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edal1-my.sharepoint.com/personal/lossa_comedal_com_co/Documents/SEGUIMIENTO CAPTACIONES/Simuladores/"/>
    </mc:Choice>
  </mc:AlternateContent>
  <xr:revisionPtr revIDLastSave="62" documentId="11_712C1B33268C01931519B7FDED7BFE7CFB583764" xr6:coauthVersionLast="47" xr6:coauthVersionMax="47" xr10:uidLastSave="{E2284F0D-5FEE-4D80-8F8B-484CB2F6D9B9}"/>
  <workbookProtection workbookAlgorithmName="SHA-512" workbookHashValue="AAt3HlmK+ud2cJO5bCngRNWypOcJDTszvl4MYRkdywlpVfgiAYUlzgCS3RE0Esm1QsOTcQKE3WzYS0tIrowiaQ==" workbookSaltValue="9VSTioxwnbsilPgHyDKYeQ==" workbookSpinCount="100000" lockStructure="1"/>
  <bookViews>
    <workbookView xWindow="-120" yWindow="-120" windowWidth="29040" windowHeight="15720" tabRatio="761" autoFilterDateGrouping="0" xr2:uid="{00000000-000D-0000-FFFF-FFFF00000000}"/>
  </bookViews>
  <sheets>
    <sheet name="Simulador" sheetId="10" r:id="rId1"/>
    <sheet name="Simulación ahorro" sheetId="3" state="hidden" r:id="rId2"/>
    <sheet name="Proyecciones DTF" sheetId="2" state="hidden" r:id="rId3"/>
    <sheet name="Proyecciones cuota" sheetId="4" state="hidden" r:id="rId4"/>
    <sheet name="Mesada" sheetId="8" state="hidden" r:id="rId5"/>
    <sheet name="Simulación inversa" sheetId="11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8" l="1"/>
  <c r="C8" i="11" l="1"/>
  <c r="I9" i="10" l="1"/>
  <c r="C3" i="11" s="1"/>
  <c r="D110" i="2" l="1"/>
  <c r="E110" i="2"/>
  <c r="F110" i="2" s="1"/>
  <c r="G110" i="2" s="1"/>
  <c r="H110" i="2"/>
  <c r="I110" i="2" s="1"/>
  <c r="J110" i="2" s="1"/>
  <c r="K110" i="2"/>
  <c r="L110" i="2" s="1"/>
  <c r="M110" i="2" s="1"/>
  <c r="N110" i="2"/>
  <c r="O110" i="2"/>
  <c r="P110" i="2" s="1"/>
  <c r="Q110" i="2"/>
  <c r="R110" i="2" s="1"/>
  <c r="S110" i="2" s="1"/>
  <c r="T110" i="2"/>
  <c r="U110" i="2" s="1"/>
  <c r="V110" i="2" s="1"/>
  <c r="W110" i="2"/>
  <c r="X110" i="2" s="1"/>
  <c r="Y110" i="2" s="1"/>
  <c r="D111" i="2"/>
  <c r="E111" i="2"/>
  <c r="F111" i="2" s="1"/>
  <c r="G111" i="2" s="1"/>
  <c r="H111" i="2"/>
  <c r="I111" i="2" s="1"/>
  <c r="J111" i="2" s="1"/>
  <c r="K111" i="2"/>
  <c r="L111" i="2"/>
  <c r="M111" i="2" s="1"/>
  <c r="N111" i="2"/>
  <c r="O111" i="2" s="1"/>
  <c r="P111" i="2" s="1"/>
  <c r="Q111" i="2"/>
  <c r="R111" i="2" s="1"/>
  <c r="S111" i="2" s="1"/>
  <c r="T111" i="2"/>
  <c r="U111" i="2" s="1"/>
  <c r="V111" i="2" s="1"/>
  <c r="W111" i="2"/>
  <c r="X111" i="2" s="1"/>
  <c r="Y111" i="2" s="1"/>
  <c r="D112" i="2"/>
  <c r="E112" i="2"/>
  <c r="F112" i="2" s="1"/>
  <c r="G112" i="2" s="1"/>
  <c r="H112" i="2"/>
  <c r="I112" i="2" s="1"/>
  <c r="J112" i="2" s="1"/>
  <c r="K112" i="2"/>
  <c r="L112" i="2" s="1"/>
  <c r="M112" i="2" s="1"/>
  <c r="N112" i="2"/>
  <c r="O112" i="2" s="1"/>
  <c r="P112" i="2" s="1"/>
  <c r="Q112" i="2"/>
  <c r="R112" i="2" s="1"/>
  <c r="S112" i="2" s="1"/>
  <c r="T112" i="2"/>
  <c r="U112" i="2" s="1"/>
  <c r="V112" i="2" s="1"/>
  <c r="W112" i="2"/>
  <c r="X112" i="2" s="1"/>
  <c r="Y112" i="2" s="1"/>
  <c r="D92" i="2"/>
  <c r="E92" i="2"/>
  <c r="F92" i="2" s="1"/>
  <c r="G92" i="2" s="1"/>
  <c r="H92" i="2"/>
  <c r="I92" i="2" s="1"/>
  <c r="J92" i="2" s="1"/>
  <c r="K92" i="2"/>
  <c r="L92" i="2" s="1"/>
  <c r="M92" i="2" s="1"/>
  <c r="N92" i="2"/>
  <c r="O92" i="2" s="1"/>
  <c r="P92" i="2" s="1"/>
  <c r="Q92" i="2"/>
  <c r="R92" i="2" s="1"/>
  <c r="S92" i="2" s="1"/>
  <c r="T92" i="2"/>
  <c r="U92" i="2" s="1"/>
  <c r="V92" i="2" s="1"/>
  <c r="W92" i="2"/>
  <c r="X92" i="2" s="1"/>
  <c r="Y92" i="2" s="1"/>
  <c r="D93" i="2"/>
  <c r="E93" i="2"/>
  <c r="F93" i="2" s="1"/>
  <c r="G93" i="2" s="1"/>
  <c r="H93" i="2"/>
  <c r="I93" i="2" s="1"/>
  <c r="J93" i="2" s="1"/>
  <c r="K93" i="2"/>
  <c r="L93" i="2" s="1"/>
  <c r="M93" i="2" s="1"/>
  <c r="N93" i="2"/>
  <c r="O93" i="2" s="1"/>
  <c r="P93" i="2" s="1"/>
  <c r="Q93" i="2"/>
  <c r="R93" i="2" s="1"/>
  <c r="S93" i="2" s="1"/>
  <c r="T93" i="2"/>
  <c r="U93" i="2"/>
  <c r="V93" i="2" s="1"/>
  <c r="W93" i="2"/>
  <c r="X93" i="2" s="1"/>
  <c r="Y93" i="2" s="1"/>
  <c r="D94" i="2"/>
  <c r="E94" i="2"/>
  <c r="F94" i="2" s="1"/>
  <c r="G94" i="2" s="1"/>
  <c r="H94" i="2"/>
  <c r="I94" i="2" s="1"/>
  <c r="J94" i="2" s="1"/>
  <c r="K94" i="2"/>
  <c r="L94" i="2" s="1"/>
  <c r="M94" i="2" s="1"/>
  <c r="N94" i="2"/>
  <c r="O94" i="2" s="1"/>
  <c r="P94" i="2" s="1"/>
  <c r="Q94" i="2"/>
  <c r="R94" i="2" s="1"/>
  <c r="S94" i="2" s="1"/>
  <c r="T94" i="2"/>
  <c r="U94" i="2" s="1"/>
  <c r="V94" i="2" s="1"/>
  <c r="W94" i="2"/>
  <c r="X94" i="2" s="1"/>
  <c r="Y94" i="2" s="1"/>
  <c r="D95" i="2"/>
  <c r="E95" i="2"/>
  <c r="F95" i="2" s="1"/>
  <c r="G95" i="2" s="1"/>
  <c r="H95" i="2"/>
  <c r="I95" i="2" s="1"/>
  <c r="J95" i="2" s="1"/>
  <c r="K95" i="2"/>
  <c r="L95" i="2" s="1"/>
  <c r="M95" i="2" s="1"/>
  <c r="N95" i="2"/>
  <c r="O95" i="2" s="1"/>
  <c r="P95" i="2" s="1"/>
  <c r="Q95" i="2"/>
  <c r="R95" i="2" s="1"/>
  <c r="S95" i="2" s="1"/>
  <c r="T95" i="2"/>
  <c r="U95" i="2" s="1"/>
  <c r="V95" i="2" s="1"/>
  <c r="W95" i="2"/>
  <c r="X95" i="2" s="1"/>
  <c r="Y95" i="2" s="1"/>
  <c r="D96" i="2"/>
  <c r="E96" i="2"/>
  <c r="F96" i="2" s="1"/>
  <c r="G96" i="2" s="1"/>
  <c r="H96" i="2"/>
  <c r="I96" i="2" s="1"/>
  <c r="J96" i="2" s="1"/>
  <c r="K96" i="2"/>
  <c r="L96" i="2" s="1"/>
  <c r="M96" i="2" s="1"/>
  <c r="N96" i="2"/>
  <c r="O96" i="2" s="1"/>
  <c r="P96" i="2" s="1"/>
  <c r="Q96" i="2"/>
  <c r="R96" i="2" s="1"/>
  <c r="S96" i="2" s="1"/>
  <c r="T96" i="2"/>
  <c r="U96" i="2" s="1"/>
  <c r="V96" i="2" s="1"/>
  <c r="W96" i="2"/>
  <c r="X96" i="2" s="1"/>
  <c r="Y96" i="2" s="1"/>
  <c r="D97" i="2"/>
  <c r="E97" i="2"/>
  <c r="F97" i="2" s="1"/>
  <c r="G97" i="2" s="1"/>
  <c r="H97" i="2"/>
  <c r="I97" i="2" s="1"/>
  <c r="J97" i="2" s="1"/>
  <c r="K97" i="2"/>
  <c r="L97" i="2" s="1"/>
  <c r="M97" i="2" s="1"/>
  <c r="N97" i="2"/>
  <c r="O97" i="2" s="1"/>
  <c r="P97" i="2" s="1"/>
  <c r="Q97" i="2"/>
  <c r="R97" i="2" s="1"/>
  <c r="S97" i="2" s="1"/>
  <c r="T97" i="2"/>
  <c r="U97" i="2" s="1"/>
  <c r="V97" i="2" s="1"/>
  <c r="W97" i="2"/>
  <c r="X97" i="2" s="1"/>
  <c r="Y97" i="2" s="1"/>
  <c r="D98" i="2"/>
  <c r="E98" i="2"/>
  <c r="F98" i="2" s="1"/>
  <c r="G98" i="2" s="1"/>
  <c r="H98" i="2"/>
  <c r="I98" i="2" s="1"/>
  <c r="J98" i="2" s="1"/>
  <c r="K98" i="2"/>
  <c r="L98" i="2" s="1"/>
  <c r="M98" i="2" s="1"/>
  <c r="N98" i="2"/>
  <c r="O98" i="2" s="1"/>
  <c r="P98" i="2" s="1"/>
  <c r="Q98" i="2"/>
  <c r="R98" i="2" s="1"/>
  <c r="S98" i="2" s="1"/>
  <c r="T98" i="2"/>
  <c r="U98" i="2"/>
  <c r="V98" i="2" s="1"/>
  <c r="W98" i="2"/>
  <c r="X98" i="2" s="1"/>
  <c r="Y98" i="2" s="1"/>
  <c r="D99" i="2"/>
  <c r="E99" i="2"/>
  <c r="F99" i="2" s="1"/>
  <c r="G99" i="2" s="1"/>
  <c r="H99" i="2"/>
  <c r="I99" i="2" s="1"/>
  <c r="J99" i="2" s="1"/>
  <c r="K99" i="2"/>
  <c r="L99" i="2" s="1"/>
  <c r="M99" i="2" s="1"/>
  <c r="N99" i="2"/>
  <c r="O99" i="2" s="1"/>
  <c r="P99" i="2" s="1"/>
  <c r="Q99" i="2"/>
  <c r="R99" i="2" s="1"/>
  <c r="S99" i="2" s="1"/>
  <c r="T99" i="2"/>
  <c r="U99" i="2" s="1"/>
  <c r="V99" i="2" s="1"/>
  <c r="W99" i="2"/>
  <c r="X99" i="2" s="1"/>
  <c r="Y99" i="2" s="1"/>
  <c r="D100" i="2"/>
  <c r="E100" i="2"/>
  <c r="F100" i="2" s="1"/>
  <c r="G100" i="2" s="1"/>
  <c r="H100" i="2"/>
  <c r="I100" i="2" s="1"/>
  <c r="J100" i="2" s="1"/>
  <c r="K100" i="2"/>
  <c r="L100" i="2" s="1"/>
  <c r="M100" i="2" s="1"/>
  <c r="N100" i="2"/>
  <c r="O100" i="2" s="1"/>
  <c r="P100" i="2" s="1"/>
  <c r="Q100" i="2"/>
  <c r="R100" i="2" s="1"/>
  <c r="S100" i="2" s="1"/>
  <c r="T100" i="2"/>
  <c r="U100" i="2" s="1"/>
  <c r="V100" i="2" s="1"/>
  <c r="W100" i="2"/>
  <c r="X100" i="2" s="1"/>
  <c r="Y100" i="2" s="1"/>
  <c r="D101" i="2"/>
  <c r="E101" i="2"/>
  <c r="F101" i="2" s="1"/>
  <c r="G101" i="2" s="1"/>
  <c r="H101" i="2"/>
  <c r="I101" i="2" s="1"/>
  <c r="J101" i="2" s="1"/>
  <c r="K101" i="2"/>
  <c r="L101" i="2" s="1"/>
  <c r="M101" i="2" s="1"/>
  <c r="N101" i="2"/>
  <c r="O101" i="2" s="1"/>
  <c r="P101" i="2" s="1"/>
  <c r="Q101" i="2"/>
  <c r="R101" i="2" s="1"/>
  <c r="S101" i="2" s="1"/>
  <c r="T101" i="2"/>
  <c r="U101" i="2" s="1"/>
  <c r="V101" i="2" s="1"/>
  <c r="W101" i="2"/>
  <c r="X101" i="2" s="1"/>
  <c r="Y101" i="2" s="1"/>
  <c r="D102" i="2"/>
  <c r="E102" i="2"/>
  <c r="F102" i="2" s="1"/>
  <c r="G102" i="2" s="1"/>
  <c r="H102" i="2"/>
  <c r="I102" i="2" s="1"/>
  <c r="J102" i="2" s="1"/>
  <c r="K102" i="2"/>
  <c r="L102" i="2" s="1"/>
  <c r="M102" i="2" s="1"/>
  <c r="N102" i="2"/>
  <c r="O102" i="2" s="1"/>
  <c r="P102" i="2" s="1"/>
  <c r="Q102" i="2"/>
  <c r="R102" i="2" s="1"/>
  <c r="S102" i="2" s="1"/>
  <c r="T102" i="2"/>
  <c r="U102" i="2" s="1"/>
  <c r="V102" i="2" s="1"/>
  <c r="W102" i="2"/>
  <c r="X102" i="2" s="1"/>
  <c r="Y102" i="2" s="1"/>
  <c r="D103" i="2"/>
  <c r="E103" i="2"/>
  <c r="F103" i="2"/>
  <c r="G103" i="2" s="1"/>
  <c r="H103" i="2"/>
  <c r="I103" i="2" s="1"/>
  <c r="J103" i="2" s="1"/>
  <c r="K103" i="2"/>
  <c r="L103" i="2" s="1"/>
  <c r="M103" i="2" s="1"/>
  <c r="N103" i="2"/>
  <c r="O103" i="2" s="1"/>
  <c r="P103" i="2" s="1"/>
  <c r="Q103" i="2"/>
  <c r="R103" i="2" s="1"/>
  <c r="S103" i="2" s="1"/>
  <c r="T103" i="2"/>
  <c r="U103" i="2" s="1"/>
  <c r="V103" i="2" s="1"/>
  <c r="W103" i="2"/>
  <c r="X103" i="2" s="1"/>
  <c r="Y103" i="2" s="1"/>
  <c r="D104" i="2"/>
  <c r="E104" i="2"/>
  <c r="F104" i="2" s="1"/>
  <c r="G104" i="2" s="1"/>
  <c r="H104" i="2"/>
  <c r="I104" i="2" s="1"/>
  <c r="J104" i="2" s="1"/>
  <c r="K104" i="2"/>
  <c r="L104" i="2" s="1"/>
  <c r="M104" i="2" s="1"/>
  <c r="N104" i="2"/>
  <c r="O104" i="2" s="1"/>
  <c r="P104" i="2" s="1"/>
  <c r="Q104" i="2"/>
  <c r="R104" i="2" s="1"/>
  <c r="S104" i="2" s="1"/>
  <c r="T104" i="2"/>
  <c r="U104" i="2" s="1"/>
  <c r="V104" i="2" s="1"/>
  <c r="W104" i="2"/>
  <c r="X104" i="2" s="1"/>
  <c r="Y104" i="2" s="1"/>
  <c r="D105" i="2"/>
  <c r="E105" i="2"/>
  <c r="F105" i="2" s="1"/>
  <c r="G105" i="2" s="1"/>
  <c r="H105" i="2"/>
  <c r="I105" i="2" s="1"/>
  <c r="J105" i="2" s="1"/>
  <c r="K105" i="2"/>
  <c r="L105" i="2" s="1"/>
  <c r="M105" i="2" s="1"/>
  <c r="N105" i="2"/>
  <c r="O105" i="2" s="1"/>
  <c r="P105" i="2" s="1"/>
  <c r="Q105" i="2"/>
  <c r="R105" i="2" s="1"/>
  <c r="S105" i="2" s="1"/>
  <c r="T105" i="2"/>
  <c r="U105" i="2" s="1"/>
  <c r="V105" i="2" s="1"/>
  <c r="W105" i="2"/>
  <c r="X105" i="2" s="1"/>
  <c r="Y105" i="2" s="1"/>
  <c r="D106" i="2"/>
  <c r="E106" i="2"/>
  <c r="F106" i="2" s="1"/>
  <c r="G106" i="2" s="1"/>
  <c r="H106" i="2"/>
  <c r="I106" i="2" s="1"/>
  <c r="J106" i="2" s="1"/>
  <c r="K106" i="2"/>
  <c r="L106" i="2" s="1"/>
  <c r="M106" i="2" s="1"/>
  <c r="N106" i="2"/>
  <c r="O106" i="2" s="1"/>
  <c r="P106" i="2" s="1"/>
  <c r="Q106" i="2"/>
  <c r="R106" i="2" s="1"/>
  <c r="S106" i="2" s="1"/>
  <c r="T106" i="2"/>
  <c r="U106" i="2" s="1"/>
  <c r="V106" i="2" s="1"/>
  <c r="W106" i="2"/>
  <c r="X106" i="2" s="1"/>
  <c r="Y106" i="2" s="1"/>
  <c r="D107" i="2"/>
  <c r="E107" i="2"/>
  <c r="F107" i="2" s="1"/>
  <c r="G107" i="2" s="1"/>
  <c r="H107" i="2"/>
  <c r="I107" i="2" s="1"/>
  <c r="J107" i="2" s="1"/>
  <c r="K107" i="2"/>
  <c r="L107" i="2" s="1"/>
  <c r="M107" i="2" s="1"/>
  <c r="N107" i="2"/>
  <c r="O107" i="2" s="1"/>
  <c r="P107" i="2" s="1"/>
  <c r="Q107" i="2"/>
  <c r="R107" i="2" s="1"/>
  <c r="S107" i="2" s="1"/>
  <c r="T107" i="2"/>
  <c r="U107" i="2" s="1"/>
  <c r="V107" i="2" s="1"/>
  <c r="W107" i="2"/>
  <c r="X107" i="2" s="1"/>
  <c r="Y107" i="2" s="1"/>
  <c r="D108" i="2"/>
  <c r="E108" i="2"/>
  <c r="F108" i="2" s="1"/>
  <c r="G108" i="2" s="1"/>
  <c r="H108" i="2"/>
  <c r="I108" i="2" s="1"/>
  <c r="J108" i="2" s="1"/>
  <c r="K108" i="2"/>
  <c r="L108" i="2" s="1"/>
  <c r="M108" i="2" s="1"/>
  <c r="N108" i="2"/>
  <c r="O108" i="2" s="1"/>
  <c r="P108" i="2" s="1"/>
  <c r="Q108" i="2"/>
  <c r="R108" i="2" s="1"/>
  <c r="S108" i="2" s="1"/>
  <c r="T108" i="2"/>
  <c r="U108" i="2" s="1"/>
  <c r="V108" i="2" s="1"/>
  <c r="W108" i="2"/>
  <c r="X108" i="2" s="1"/>
  <c r="Y108" i="2" s="1"/>
  <c r="D109" i="2"/>
  <c r="E109" i="2"/>
  <c r="F109" i="2" s="1"/>
  <c r="G109" i="2" s="1"/>
  <c r="H109" i="2"/>
  <c r="I109" i="2" s="1"/>
  <c r="J109" i="2" s="1"/>
  <c r="K109" i="2"/>
  <c r="L109" i="2" s="1"/>
  <c r="M109" i="2" s="1"/>
  <c r="N109" i="2"/>
  <c r="O109" i="2" s="1"/>
  <c r="P109" i="2" s="1"/>
  <c r="Q109" i="2"/>
  <c r="R109" i="2" s="1"/>
  <c r="S109" i="2" s="1"/>
  <c r="T109" i="2"/>
  <c r="U109" i="2" s="1"/>
  <c r="V109" i="2" s="1"/>
  <c r="W109" i="2"/>
  <c r="X109" i="2" s="1"/>
  <c r="Y109" i="2" s="1"/>
  <c r="D49" i="2"/>
  <c r="E49" i="2"/>
  <c r="F49" i="2" s="1"/>
  <c r="G49" i="2" s="1"/>
  <c r="H49" i="2"/>
  <c r="I49" i="2" s="1"/>
  <c r="J49" i="2" s="1"/>
  <c r="K49" i="2"/>
  <c r="L49" i="2" s="1"/>
  <c r="M49" i="2" s="1"/>
  <c r="N49" i="2"/>
  <c r="O49" i="2" s="1"/>
  <c r="P49" i="2" s="1"/>
  <c r="Q49" i="2"/>
  <c r="R49" i="2" s="1"/>
  <c r="S49" i="2" s="1"/>
  <c r="T49" i="2"/>
  <c r="U49" i="2" s="1"/>
  <c r="V49" i="2" s="1"/>
  <c r="W49" i="2"/>
  <c r="X49" i="2" s="1"/>
  <c r="Y49" i="2" s="1"/>
  <c r="D50" i="2"/>
  <c r="E50" i="2"/>
  <c r="F50" i="2" s="1"/>
  <c r="G50" i="2" s="1"/>
  <c r="H50" i="2"/>
  <c r="I50" i="2" s="1"/>
  <c r="J50" i="2" s="1"/>
  <c r="K50" i="2"/>
  <c r="L50" i="2" s="1"/>
  <c r="M50" i="2" s="1"/>
  <c r="N50" i="2"/>
  <c r="O50" i="2" s="1"/>
  <c r="P50" i="2" s="1"/>
  <c r="Q50" i="2"/>
  <c r="R50" i="2" s="1"/>
  <c r="S50" i="2" s="1"/>
  <c r="T50" i="2"/>
  <c r="U50" i="2" s="1"/>
  <c r="V50" i="2" s="1"/>
  <c r="W50" i="2"/>
  <c r="X50" i="2" s="1"/>
  <c r="Y50" i="2" s="1"/>
  <c r="D51" i="2"/>
  <c r="E51" i="2"/>
  <c r="F51" i="2" s="1"/>
  <c r="G51" i="2" s="1"/>
  <c r="H51" i="2"/>
  <c r="I51" i="2" s="1"/>
  <c r="J51" i="2" s="1"/>
  <c r="K51" i="2"/>
  <c r="L51" i="2" s="1"/>
  <c r="M51" i="2" s="1"/>
  <c r="N51" i="2"/>
  <c r="O51" i="2" s="1"/>
  <c r="P51" i="2" s="1"/>
  <c r="Q51" i="2"/>
  <c r="R51" i="2" s="1"/>
  <c r="S51" i="2" s="1"/>
  <c r="T51" i="2"/>
  <c r="U51" i="2" s="1"/>
  <c r="V51" i="2" s="1"/>
  <c r="W51" i="2"/>
  <c r="X51" i="2" s="1"/>
  <c r="Y51" i="2" s="1"/>
  <c r="D52" i="2"/>
  <c r="E52" i="2"/>
  <c r="F52" i="2" s="1"/>
  <c r="G52" i="2" s="1"/>
  <c r="H52" i="2"/>
  <c r="I52" i="2" s="1"/>
  <c r="J52" i="2" s="1"/>
  <c r="K52" i="2"/>
  <c r="L52" i="2" s="1"/>
  <c r="M52" i="2" s="1"/>
  <c r="N52" i="2"/>
  <c r="O52" i="2" s="1"/>
  <c r="P52" i="2" s="1"/>
  <c r="Q52" i="2"/>
  <c r="R52" i="2" s="1"/>
  <c r="S52" i="2" s="1"/>
  <c r="T52" i="2"/>
  <c r="U52" i="2" s="1"/>
  <c r="V52" i="2" s="1"/>
  <c r="W52" i="2"/>
  <c r="X52" i="2" s="1"/>
  <c r="Y52" i="2" s="1"/>
  <c r="D53" i="2"/>
  <c r="E53" i="2"/>
  <c r="F53" i="2" s="1"/>
  <c r="G53" i="2" s="1"/>
  <c r="H53" i="2"/>
  <c r="I53" i="2" s="1"/>
  <c r="J53" i="2" s="1"/>
  <c r="K53" i="2"/>
  <c r="L53" i="2" s="1"/>
  <c r="M53" i="2" s="1"/>
  <c r="N53" i="2"/>
  <c r="O53" i="2" s="1"/>
  <c r="P53" i="2" s="1"/>
  <c r="Q53" i="2"/>
  <c r="R53" i="2" s="1"/>
  <c r="S53" i="2" s="1"/>
  <c r="T53" i="2"/>
  <c r="U53" i="2" s="1"/>
  <c r="V53" i="2" s="1"/>
  <c r="W53" i="2"/>
  <c r="X53" i="2" s="1"/>
  <c r="Y53" i="2" s="1"/>
  <c r="D54" i="2"/>
  <c r="E54" i="2"/>
  <c r="F54" i="2" s="1"/>
  <c r="G54" i="2" s="1"/>
  <c r="H54" i="2"/>
  <c r="I54" i="2" s="1"/>
  <c r="J54" i="2" s="1"/>
  <c r="K54" i="2"/>
  <c r="L54" i="2" s="1"/>
  <c r="M54" i="2" s="1"/>
  <c r="N54" i="2"/>
  <c r="O54" i="2" s="1"/>
  <c r="P54" i="2" s="1"/>
  <c r="Q54" i="2"/>
  <c r="R54" i="2" s="1"/>
  <c r="S54" i="2" s="1"/>
  <c r="T54" i="2"/>
  <c r="U54" i="2" s="1"/>
  <c r="V54" i="2" s="1"/>
  <c r="W54" i="2"/>
  <c r="X54" i="2" s="1"/>
  <c r="Y54" i="2" s="1"/>
  <c r="D55" i="2"/>
  <c r="E55" i="2"/>
  <c r="F55" i="2" s="1"/>
  <c r="G55" i="2" s="1"/>
  <c r="H55" i="2"/>
  <c r="I55" i="2" s="1"/>
  <c r="J55" i="2" s="1"/>
  <c r="K55" i="2"/>
  <c r="L55" i="2" s="1"/>
  <c r="M55" i="2" s="1"/>
  <c r="N55" i="2"/>
  <c r="O55" i="2" s="1"/>
  <c r="P55" i="2" s="1"/>
  <c r="Q55" i="2"/>
  <c r="R55" i="2" s="1"/>
  <c r="S55" i="2" s="1"/>
  <c r="T55" i="2"/>
  <c r="U55" i="2" s="1"/>
  <c r="V55" i="2" s="1"/>
  <c r="W55" i="2"/>
  <c r="X55" i="2" s="1"/>
  <c r="Y55" i="2" s="1"/>
  <c r="D56" i="2"/>
  <c r="E56" i="2"/>
  <c r="F56" i="2" s="1"/>
  <c r="G56" i="2" s="1"/>
  <c r="H56" i="2"/>
  <c r="I56" i="2" s="1"/>
  <c r="J56" i="2" s="1"/>
  <c r="K56" i="2"/>
  <c r="L56" i="2" s="1"/>
  <c r="M56" i="2" s="1"/>
  <c r="N56" i="2"/>
  <c r="O56" i="2" s="1"/>
  <c r="P56" i="2" s="1"/>
  <c r="Q56" i="2"/>
  <c r="R56" i="2" s="1"/>
  <c r="S56" i="2" s="1"/>
  <c r="T56" i="2"/>
  <c r="U56" i="2" s="1"/>
  <c r="V56" i="2" s="1"/>
  <c r="W56" i="2"/>
  <c r="X56" i="2" s="1"/>
  <c r="Y56" i="2" s="1"/>
  <c r="D57" i="2"/>
  <c r="E57" i="2"/>
  <c r="F57" i="2" s="1"/>
  <c r="G57" i="2" s="1"/>
  <c r="H57" i="2"/>
  <c r="I57" i="2" s="1"/>
  <c r="J57" i="2" s="1"/>
  <c r="K57" i="2"/>
  <c r="L57" i="2" s="1"/>
  <c r="M57" i="2" s="1"/>
  <c r="N57" i="2"/>
  <c r="O57" i="2" s="1"/>
  <c r="P57" i="2" s="1"/>
  <c r="Q57" i="2"/>
  <c r="R57" i="2" s="1"/>
  <c r="S57" i="2" s="1"/>
  <c r="T57" i="2"/>
  <c r="U57" i="2" s="1"/>
  <c r="V57" i="2" s="1"/>
  <c r="W57" i="2"/>
  <c r="X57" i="2" s="1"/>
  <c r="Y57" i="2" s="1"/>
  <c r="D58" i="2"/>
  <c r="E58" i="2"/>
  <c r="F58" i="2" s="1"/>
  <c r="G58" i="2" s="1"/>
  <c r="H58" i="2"/>
  <c r="I58" i="2" s="1"/>
  <c r="J58" i="2" s="1"/>
  <c r="K58" i="2"/>
  <c r="L58" i="2" s="1"/>
  <c r="M58" i="2" s="1"/>
  <c r="N58" i="2"/>
  <c r="O58" i="2" s="1"/>
  <c r="P58" i="2" s="1"/>
  <c r="Q58" i="2"/>
  <c r="R58" i="2" s="1"/>
  <c r="S58" i="2" s="1"/>
  <c r="T58" i="2"/>
  <c r="U58" i="2" s="1"/>
  <c r="V58" i="2" s="1"/>
  <c r="W58" i="2"/>
  <c r="X58" i="2" s="1"/>
  <c r="Y58" i="2" s="1"/>
  <c r="D59" i="2"/>
  <c r="E59" i="2"/>
  <c r="F59" i="2" s="1"/>
  <c r="G59" i="2" s="1"/>
  <c r="H59" i="2"/>
  <c r="I59" i="2" s="1"/>
  <c r="J59" i="2" s="1"/>
  <c r="K59" i="2"/>
  <c r="L59" i="2" s="1"/>
  <c r="M59" i="2" s="1"/>
  <c r="N59" i="2"/>
  <c r="O59" i="2" s="1"/>
  <c r="P59" i="2" s="1"/>
  <c r="Q59" i="2"/>
  <c r="R59" i="2" s="1"/>
  <c r="S59" i="2" s="1"/>
  <c r="T59" i="2"/>
  <c r="U59" i="2" s="1"/>
  <c r="V59" i="2" s="1"/>
  <c r="W59" i="2"/>
  <c r="X59" i="2" s="1"/>
  <c r="Y59" i="2" s="1"/>
  <c r="D60" i="2"/>
  <c r="E60" i="2"/>
  <c r="F60" i="2" s="1"/>
  <c r="G60" i="2" s="1"/>
  <c r="H60" i="2"/>
  <c r="I60" i="2" s="1"/>
  <c r="J60" i="2" s="1"/>
  <c r="K60" i="2"/>
  <c r="L60" i="2" s="1"/>
  <c r="M60" i="2" s="1"/>
  <c r="N60" i="2"/>
  <c r="O60" i="2" s="1"/>
  <c r="P60" i="2" s="1"/>
  <c r="Q60" i="2"/>
  <c r="R60" i="2" s="1"/>
  <c r="S60" i="2" s="1"/>
  <c r="T60" i="2"/>
  <c r="U60" i="2" s="1"/>
  <c r="V60" i="2" s="1"/>
  <c r="W60" i="2"/>
  <c r="X60" i="2" s="1"/>
  <c r="Y60" i="2" s="1"/>
  <c r="D61" i="2"/>
  <c r="E61" i="2"/>
  <c r="F61" i="2" s="1"/>
  <c r="G61" i="2" s="1"/>
  <c r="H61" i="2"/>
  <c r="I61" i="2" s="1"/>
  <c r="J61" i="2" s="1"/>
  <c r="K61" i="2"/>
  <c r="L61" i="2" s="1"/>
  <c r="M61" i="2" s="1"/>
  <c r="N61" i="2"/>
  <c r="O61" i="2" s="1"/>
  <c r="P61" i="2" s="1"/>
  <c r="Q61" i="2"/>
  <c r="R61" i="2" s="1"/>
  <c r="S61" i="2" s="1"/>
  <c r="T61" i="2"/>
  <c r="U61" i="2" s="1"/>
  <c r="V61" i="2" s="1"/>
  <c r="W61" i="2"/>
  <c r="X61" i="2" s="1"/>
  <c r="Y61" i="2" s="1"/>
  <c r="D62" i="2"/>
  <c r="E62" i="2"/>
  <c r="F62" i="2" s="1"/>
  <c r="G62" i="2" s="1"/>
  <c r="H62" i="2"/>
  <c r="I62" i="2" s="1"/>
  <c r="J62" i="2" s="1"/>
  <c r="K62" i="2"/>
  <c r="L62" i="2" s="1"/>
  <c r="M62" i="2" s="1"/>
  <c r="N62" i="2"/>
  <c r="O62" i="2" s="1"/>
  <c r="P62" i="2" s="1"/>
  <c r="Q62" i="2"/>
  <c r="R62" i="2" s="1"/>
  <c r="S62" i="2" s="1"/>
  <c r="T62" i="2"/>
  <c r="U62" i="2" s="1"/>
  <c r="V62" i="2" s="1"/>
  <c r="W62" i="2"/>
  <c r="X62" i="2" s="1"/>
  <c r="Y62" i="2" s="1"/>
  <c r="D63" i="2"/>
  <c r="E63" i="2"/>
  <c r="F63" i="2" s="1"/>
  <c r="G63" i="2" s="1"/>
  <c r="H63" i="2"/>
  <c r="I63" i="2" s="1"/>
  <c r="J63" i="2" s="1"/>
  <c r="K63" i="2"/>
  <c r="L63" i="2" s="1"/>
  <c r="M63" i="2" s="1"/>
  <c r="N63" i="2"/>
  <c r="O63" i="2" s="1"/>
  <c r="P63" i="2" s="1"/>
  <c r="Q63" i="2"/>
  <c r="R63" i="2" s="1"/>
  <c r="S63" i="2" s="1"/>
  <c r="T63" i="2"/>
  <c r="U63" i="2" s="1"/>
  <c r="V63" i="2" s="1"/>
  <c r="W63" i="2"/>
  <c r="X63" i="2" s="1"/>
  <c r="Y63" i="2" s="1"/>
  <c r="D64" i="2"/>
  <c r="E64" i="2"/>
  <c r="F64" i="2" s="1"/>
  <c r="G64" i="2" s="1"/>
  <c r="H64" i="2"/>
  <c r="I64" i="2" s="1"/>
  <c r="J64" i="2" s="1"/>
  <c r="K64" i="2"/>
  <c r="L64" i="2" s="1"/>
  <c r="M64" i="2" s="1"/>
  <c r="N64" i="2"/>
  <c r="O64" i="2" s="1"/>
  <c r="P64" i="2" s="1"/>
  <c r="Q64" i="2"/>
  <c r="R64" i="2" s="1"/>
  <c r="S64" i="2" s="1"/>
  <c r="T64" i="2"/>
  <c r="U64" i="2" s="1"/>
  <c r="V64" i="2" s="1"/>
  <c r="W64" i="2"/>
  <c r="X64" i="2" s="1"/>
  <c r="Y64" i="2" s="1"/>
  <c r="D65" i="2"/>
  <c r="E65" i="2"/>
  <c r="F65" i="2" s="1"/>
  <c r="G65" i="2" s="1"/>
  <c r="H65" i="2"/>
  <c r="I65" i="2" s="1"/>
  <c r="J65" i="2" s="1"/>
  <c r="K65" i="2"/>
  <c r="L65" i="2" s="1"/>
  <c r="M65" i="2" s="1"/>
  <c r="N65" i="2"/>
  <c r="O65" i="2" s="1"/>
  <c r="P65" i="2" s="1"/>
  <c r="Q65" i="2"/>
  <c r="R65" i="2" s="1"/>
  <c r="S65" i="2" s="1"/>
  <c r="T65" i="2"/>
  <c r="U65" i="2" s="1"/>
  <c r="V65" i="2" s="1"/>
  <c r="W65" i="2"/>
  <c r="X65" i="2" s="1"/>
  <c r="Y65" i="2" s="1"/>
  <c r="D66" i="2"/>
  <c r="E66" i="2"/>
  <c r="F66" i="2" s="1"/>
  <c r="G66" i="2" s="1"/>
  <c r="H66" i="2"/>
  <c r="I66" i="2" s="1"/>
  <c r="J66" i="2" s="1"/>
  <c r="K66" i="2"/>
  <c r="L66" i="2" s="1"/>
  <c r="M66" i="2" s="1"/>
  <c r="N66" i="2"/>
  <c r="O66" i="2" s="1"/>
  <c r="P66" i="2" s="1"/>
  <c r="Q66" i="2"/>
  <c r="R66" i="2" s="1"/>
  <c r="S66" i="2" s="1"/>
  <c r="T66" i="2"/>
  <c r="U66" i="2" s="1"/>
  <c r="V66" i="2" s="1"/>
  <c r="W66" i="2"/>
  <c r="X66" i="2" s="1"/>
  <c r="Y66" i="2" s="1"/>
  <c r="D67" i="2"/>
  <c r="E67" i="2"/>
  <c r="F67" i="2" s="1"/>
  <c r="G67" i="2" s="1"/>
  <c r="H67" i="2"/>
  <c r="I67" i="2" s="1"/>
  <c r="J67" i="2" s="1"/>
  <c r="K67" i="2"/>
  <c r="L67" i="2" s="1"/>
  <c r="M67" i="2" s="1"/>
  <c r="N67" i="2"/>
  <c r="O67" i="2" s="1"/>
  <c r="P67" i="2" s="1"/>
  <c r="Q67" i="2"/>
  <c r="R67" i="2" s="1"/>
  <c r="S67" i="2" s="1"/>
  <c r="T67" i="2"/>
  <c r="U67" i="2" s="1"/>
  <c r="V67" i="2" s="1"/>
  <c r="W67" i="2"/>
  <c r="X67" i="2" s="1"/>
  <c r="Y67" i="2" s="1"/>
  <c r="D68" i="2"/>
  <c r="E68" i="2"/>
  <c r="F68" i="2" s="1"/>
  <c r="G68" i="2" s="1"/>
  <c r="H68" i="2"/>
  <c r="I68" i="2" s="1"/>
  <c r="J68" i="2" s="1"/>
  <c r="K68" i="2"/>
  <c r="L68" i="2" s="1"/>
  <c r="M68" i="2" s="1"/>
  <c r="N68" i="2"/>
  <c r="O68" i="2" s="1"/>
  <c r="P68" i="2" s="1"/>
  <c r="Q68" i="2"/>
  <c r="R68" i="2" s="1"/>
  <c r="S68" i="2" s="1"/>
  <c r="T68" i="2"/>
  <c r="U68" i="2" s="1"/>
  <c r="V68" i="2" s="1"/>
  <c r="W68" i="2"/>
  <c r="X68" i="2" s="1"/>
  <c r="Y68" i="2" s="1"/>
  <c r="D69" i="2"/>
  <c r="E69" i="2"/>
  <c r="F69" i="2" s="1"/>
  <c r="G69" i="2" s="1"/>
  <c r="H69" i="2"/>
  <c r="I69" i="2" s="1"/>
  <c r="J69" i="2" s="1"/>
  <c r="K69" i="2"/>
  <c r="L69" i="2" s="1"/>
  <c r="M69" i="2" s="1"/>
  <c r="N69" i="2"/>
  <c r="O69" i="2" s="1"/>
  <c r="P69" i="2" s="1"/>
  <c r="Q69" i="2"/>
  <c r="R69" i="2" s="1"/>
  <c r="S69" i="2" s="1"/>
  <c r="T69" i="2"/>
  <c r="U69" i="2" s="1"/>
  <c r="V69" i="2" s="1"/>
  <c r="W69" i="2"/>
  <c r="X69" i="2" s="1"/>
  <c r="Y69" i="2" s="1"/>
  <c r="D70" i="2"/>
  <c r="E70" i="2"/>
  <c r="F70" i="2" s="1"/>
  <c r="G70" i="2" s="1"/>
  <c r="H70" i="2"/>
  <c r="I70" i="2" s="1"/>
  <c r="J70" i="2" s="1"/>
  <c r="K70" i="2"/>
  <c r="L70" i="2" s="1"/>
  <c r="M70" i="2" s="1"/>
  <c r="N70" i="2"/>
  <c r="O70" i="2" s="1"/>
  <c r="P70" i="2" s="1"/>
  <c r="Q70" i="2"/>
  <c r="R70" i="2" s="1"/>
  <c r="S70" i="2" s="1"/>
  <c r="T70" i="2"/>
  <c r="U70" i="2" s="1"/>
  <c r="V70" i="2" s="1"/>
  <c r="W70" i="2"/>
  <c r="X70" i="2" s="1"/>
  <c r="Y70" i="2" s="1"/>
  <c r="D71" i="2"/>
  <c r="E71" i="2"/>
  <c r="F71" i="2" s="1"/>
  <c r="G71" i="2" s="1"/>
  <c r="H71" i="2"/>
  <c r="I71" i="2" s="1"/>
  <c r="J71" i="2" s="1"/>
  <c r="K71" i="2"/>
  <c r="L71" i="2" s="1"/>
  <c r="M71" i="2" s="1"/>
  <c r="N71" i="2"/>
  <c r="O71" i="2" s="1"/>
  <c r="P71" i="2" s="1"/>
  <c r="Q71" i="2"/>
  <c r="R71" i="2" s="1"/>
  <c r="S71" i="2" s="1"/>
  <c r="T71" i="2"/>
  <c r="U71" i="2" s="1"/>
  <c r="V71" i="2" s="1"/>
  <c r="W71" i="2"/>
  <c r="X71" i="2" s="1"/>
  <c r="Y71" i="2" s="1"/>
  <c r="D72" i="2"/>
  <c r="E72" i="2"/>
  <c r="F72" i="2" s="1"/>
  <c r="G72" i="2" s="1"/>
  <c r="H72" i="2"/>
  <c r="I72" i="2" s="1"/>
  <c r="J72" i="2" s="1"/>
  <c r="K72" i="2"/>
  <c r="L72" i="2" s="1"/>
  <c r="M72" i="2" s="1"/>
  <c r="N72" i="2"/>
  <c r="O72" i="2" s="1"/>
  <c r="P72" i="2" s="1"/>
  <c r="Q72" i="2"/>
  <c r="R72" i="2" s="1"/>
  <c r="S72" i="2" s="1"/>
  <c r="T72" i="2"/>
  <c r="U72" i="2" s="1"/>
  <c r="V72" i="2" s="1"/>
  <c r="W72" i="2"/>
  <c r="X72" i="2" s="1"/>
  <c r="Y72" i="2" s="1"/>
  <c r="D73" i="2"/>
  <c r="E73" i="2"/>
  <c r="F73" i="2" s="1"/>
  <c r="G73" i="2" s="1"/>
  <c r="H73" i="2"/>
  <c r="I73" i="2" s="1"/>
  <c r="J73" i="2" s="1"/>
  <c r="K73" i="2"/>
  <c r="L73" i="2" s="1"/>
  <c r="M73" i="2" s="1"/>
  <c r="N73" i="2"/>
  <c r="O73" i="2" s="1"/>
  <c r="P73" i="2" s="1"/>
  <c r="Q73" i="2"/>
  <c r="R73" i="2" s="1"/>
  <c r="S73" i="2" s="1"/>
  <c r="T73" i="2"/>
  <c r="U73" i="2" s="1"/>
  <c r="V73" i="2" s="1"/>
  <c r="W73" i="2"/>
  <c r="X73" i="2" s="1"/>
  <c r="Y73" i="2" s="1"/>
  <c r="D74" i="2"/>
  <c r="E74" i="2"/>
  <c r="F74" i="2" s="1"/>
  <c r="G74" i="2" s="1"/>
  <c r="H74" i="2"/>
  <c r="I74" i="2" s="1"/>
  <c r="J74" i="2" s="1"/>
  <c r="K74" i="2"/>
  <c r="L74" i="2" s="1"/>
  <c r="M74" i="2" s="1"/>
  <c r="N74" i="2"/>
  <c r="O74" i="2" s="1"/>
  <c r="P74" i="2" s="1"/>
  <c r="Q74" i="2"/>
  <c r="R74" i="2" s="1"/>
  <c r="S74" i="2" s="1"/>
  <c r="T74" i="2"/>
  <c r="U74" i="2" s="1"/>
  <c r="V74" i="2" s="1"/>
  <c r="W74" i="2"/>
  <c r="X74" i="2" s="1"/>
  <c r="Y74" i="2" s="1"/>
  <c r="D75" i="2"/>
  <c r="E75" i="2"/>
  <c r="F75" i="2" s="1"/>
  <c r="G75" i="2" s="1"/>
  <c r="H75" i="2"/>
  <c r="I75" i="2" s="1"/>
  <c r="J75" i="2" s="1"/>
  <c r="K75" i="2"/>
  <c r="L75" i="2" s="1"/>
  <c r="M75" i="2" s="1"/>
  <c r="N75" i="2"/>
  <c r="O75" i="2" s="1"/>
  <c r="P75" i="2" s="1"/>
  <c r="Q75" i="2"/>
  <c r="R75" i="2" s="1"/>
  <c r="S75" i="2" s="1"/>
  <c r="T75" i="2"/>
  <c r="U75" i="2" s="1"/>
  <c r="V75" i="2" s="1"/>
  <c r="W75" i="2"/>
  <c r="X75" i="2" s="1"/>
  <c r="Y75" i="2" s="1"/>
  <c r="D76" i="2"/>
  <c r="E76" i="2"/>
  <c r="F76" i="2" s="1"/>
  <c r="G76" i="2" s="1"/>
  <c r="H76" i="2"/>
  <c r="I76" i="2" s="1"/>
  <c r="J76" i="2" s="1"/>
  <c r="K76" i="2"/>
  <c r="L76" i="2" s="1"/>
  <c r="M76" i="2" s="1"/>
  <c r="N76" i="2"/>
  <c r="O76" i="2" s="1"/>
  <c r="P76" i="2" s="1"/>
  <c r="Q76" i="2"/>
  <c r="R76" i="2" s="1"/>
  <c r="S76" i="2" s="1"/>
  <c r="T76" i="2"/>
  <c r="U76" i="2" s="1"/>
  <c r="V76" i="2" s="1"/>
  <c r="W76" i="2"/>
  <c r="X76" i="2" s="1"/>
  <c r="Y76" i="2" s="1"/>
  <c r="D77" i="2"/>
  <c r="E77" i="2"/>
  <c r="F77" i="2" s="1"/>
  <c r="G77" i="2" s="1"/>
  <c r="H77" i="2"/>
  <c r="I77" i="2" s="1"/>
  <c r="J77" i="2" s="1"/>
  <c r="K77" i="2"/>
  <c r="L77" i="2" s="1"/>
  <c r="M77" i="2" s="1"/>
  <c r="N77" i="2"/>
  <c r="O77" i="2" s="1"/>
  <c r="P77" i="2" s="1"/>
  <c r="Q77" i="2"/>
  <c r="R77" i="2" s="1"/>
  <c r="S77" i="2" s="1"/>
  <c r="T77" i="2"/>
  <c r="U77" i="2" s="1"/>
  <c r="V77" i="2" s="1"/>
  <c r="W77" i="2"/>
  <c r="X77" i="2" s="1"/>
  <c r="Y77" i="2" s="1"/>
  <c r="D78" i="2"/>
  <c r="E78" i="2"/>
  <c r="F78" i="2" s="1"/>
  <c r="G78" i="2" s="1"/>
  <c r="H78" i="2"/>
  <c r="I78" i="2" s="1"/>
  <c r="J78" i="2" s="1"/>
  <c r="K78" i="2"/>
  <c r="L78" i="2" s="1"/>
  <c r="M78" i="2" s="1"/>
  <c r="N78" i="2"/>
  <c r="O78" i="2" s="1"/>
  <c r="P78" i="2" s="1"/>
  <c r="Q78" i="2"/>
  <c r="R78" i="2" s="1"/>
  <c r="S78" i="2" s="1"/>
  <c r="T78" i="2"/>
  <c r="U78" i="2" s="1"/>
  <c r="V78" i="2" s="1"/>
  <c r="W78" i="2"/>
  <c r="X78" i="2" s="1"/>
  <c r="Y78" i="2" s="1"/>
  <c r="D79" i="2"/>
  <c r="E79" i="2"/>
  <c r="F79" i="2" s="1"/>
  <c r="G79" i="2" s="1"/>
  <c r="H79" i="2"/>
  <c r="I79" i="2" s="1"/>
  <c r="J79" i="2" s="1"/>
  <c r="K79" i="2"/>
  <c r="L79" i="2" s="1"/>
  <c r="M79" i="2" s="1"/>
  <c r="N79" i="2"/>
  <c r="O79" i="2" s="1"/>
  <c r="P79" i="2" s="1"/>
  <c r="Q79" i="2"/>
  <c r="R79" i="2" s="1"/>
  <c r="S79" i="2" s="1"/>
  <c r="T79" i="2"/>
  <c r="U79" i="2" s="1"/>
  <c r="V79" i="2" s="1"/>
  <c r="W79" i="2"/>
  <c r="X79" i="2" s="1"/>
  <c r="Y79" i="2" s="1"/>
  <c r="D80" i="2"/>
  <c r="E80" i="2"/>
  <c r="F80" i="2" s="1"/>
  <c r="G80" i="2" s="1"/>
  <c r="H80" i="2"/>
  <c r="I80" i="2" s="1"/>
  <c r="J80" i="2" s="1"/>
  <c r="K80" i="2"/>
  <c r="L80" i="2" s="1"/>
  <c r="M80" i="2" s="1"/>
  <c r="N80" i="2"/>
  <c r="O80" i="2" s="1"/>
  <c r="P80" i="2" s="1"/>
  <c r="Q80" i="2"/>
  <c r="R80" i="2" s="1"/>
  <c r="S80" i="2" s="1"/>
  <c r="T80" i="2"/>
  <c r="U80" i="2" s="1"/>
  <c r="V80" i="2" s="1"/>
  <c r="W80" i="2"/>
  <c r="X80" i="2" s="1"/>
  <c r="Y80" i="2" s="1"/>
  <c r="D81" i="2"/>
  <c r="E81" i="2"/>
  <c r="F81" i="2" s="1"/>
  <c r="G81" i="2" s="1"/>
  <c r="H81" i="2"/>
  <c r="I81" i="2" s="1"/>
  <c r="J81" i="2" s="1"/>
  <c r="K81" i="2"/>
  <c r="L81" i="2" s="1"/>
  <c r="M81" i="2" s="1"/>
  <c r="N81" i="2"/>
  <c r="O81" i="2" s="1"/>
  <c r="P81" i="2" s="1"/>
  <c r="Q81" i="2"/>
  <c r="R81" i="2" s="1"/>
  <c r="S81" i="2" s="1"/>
  <c r="T81" i="2"/>
  <c r="U81" i="2" s="1"/>
  <c r="V81" i="2" s="1"/>
  <c r="W81" i="2"/>
  <c r="X81" i="2" s="1"/>
  <c r="Y81" i="2" s="1"/>
  <c r="D82" i="2"/>
  <c r="E82" i="2"/>
  <c r="F82" i="2" s="1"/>
  <c r="G82" i="2" s="1"/>
  <c r="H82" i="2"/>
  <c r="I82" i="2" s="1"/>
  <c r="J82" i="2" s="1"/>
  <c r="K82" i="2"/>
  <c r="L82" i="2" s="1"/>
  <c r="M82" i="2" s="1"/>
  <c r="N82" i="2"/>
  <c r="O82" i="2" s="1"/>
  <c r="P82" i="2" s="1"/>
  <c r="Q82" i="2"/>
  <c r="R82" i="2" s="1"/>
  <c r="S82" i="2" s="1"/>
  <c r="T82" i="2"/>
  <c r="U82" i="2" s="1"/>
  <c r="V82" i="2" s="1"/>
  <c r="W82" i="2"/>
  <c r="X82" i="2" s="1"/>
  <c r="Y82" i="2" s="1"/>
  <c r="D83" i="2"/>
  <c r="E83" i="2"/>
  <c r="F83" i="2" s="1"/>
  <c r="G83" i="2" s="1"/>
  <c r="H83" i="2"/>
  <c r="I83" i="2" s="1"/>
  <c r="J83" i="2" s="1"/>
  <c r="K83" i="2"/>
  <c r="L83" i="2" s="1"/>
  <c r="M83" i="2" s="1"/>
  <c r="N83" i="2"/>
  <c r="O83" i="2" s="1"/>
  <c r="P83" i="2" s="1"/>
  <c r="Q83" i="2"/>
  <c r="R83" i="2" s="1"/>
  <c r="S83" i="2" s="1"/>
  <c r="T83" i="2"/>
  <c r="U83" i="2" s="1"/>
  <c r="V83" i="2" s="1"/>
  <c r="W83" i="2"/>
  <c r="X83" i="2" s="1"/>
  <c r="Y83" i="2" s="1"/>
  <c r="D84" i="2"/>
  <c r="E84" i="2"/>
  <c r="F84" i="2" s="1"/>
  <c r="G84" i="2" s="1"/>
  <c r="H84" i="2"/>
  <c r="I84" i="2" s="1"/>
  <c r="J84" i="2" s="1"/>
  <c r="K84" i="2"/>
  <c r="L84" i="2" s="1"/>
  <c r="M84" i="2" s="1"/>
  <c r="N84" i="2"/>
  <c r="O84" i="2" s="1"/>
  <c r="P84" i="2" s="1"/>
  <c r="Q84" i="2"/>
  <c r="R84" i="2" s="1"/>
  <c r="S84" i="2" s="1"/>
  <c r="T84" i="2"/>
  <c r="U84" i="2" s="1"/>
  <c r="V84" i="2" s="1"/>
  <c r="W84" i="2"/>
  <c r="X84" i="2" s="1"/>
  <c r="Y84" i="2" s="1"/>
  <c r="D85" i="2"/>
  <c r="E85" i="2"/>
  <c r="F85" i="2" s="1"/>
  <c r="G85" i="2" s="1"/>
  <c r="H85" i="2"/>
  <c r="I85" i="2" s="1"/>
  <c r="J85" i="2" s="1"/>
  <c r="K85" i="2"/>
  <c r="L85" i="2" s="1"/>
  <c r="M85" i="2" s="1"/>
  <c r="N85" i="2"/>
  <c r="O85" i="2" s="1"/>
  <c r="P85" i="2" s="1"/>
  <c r="Q85" i="2"/>
  <c r="R85" i="2" s="1"/>
  <c r="S85" i="2" s="1"/>
  <c r="T85" i="2"/>
  <c r="U85" i="2" s="1"/>
  <c r="V85" i="2" s="1"/>
  <c r="W85" i="2"/>
  <c r="X85" i="2" s="1"/>
  <c r="Y85" i="2" s="1"/>
  <c r="D86" i="2"/>
  <c r="E86" i="2"/>
  <c r="F86" i="2" s="1"/>
  <c r="G86" i="2" s="1"/>
  <c r="H86" i="2"/>
  <c r="I86" i="2" s="1"/>
  <c r="J86" i="2" s="1"/>
  <c r="K86" i="2"/>
  <c r="L86" i="2" s="1"/>
  <c r="M86" i="2" s="1"/>
  <c r="N86" i="2"/>
  <c r="O86" i="2" s="1"/>
  <c r="P86" i="2" s="1"/>
  <c r="Q86" i="2"/>
  <c r="R86" i="2" s="1"/>
  <c r="S86" i="2" s="1"/>
  <c r="T86" i="2"/>
  <c r="U86" i="2" s="1"/>
  <c r="V86" i="2" s="1"/>
  <c r="W86" i="2"/>
  <c r="X86" i="2" s="1"/>
  <c r="Y86" i="2" s="1"/>
  <c r="D87" i="2"/>
  <c r="E87" i="2"/>
  <c r="F87" i="2" s="1"/>
  <c r="G87" i="2" s="1"/>
  <c r="H87" i="2"/>
  <c r="I87" i="2" s="1"/>
  <c r="J87" i="2" s="1"/>
  <c r="K87" i="2"/>
  <c r="L87" i="2" s="1"/>
  <c r="M87" i="2" s="1"/>
  <c r="N87" i="2"/>
  <c r="O87" i="2" s="1"/>
  <c r="P87" i="2" s="1"/>
  <c r="Q87" i="2"/>
  <c r="R87" i="2" s="1"/>
  <c r="S87" i="2" s="1"/>
  <c r="T87" i="2"/>
  <c r="U87" i="2" s="1"/>
  <c r="V87" i="2" s="1"/>
  <c r="W87" i="2"/>
  <c r="X87" i="2" s="1"/>
  <c r="Y87" i="2" s="1"/>
  <c r="D88" i="2"/>
  <c r="E88" i="2"/>
  <c r="F88" i="2" s="1"/>
  <c r="G88" i="2" s="1"/>
  <c r="H88" i="2"/>
  <c r="I88" i="2" s="1"/>
  <c r="J88" i="2" s="1"/>
  <c r="K88" i="2"/>
  <c r="L88" i="2"/>
  <c r="M88" i="2" s="1"/>
  <c r="N88" i="2"/>
  <c r="O88" i="2" s="1"/>
  <c r="P88" i="2" s="1"/>
  <c r="Q88" i="2"/>
  <c r="R88" i="2" s="1"/>
  <c r="S88" i="2" s="1"/>
  <c r="T88" i="2"/>
  <c r="U88" i="2" s="1"/>
  <c r="V88" i="2" s="1"/>
  <c r="W88" i="2"/>
  <c r="X88" i="2" s="1"/>
  <c r="Y88" i="2" s="1"/>
  <c r="D89" i="2"/>
  <c r="E89" i="2"/>
  <c r="F89" i="2" s="1"/>
  <c r="G89" i="2" s="1"/>
  <c r="H89" i="2"/>
  <c r="I89" i="2" s="1"/>
  <c r="J89" i="2" s="1"/>
  <c r="K89" i="2"/>
  <c r="L89" i="2" s="1"/>
  <c r="M89" i="2" s="1"/>
  <c r="N89" i="2"/>
  <c r="O89" i="2" s="1"/>
  <c r="P89" i="2" s="1"/>
  <c r="Q89" i="2"/>
  <c r="R89" i="2" s="1"/>
  <c r="S89" i="2" s="1"/>
  <c r="T89" i="2"/>
  <c r="U89" i="2" s="1"/>
  <c r="V89" i="2" s="1"/>
  <c r="W89" i="2"/>
  <c r="X89" i="2" s="1"/>
  <c r="Y89" i="2" s="1"/>
  <c r="D90" i="2"/>
  <c r="E90" i="2"/>
  <c r="F90" i="2" s="1"/>
  <c r="G90" i="2" s="1"/>
  <c r="H90" i="2"/>
  <c r="I90" i="2" s="1"/>
  <c r="J90" i="2" s="1"/>
  <c r="K90" i="2"/>
  <c r="L90" i="2" s="1"/>
  <c r="M90" i="2" s="1"/>
  <c r="N90" i="2"/>
  <c r="O90" i="2" s="1"/>
  <c r="P90" i="2" s="1"/>
  <c r="Q90" i="2"/>
  <c r="R90" i="2" s="1"/>
  <c r="S90" i="2" s="1"/>
  <c r="T90" i="2"/>
  <c r="U90" i="2" s="1"/>
  <c r="V90" i="2" s="1"/>
  <c r="W90" i="2"/>
  <c r="X90" i="2" s="1"/>
  <c r="Y90" i="2" s="1"/>
  <c r="D91" i="2"/>
  <c r="E91" i="2"/>
  <c r="F91" i="2" s="1"/>
  <c r="G91" i="2" s="1"/>
  <c r="H91" i="2"/>
  <c r="I91" i="2" s="1"/>
  <c r="J91" i="2" s="1"/>
  <c r="K91" i="2"/>
  <c r="L91" i="2" s="1"/>
  <c r="M91" i="2" s="1"/>
  <c r="N91" i="2"/>
  <c r="O91" i="2" s="1"/>
  <c r="P91" i="2" s="1"/>
  <c r="Q91" i="2"/>
  <c r="R91" i="2" s="1"/>
  <c r="S91" i="2" s="1"/>
  <c r="T91" i="2"/>
  <c r="U91" i="2" s="1"/>
  <c r="V91" i="2" s="1"/>
  <c r="W91" i="2"/>
  <c r="X91" i="2" s="1"/>
  <c r="Y91" i="2" s="1"/>
  <c r="C4" i="11" l="1"/>
  <c r="C2" i="11"/>
  <c r="C17" i="11"/>
  <c r="C10" i="11"/>
  <c r="C11" i="11" s="1"/>
  <c r="C12" i="11" l="1"/>
  <c r="C14" i="11" s="1"/>
  <c r="I10" i="10" s="1"/>
  <c r="C5" i="11" s="1"/>
  <c r="C13" i="11"/>
  <c r="D6" i="10" l="1"/>
  <c r="I6" i="10" s="1"/>
  <c r="C1" i="11" l="1"/>
  <c r="C6" i="11" s="1"/>
  <c r="I11" i="10"/>
  <c r="C4" i="8"/>
  <c r="C12" i="8" s="1"/>
  <c r="U13" i="3" l="1"/>
  <c r="C1" i="3" l="1"/>
  <c r="C4" i="3" l="1"/>
  <c r="C5" i="8" l="1"/>
  <c r="C3" i="3" l="1"/>
  <c r="C2" i="3"/>
  <c r="C2" i="4"/>
  <c r="C1155" i="3" l="1"/>
  <c r="C1163" i="3"/>
  <c r="C1174" i="3"/>
  <c r="C1190" i="3"/>
  <c r="C1177" i="3"/>
  <c r="C1179" i="3"/>
  <c r="C1173" i="3"/>
  <c r="C1092" i="3"/>
  <c r="C1100" i="3"/>
  <c r="C1124" i="3"/>
  <c r="C1106" i="3"/>
  <c r="C1138" i="3"/>
  <c r="C1152" i="3"/>
  <c r="C1112" i="3"/>
  <c r="C1110" i="3"/>
  <c r="C10" i="3"/>
  <c r="C18" i="3"/>
  <c r="C26" i="3"/>
  <c r="C34" i="3"/>
  <c r="C46" i="3"/>
  <c r="C56" i="3"/>
  <c r="C73" i="3"/>
  <c r="C39" i="3"/>
  <c r="C91" i="3"/>
  <c r="C123" i="3"/>
  <c r="C62" i="3"/>
  <c r="C121" i="3"/>
  <c r="C164" i="3"/>
  <c r="C68" i="3"/>
  <c r="C114" i="3"/>
  <c r="C102" i="3"/>
  <c r="C174" i="3"/>
  <c r="C90" i="3"/>
  <c r="C187" i="3"/>
  <c r="C184" i="3"/>
  <c r="C230" i="3"/>
  <c r="C262" i="3"/>
  <c r="C294" i="3"/>
  <c r="C152" i="3"/>
  <c r="C322" i="3"/>
  <c r="C330" i="3"/>
  <c r="C338" i="3"/>
  <c r="C346" i="3"/>
  <c r="C354" i="3"/>
  <c r="C362" i="3"/>
  <c r="C109" i="3"/>
  <c r="C201" i="3"/>
  <c r="C277" i="3"/>
  <c r="C376" i="3"/>
  <c r="C267" i="3"/>
  <c r="C392" i="3"/>
  <c r="C409" i="3"/>
  <c r="C417" i="3"/>
  <c r="C425" i="3"/>
  <c r="C433" i="3"/>
  <c r="C441" i="3"/>
  <c r="C181" i="3"/>
  <c r="C377" i="3"/>
  <c r="C260" i="3"/>
  <c r="C401" i="3"/>
  <c r="C257" i="3"/>
  <c r="C449" i="3"/>
  <c r="C387" i="3"/>
  <c r="C472" i="3"/>
  <c r="C504" i="3"/>
  <c r="C536" i="3"/>
  <c r="C568" i="3"/>
  <c r="C600" i="3"/>
  <c r="C662" i="3"/>
  <c r="C670" i="3"/>
  <c r="C678" i="3"/>
  <c r="C686" i="3"/>
  <c r="C694" i="3"/>
  <c r="C702" i="3"/>
  <c r="C710" i="3"/>
  <c r="C718" i="3"/>
  <c r="C726" i="3"/>
  <c r="C734" i="3"/>
  <c r="C742" i="3"/>
  <c r="C750" i="3"/>
  <c r="C185" i="3"/>
  <c r="C641" i="3"/>
  <c r="C200" i="3"/>
  <c r="C632" i="3"/>
  <c r="C288" i="3"/>
  <c r="C1156" i="3"/>
  <c r="C1164" i="3"/>
  <c r="C1176" i="3"/>
  <c r="C1192" i="3"/>
  <c r="C1169" i="3"/>
  <c r="C1195" i="3"/>
  <c r="C1191" i="3"/>
  <c r="C1093" i="3"/>
  <c r="C1101" i="3"/>
  <c r="C1132" i="3"/>
  <c r="C1121" i="3"/>
  <c r="C1142" i="3"/>
  <c r="C1109" i="3"/>
  <c r="C1135" i="3"/>
  <c r="C1129" i="3"/>
  <c r="C11" i="3"/>
  <c r="C19" i="3"/>
  <c r="C27" i="3"/>
  <c r="C35" i="3"/>
  <c r="C48" i="3"/>
  <c r="C60" i="3"/>
  <c r="C77" i="3"/>
  <c r="C51" i="3"/>
  <c r="C95" i="3"/>
  <c r="C127" i="3"/>
  <c r="C74" i="3"/>
  <c r="C126" i="3"/>
  <c r="C166" i="3"/>
  <c r="C72" i="3"/>
  <c r="C118" i="3"/>
  <c r="C104" i="3"/>
  <c r="C178" i="3"/>
  <c r="C147" i="3"/>
  <c r="C191" i="3"/>
  <c r="C189" i="3"/>
  <c r="C234" i="3"/>
  <c r="C266" i="3"/>
  <c r="C298" i="3"/>
  <c r="C188" i="3"/>
  <c r="C323" i="3"/>
  <c r="C331" i="3"/>
  <c r="C339" i="3"/>
  <c r="C347" i="3"/>
  <c r="C355" i="3"/>
  <c r="C363" i="3"/>
  <c r="C131" i="3"/>
  <c r="C208" i="3"/>
  <c r="C295" i="3"/>
  <c r="C378" i="3"/>
  <c r="C276" i="3"/>
  <c r="C396" i="3"/>
  <c r="C410" i="3"/>
  <c r="C418" i="3"/>
  <c r="C426" i="3"/>
  <c r="C434" i="3"/>
  <c r="C442" i="3"/>
  <c r="C207" i="3"/>
  <c r="C132" i="3"/>
  <c r="C265" i="3"/>
  <c r="C446" i="3"/>
  <c r="C291" i="3"/>
  <c r="C97" i="3"/>
  <c r="C393" i="3"/>
  <c r="C476" i="3"/>
  <c r="C508" i="3"/>
  <c r="C540" i="3"/>
  <c r="C572" i="3"/>
  <c r="C604" i="3"/>
  <c r="C663" i="3"/>
  <c r="C671" i="3"/>
  <c r="C679" i="3"/>
  <c r="C687" i="3"/>
  <c r="C695" i="3"/>
  <c r="C703" i="3"/>
  <c r="C711" i="3"/>
  <c r="C719" i="3"/>
  <c r="C727" i="3"/>
  <c r="C735" i="3"/>
  <c r="C743" i="3"/>
  <c r="C751" i="3"/>
  <c r="C227" i="3"/>
  <c r="C645" i="3"/>
  <c r="C203" i="3"/>
  <c r="C636" i="3"/>
  <c r="C305" i="3"/>
  <c r="C1157" i="3"/>
  <c r="C1165" i="3"/>
  <c r="C1178" i="3"/>
  <c r="C1194" i="3"/>
  <c r="C1185" i="3"/>
  <c r="C1198" i="3"/>
  <c r="C1203" i="3"/>
  <c r="C1094" i="3"/>
  <c r="C1102" i="3"/>
  <c r="C1136" i="3"/>
  <c r="C1122" i="3"/>
  <c r="C1144" i="3"/>
  <c r="C1128" i="3"/>
  <c r="C1147" i="3"/>
  <c r="C1148" i="3"/>
  <c r="C12" i="3"/>
  <c r="C20" i="3"/>
  <c r="C28" i="3"/>
  <c r="C36" i="3"/>
  <c r="C50" i="3"/>
  <c r="C64" i="3"/>
  <c r="C47" i="3"/>
  <c r="C57" i="3"/>
  <c r="C99" i="3"/>
  <c r="C66" i="3"/>
  <c r="C79" i="3"/>
  <c r="C142" i="3"/>
  <c r="C168" i="3"/>
  <c r="C92" i="3"/>
  <c r="C122" i="3"/>
  <c r="C108" i="3"/>
  <c r="C182" i="3"/>
  <c r="C156" i="3"/>
  <c r="C195" i="3"/>
  <c r="C206" i="3"/>
  <c r="C238" i="3"/>
  <c r="C270" i="3"/>
  <c r="C302" i="3"/>
  <c r="C193" i="3"/>
  <c r="C324" i="3"/>
  <c r="C332" i="3"/>
  <c r="C340" i="3"/>
  <c r="C348" i="3"/>
  <c r="C356" i="3"/>
  <c r="C364" i="3"/>
  <c r="C140" i="3"/>
  <c r="C213" i="3"/>
  <c r="C304" i="3"/>
  <c r="C157" i="3"/>
  <c r="C281" i="3"/>
  <c r="C400" i="3"/>
  <c r="C411" i="3"/>
  <c r="C419" i="3"/>
  <c r="C427" i="3"/>
  <c r="C435" i="3"/>
  <c r="C443" i="3"/>
  <c r="C224" i="3"/>
  <c r="C143" i="3"/>
  <c r="C284" i="3"/>
  <c r="C450" i="3"/>
  <c r="C316" i="3"/>
  <c r="C145" i="3"/>
  <c r="C451" i="3"/>
  <c r="C480" i="3"/>
  <c r="C512" i="3"/>
  <c r="C544" i="3"/>
  <c r="C576" i="3"/>
  <c r="C608" i="3"/>
  <c r="C664" i="3"/>
  <c r="C672" i="3"/>
  <c r="C680" i="3"/>
  <c r="C688" i="3"/>
  <c r="C696" i="3"/>
  <c r="C704" i="3"/>
  <c r="C712" i="3"/>
  <c r="C720" i="3"/>
  <c r="C728" i="3"/>
  <c r="C736" i="3"/>
  <c r="C744" i="3"/>
  <c r="C752" i="3"/>
  <c r="C268" i="3"/>
  <c r="C649" i="3"/>
  <c r="C220" i="3"/>
  <c r="C640" i="3"/>
  <c r="C447" i="3"/>
  <c r="C1158" i="3"/>
  <c r="C1170" i="3"/>
  <c r="C1171" i="3"/>
  <c r="C1197" i="3"/>
  <c r="C1089" i="3"/>
  <c r="C1103" i="3"/>
  <c r="C1154" i="3"/>
  <c r="C1133" i="3"/>
  <c r="C1153" i="3"/>
  <c r="C1149" i="3"/>
  <c r="C21" i="3"/>
  <c r="C32" i="3"/>
  <c r="C53" i="3"/>
  <c r="C69" i="3"/>
  <c r="C76" i="3"/>
  <c r="C75" i="3"/>
  <c r="C94" i="3"/>
  <c r="C93" i="3"/>
  <c r="C110" i="3"/>
  <c r="C148" i="3"/>
  <c r="C161" i="3"/>
  <c r="C160" i="3"/>
  <c r="C246" i="3"/>
  <c r="C290" i="3"/>
  <c r="C319" i="3"/>
  <c r="C333" i="3"/>
  <c r="C344" i="3"/>
  <c r="C358" i="3"/>
  <c r="C81" i="3"/>
  <c r="C245" i="3"/>
  <c r="C212" i="3"/>
  <c r="C384" i="3"/>
  <c r="C413" i="3"/>
  <c r="C424" i="3"/>
  <c r="C438" i="3"/>
  <c r="C229" i="3"/>
  <c r="C241" i="3"/>
  <c r="C211" i="3"/>
  <c r="C402" i="3"/>
  <c r="C460" i="3"/>
  <c r="C516" i="3"/>
  <c r="C560" i="3"/>
  <c r="C616" i="3"/>
  <c r="C669" i="3"/>
  <c r="C683" i="3"/>
  <c r="C697" i="3"/>
  <c r="C708" i="3"/>
  <c r="C722" i="3"/>
  <c r="C733" i="3"/>
  <c r="C747" i="3"/>
  <c r="C293" i="3"/>
  <c r="C117" i="3"/>
  <c r="C648" i="3"/>
  <c r="C495" i="3"/>
  <c r="C586" i="3"/>
  <c r="C783" i="3"/>
  <c r="C791" i="3"/>
  <c r="C799" i="3"/>
  <c r="C807" i="3"/>
  <c r="C815" i="3"/>
  <c r="C823" i="3"/>
  <c r="C831" i="3"/>
  <c r="C839" i="3"/>
  <c r="C847" i="3"/>
  <c r="C855" i="3"/>
  <c r="C863" i="3"/>
  <c r="C871" i="3"/>
  <c r="C879" i="3"/>
  <c r="C887" i="3"/>
  <c r="C895" i="3"/>
  <c r="C903" i="3"/>
  <c r="C292" i="3"/>
  <c r="C499" i="3"/>
  <c r="C590" i="3"/>
  <c r="C215" i="3"/>
  <c r="C475" i="3"/>
  <c r="C566" i="3"/>
  <c r="C173" i="3"/>
  <c r="C565" i="3"/>
  <c r="C1159" i="3"/>
  <c r="C1172" i="3"/>
  <c r="C1187" i="3"/>
  <c r="C1202" i="3"/>
  <c r="C1090" i="3"/>
  <c r="C1104" i="3"/>
  <c r="C1105" i="3"/>
  <c r="C1141" i="3"/>
  <c r="C1111" i="3"/>
  <c r="C1125" i="3"/>
  <c r="C22" i="3"/>
  <c r="C33" i="3"/>
  <c r="C54" i="3"/>
  <c r="C65" i="3"/>
  <c r="C85" i="3"/>
  <c r="C83" i="3"/>
  <c r="C112" i="3"/>
  <c r="C98" i="3"/>
  <c r="C144" i="3"/>
  <c r="C153" i="3"/>
  <c r="C171" i="3"/>
  <c r="C167" i="3"/>
  <c r="C250" i="3"/>
  <c r="C306" i="3"/>
  <c r="C320" i="3"/>
  <c r="C334" i="3"/>
  <c r="C345" i="3"/>
  <c r="C359" i="3"/>
  <c r="C169" i="3"/>
  <c r="C263" i="3"/>
  <c r="C217" i="3"/>
  <c r="C388" i="3"/>
  <c r="C414" i="3"/>
  <c r="C428" i="3"/>
  <c r="C439" i="3"/>
  <c r="C248" i="3"/>
  <c r="C243" i="3"/>
  <c r="C228" i="3"/>
  <c r="C202" i="3"/>
  <c r="C464" i="3"/>
  <c r="C520" i="3"/>
  <c r="C564" i="3"/>
  <c r="C620" i="3"/>
  <c r="C673" i="3"/>
  <c r="C684" i="3"/>
  <c r="C698" i="3"/>
  <c r="C709" i="3"/>
  <c r="C723" i="3"/>
  <c r="C737" i="3"/>
  <c r="C748" i="3"/>
  <c r="C301" i="3"/>
  <c r="C176" i="3"/>
  <c r="C652" i="3"/>
  <c r="C513" i="3"/>
  <c r="C591" i="3"/>
  <c r="C784" i="3"/>
  <c r="C792" i="3"/>
  <c r="C800" i="3"/>
  <c r="C808" i="3"/>
  <c r="C816" i="3"/>
  <c r="C824" i="3"/>
  <c r="C832" i="3"/>
  <c r="C840" i="3"/>
  <c r="C848" i="3"/>
  <c r="C856" i="3"/>
  <c r="C864" i="3"/>
  <c r="C872" i="3"/>
  <c r="C880" i="3"/>
  <c r="C888" i="3"/>
  <c r="C896" i="3"/>
  <c r="C904" i="3"/>
  <c r="C373" i="3"/>
  <c r="C1161" i="3"/>
  <c r="C1182" i="3"/>
  <c r="C1204" i="3"/>
  <c r="C1193" i="3"/>
  <c r="C1095" i="3"/>
  <c r="C1108" i="3"/>
  <c r="C1118" i="3"/>
  <c r="C1151" i="3"/>
  <c r="C1113" i="3"/>
  <c r="C13" i="3"/>
  <c r="C24" i="3"/>
  <c r="C38" i="3"/>
  <c r="C41" i="3"/>
  <c r="C82" i="3"/>
  <c r="C103" i="3"/>
  <c r="C134" i="3"/>
  <c r="C150" i="3"/>
  <c r="C125" i="3"/>
  <c r="C163" i="3"/>
  <c r="C186" i="3"/>
  <c r="C179" i="3"/>
  <c r="C214" i="3"/>
  <c r="C258" i="3"/>
  <c r="C311" i="3"/>
  <c r="C325" i="3"/>
  <c r="C336" i="3"/>
  <c r="C350" i="3"/>
  <c r="C361" i="3"/>
  <c r="C313" i="3"/>
  <c r="C310" i="3"/>
  <c r="C244" i="3"/>
  <c r="C405" i="3"/>
  <c r="C416" i="3"/>
  <c r="C430" i="3"/>
  <c r="C444" i="3"/>
  <c r="C287" i="3"/>
  <c r="C382" i="3"/>
  <c r="C252" i="3"/>
  <c r="C273" i="3"/>
  <c r="C484" i="3"/>
  <c r="C528" i="3"/>
  <c r="C584" i="3"/>
  <c r="C628" i="3"/>
  <c r="C675" i="3"/>
  <c r="C689" i="3"/>
  <c r="C700" i="3"/>
  <c r="C714" i="3"/>
  <c r="C725" i="3"/>
  <c r="C739" i="3"/>
  <c r="C753" i="3"/>
  <c r="C633" i="3"/>
  <c r="C269" i="3"/>
  <c r="C660" i="3"/>
  <c r="C527" i="3"/>
  <c r="C618" i="3"/>
  <c r="C786" i="3"/>
  <c r="C794" i="3"/>
  <c r="C802" i="3"/>
  <c r="C810" i="3"/>
  <c r="C818" i="3"/>
  <c r="C826" i="3"/>
  <c r="C834" i="3"/>
  <c r="C842" i="3"/>
  <c r="C850" i="3"/>
  <c r="C858" i="3"/>
  <c r="C866" i="3"/>
  <c r="C874" i="3"/>
  <c r="C882" i="3"/>
  <c r="C890" i="3"/>
  <c r="C898" i="3"/>
  <c r="C49" i="3"/>
  <c r="C453" i="3"/>
  <c r="C531" i="3"/>
  <c r="C622" i="3"/>
  <c r="C307" i="3"/>
  <c r="C507" i="3"/>
  <c r="C598" i="3"/>
  <c r="C479" i="3"/>
  <c r="C573" i="3"/>
  <c r="C766" i="3"/>
  <c r="C910" i="3"/>
  <c r="C946" i="3"/>
  <c r="C966" i="3"/>
  <c r="C469" i="3"/>
  <c r="C1166" i="3"/>
  <c r="C1186" i="3"/>
  <c r="C1201" i="3"/>
  <c r="C1189" i="3"/>
  <c r="C1097" i="3"/>
  <c r="C1140" i="3"/>
  <c r="C1116" i="3"/>
  <c r="C1139" i="3"/>
  <c r="C1137" i="3"/>
  <c r="C15" i="3"/>
  <c r="C29" i="3"/>
  <c r="C42" i="3"/>
  <c r="C59" i="3"/>
  <c r="C86" i="3"/>
  <c r="C111" i="3"/>
  <c r="C133" i="3"/>
  <c r="C158" i="3"/>
  <c r="C106" i="3"/>
  <c r="C100" i="3"/>
  <c r="C194" i="3"/>
  <c r="C199" i="3"/>
  <c r="C222" i="3"/>
  <c r="C278" i="3"/>
  <c r="C135" i="3"/>
  <c r="C327" i="3"/>
  <c r="C341" i="3"/>
  <c r="C352" i="3"/>
  <c r="C366" i="3"/>
  <c r="C197" i="3"/>
  <c r="C370" i="3"/>
  <c r="C299" i="3"/>
  <c r="C407" i="3"/>
  <c r="C421" i="3"/>
  <c r="C432" i="3"/>
  <c r="C67" i="3"/>
  <c r="C159" i="3"/>
  <c r="C395" i="3"/>
  <c r="C386" i="3"/>
  <c r="C315" i="3"/>
  <c r="C492" i="3"/>
  <c r="C548" i="3"/>
  <c r="C592" i="3"/>
  <c r="C666" i="3"/>
  <c r="C677" i="3"/>
  <c r="C691" i="3"/>
  <c r="C705" i="3"/>
  <c r="C716" i="3"/>
  <c r="C730" i="3"/>
  <c r="C741" i="3"/>
  <c r="C113" i="3"/>
  <c r="C653" i="3"/>
  <c r="C391" i="3"/>
  <c r="C463" i="3"/>
  <c r="C554" i="3"/>
  <c r="C654" i="3"/>
  <c r="C788" i="3"/>
  <c r="C796" i="3"/>
  <c r="C804" i="3"/>
  <c r="C812" i="3"/>
  <c r="C820" i="3"/>
  <c r="C828" i="3"/>
  <c r="C836" i="3"/>
  <c r="C844" i="3"/>
  <c r="C852" i="3"/>
  <c r="C860" i="3"/>
  <c r="C868" i="3"/>
  <c r="C876" i="3"/>
  <c r="C884" i="3"/>
  <c r="C892" i="3"/>
  <c r="C900" i="3"/>
  <c r="C177" i="3"/>
  <c r="C467" i="3"/>
  <c r="C558" i="3"/>
  <c r="C634" i="3"/>
  <c r="C390" i="3"/>
  <c r="C534" i="3"/>
  <c r="C621" i="3"/>
  <c r="C487" i="3"/>
  <c r="C606" i="3"/>
  <c r="C543" i="3"/>
  <c r="C920" i="3"/>
  <c r="C954" i="3"/>
  <c r="C970" i="3"/>
  <c r="C473" i="3"/>
  <c r="C763" i="3"/>
  <c r="C1160" i="3"/>
  <c r="C1200" i="3"/>
  <c r="C1091" i="3"/>
  <c r="C1117" i="3"/>
  <c r="C1126" i="3"/>
  <c r="C23" i="3"/>
  <c r="C43" i="3"/>
  <c r="C87" i="3"/>
  <c r="C146" i="3"/>
  <c r="C149" i="3"/>
  <c r="C175" i="3"/>
  <c r="C254" i="3"/>
  <c r="C321" i="3"/>
  <c r="C349" i="3"/>
  <c r="C196" i="3"/>
  <c r="C235" i="3"/>
  <c r="C415" i="3"/>
  <c r="C440" i="3"/>
  <c r="C289" i="3"/>
  <c r="C271" i="3"/>
  <c r="C524" i="3"/>
  <c r="C624" i="3"/>
  <c r="C685" i="3"/>
  <c r="C713" i="3"/>
  <c r="C738" i="3"/>
  <c r="C403" i="3"/>
  <c r="C656" i="3"/>
  <c r="C609" i="3"/>
  <c r="C793" i="3"/>
  <c r="C809" i="3"/>
  <c r="C825" i="3"/>
  <c r="C841" i="3"/>
  <c r="C857" i="3"/>
  <c r="C873" i="3"/>
  <c r="C889" i="3"/>
  <c r="C905" i="3"/>
  <c r="C517" i="3"/>
  <c r="C635" i="3"/>
  <c r="C502" i="3"/>
  <c r="C659" i="3"/>
  <c r="C602" i="3"/>
  <c r="C761" i="3"/>
  <c r="C936" i="3"/>
  <c r="C968" i="3"/>
  <c r="C506" i="3"/>
  <c r="C780" i="3"/>
  <c r="C555" i="3"/>
  <c r="C918" i="3"/>
  <c r="C948" i="3"/>
  <c r="C535" i="3"/>
  <c r="C638" i="3"/>
  <c r="C984" i="3"/>
  <c r="C992" i="3"/>
  <c r="C1000" i="3"/>
  <c r="C1008" i="3"/>
  <c r="C1016" i="3"/>
  <c r="C1024" i="3"/>
  <c r="C1032" i="3"/>
  <c r="C1040" i="3"/>
  <c r="C1048" i="3"/>
  <c r="C1056" i="3"/>
  <c r="C1064" i="3"/>
  <c r="C1072" i="3"/>
  <c r="C1080" i="3"/>
  <c r="C165" i="3"/>
  <c r="C482" i="3"/>
  <c r="C647" i="3"/>
  <c r="C601" i="3"/>
  <c r="C515" i="3"/>
  <c r="C975" i="3"/>
  <c r="C503" i="3"/>
  <c r="C466" i="3"/>
  <c r="C646" i="3"/>
  <c r="C931" i="3"/>
  <c r="C909" i="3"/>
  <c r="C538" i="3"/>
  <c r="C982" i="3"/>
  <c r="C915" i="3"/>
  <c r="C769" i="3"/>
  <c r="C593" i="3"/>
  <c r="C1162" i="3"/>
  <c r="C1183" i="3"/>
  <c r="C1096" i="3"/>
  <c r="C1115" i="3"/>
  <c r="C1120" i="3"/>
  <c r="C25" i="3"/>
  <c r="C55" i="3"/>
  <c r="C107" i="3"/>
  <c r="C154" i="3"/>
  <c r="C96" i="3"/>
  <c r="C183" i="3"/>
  <c r="C274" i="3"/>
  <c r="C326" i="3"/>
  <c r="C351" i="3"/>
  <c r="C317" i="3"/>
  <c r="C249" i="3"/>
  <c r="C420" i="3"/>
  <c r="C445" i="3"/>
  <c r="C385" i="3"/>
  <c r="C279" i="3"/>
  <c r="C532" i="3"/>
  <c r="C665" i="3"/>
  <c r="C690" i="3"/>
  <c r="C715" i="3"/>
  <c r="C740" i="3"/>
  <c r="C637" i="3"/>
  <c r="C458" i="3"/>
  <c r="C623" i="3"/>
  <c r="C795" i="3"/>
  <c r="C811" i="3"/>
  <c r="C827" i="3"/>
  <c r="C843" i="3"/>
  <c r="C859" i="3"/>
  <c r="C875" i="3"/>
  <c r="C891" i="3"/>
  <c r="C129" i="3"/>
  <c r="C526" i="3"/>
  <c r="C61" i="3"/>
  <c r="C525" i="3"/>
  <c r="C283" i="3"/>
  <c r="C610" i="3"/>
  <c r="C777" i="3"/>
  <c r="C942" i="3"/>
  <c r="C221" i="3"/>
  <c r="C510" i="3"/>
  <c r="C973" i="3"/>
  <c r="C629" i="3"/>
  <c r="C922" i="3"/>
  <c r="C952" i="3"/>
  <c r="C537" i="3"/>
  <c r="C759" i="3"/>
  <c r="C985" i="3"/>
  <c r="C993" i="3"/>
  <c r="C1001" i="3"/>
  <c r="C1009" i="3"/>
  <c r="C1017" i="3"/>
  <c r="C1025" i="3"/>
  <c r="C1033" i="3"/>
  <c r="C1041" i="3"/>
  <c r="C1049" i="3"/>
  <c r="C1057" i="3"/>
  <c r="C1065" i="3"/>
  <c r="C1073" i="3"/>
  <c r="C1081" i="3"/>
  <c r="C180" i="3"/>
  <c r="C486" i="3"/>
  <c r="C757" i="3"/>
  <c r="C919" i="3"/>
  <c r="C756" i="3"/>
  <c r="C394" i="3"/>
  <c r="C530" i="3"/>
  <c r="C509" i="3"/>
  <c r="C768" i="3"/>
  <c r="C925" i="3"/>
  <c r="C247" i="3"/>
  <c r="C1168" i="3"/>
  <c r="C1181" i="3"/>
  <c r="C1099" i="3"/>
  <c r="C1119" i="3"/>
  <c r="C1131" i="3"/>
  <c r="C31" i="3"/>
  <c r="C45" i="3"/>
  <c r="C119" i="3"/>
  <c r="C78" i="3"/>
  <c r="C139" i="3"/>
  <c r="C88" i="3"/>
  <c r="C286" i="3"/>
  <c r="C329" i="3"/>
  <c r="C357" i="3"/>
  <c r="C240" i="3"/>
  <c r="C380" i="3"/>
  <c r="C423" i="3"/>
  <c r="C141" i="3"/>
  <c r="C209" i="3"/>
  <c r="C456" i="3"/>
  <c r="C556" i="3"/>
  <c r="C668" i="3"/>
  <c r="C693" i="3"/>
  <c r="C721" i="3"/>
  <c r="C746" i="3"/>
  <c r="C661" i="3"/>
  <c r="C490" i="3"/>
  <c r="C782" i="3"/>
  <c r="C798" i="3"/>
  <c r="C814" i="3"/>
  <c r="C830" i="3"/>
  <c r="C846" i="3"/>
  <c r="C862" i="3"/>
  <c r="C878" i="3"/>
  <c r="C894" i="3"/>
  <c r="C275" i="3"/>
  <c r="C563" i="3"/>
  <c r="C285" i="3"/>
  <c r="C557" i="3"/>
  <c r="C483" i="3"/>
  <c r="C630" i="3"/>
  <c r="C908" i="3"/>
  <c r="C956" i="3"/>
  <c r="C264" i="3"/>
  <c r="C518" i="3"/>
  <c r="C981" i="3"/>
  <c r="C651" i="3"/>
  <c r="C930" i="3"/>
  <c r="C237" i="3"/>
  <c r="C570" i="3"/>
  <c r="C775" i="3"/>
  <c r="C987" i="3"/>
  <c r="C995" i="3"/>
  <c r="C1003" i="3"/>
  <c r="C1011" i="3"/>
  <c r="C1019" i="3"/>
  <c r="C1027" i="3"/>
  <c r="C1035" i="3"/>
  <c r="C1043" i="3"/>
  <c r="C1051" i="3"/>
  <c r="C1059" i="3"/>
  <c r="C1067" i="3"/>
  <c r="C1075" i="3"/>
  <c r="C1083" i="3"/>
  <c r="C251" i="3"/>
  <c r="C562" i="3"/>
  <c r="C773" i="3"/>
  <c r="C951" i="3"/>
  <c r="C939" i="3"/>
  <c r="C755" i="3"/>
  <c r="C585" i="3"/>
  <c r="C597" i="3"/>
  <c r="C929" i="3"/>
  <c r="C965" i="3"/>
  <c r="C957" i="3"/>
  <c r="C771" i="3"/>
  <c r="C489" i="3"/>
  <c r="C151" i="3"/>
  <c r="C1180" i="3"/>
  <c r="C1206" i="3"/>
  <c r="C1107" i="3"/>
  <c r="C1145" i="3"/>
  <c r="C9" i="3"/>
  <c r="C37" i="3"/>
  <c r="C80" i="3"/>
  <c r="C1184" i="3"/>
  <c r="C1175" i="3"/>
  <c r="C1123" i="3"/>
  <c r="C1143" i="3"/>
  <c r="C14" i="3"/>
  <c r="C40" i="3"/>
  <c r="C84" i="3"/>
  <c r="C138" i="3"/>
  <c r="C101" i="3"/>
  <c r="C190" i="3"/>
  <c r="C218" i="3"/>
  <c r="C105" i="3"/>
  <c r="C337" i="3"/>
  <c r="C365" i="3"/>
  <c r="C312" i="3"/>
  <c r="C406" i="3"/>
  <c r="C431" i="3"/>
  <c r="C369" i="3"/>
  <c r="C383" i="3"/>
  <c r="C488" i="3"/>
  <c r="C588" i="3"/>
  <c r="C676" i="3"/>
  <c r="C701" i="3"/>
  <c r="C729" i="3"/>
  <c r="C754" i="3"/>
  <c r="C280" i="3"/>
  <c r="C545" i="3"/>
  <c r="C787" i="3"/>
  <c r="C803" i="3"/>
  <c r="C819" i="3"/>
  <c r="C835" i="3"/>
  <c r="C851" i="3"/>
  <c r="C867" i="3"/>
  <c r="C883" i="3"/>
  <c r="C899" i="3"/>
  <c r="C462" i="3"/>
  <c r="C595" i="3"/>
  <c r="C461" i="3"/>
  <c r="C589" i="3"/>
  <c r="C561" i="3"/>
  <c r="C765" i="3"/>
  <c r="C924" i="3"/>
  <c r="C960" i="3"/>
  <c r="C465" i="3"/>
  <c r="C594" i="3"/>
  <c r="C498" i="3"/>
  <c r="C778" i="3"/>
  <c r="C938" i="3"/>
  <c r="C459" i="3"/>
  <c r="C578" i="3"/>
  <c r="C972" i="3"/>
  <c r="C989" i="3"/>
  <c r="C997" i="3"/>
  <c r="C1005" i="3"/>
  <c r="C1013" i="3"/>
  <c r="C1021" i="3"/>
  <c r="C1029" i="3"/>
  <c r="C1037" i="3"/>
  <c r="C1045" i="3"/>
  <c r="C1053" i="3"/>
  <c r="C1061" i="3"/>
  <c r="C1069" i="3"/>
  <c r="C1077" i="3"/>
  <c r="C1085" i="3"/>
  <c r="C300" i="3"/>
  <c r="C611" i="3"/>
  <c r="C497" i="3"/>
  <c r="C983" i="3"/>
  <c r="C971" i="3"/>
  <c r="C978" i="3"/>
  <c r="C937" i="3"/>
  <c r="C907" i="3"/>
  <c r="C523" i="3"/>
  <c r="C225" i="3"/>
  <c r="C261" i="3"/>
  <c r="C927" i="3"/>
  <c r="C631" i="3"/>
  <c r="C772" i="3"/>
  <c r="C1188" i="3"/>
  <c r="C1199" i="3"/>
  <c r="C1146" i="3"/>
  <c r="C1114" i="3"/>
  <c r="C16" i="3"/>
  <c r="C44" i="3"/>
  <c r="C58" i="3"/>
  <c r="C137" i="3"/>
  <c r="C1167" i="3"/>
  <c r="C1127" i="3"/>
  <c r="C89" i="3"/>
  <c r="C205" i="3"/>
  <c r="C318" i="3"/>
  <c r="C368" i="3"/>
  <c r="C412" i="3"/>
  <c r="C236" i="3"/>
  <c r="C500" i="3"/>
  <c r="C682" i="3"/>
  <c r="C732" i="3"/>
  <c r="C644" i="3"/>
  <c r="C790" i="3"/>
  <c r="C822" i="3"/>
  <c r="C854" i="3"/>
  <c r="C886" i="3"/>
  <c r="C494" i="3"/>
  <c r="C493" i="3"/>
  <c r="C569" i="3"/>
  <c r="C932" i="3"/>
  <c r="C477" i="3"/>
  <c r="C551" i="3"/>
  <c r="C944" i="3"/>
  <c r="C617" i="3"/>
  <c r="C991" i="3"/>
  <c r="C1007" i="3"/>
  <c r="C1023" i="3"/>
  <c r="C1039" i="3"/>
  <c r="C1055" i="3"/>
  <c r="C1071" i="3"/>
  <c r="C1087" i="3"/>
  <c r="C619" i="3"/>
  <c r="C454" i="3"/>
  <c r="C379" i="3"/>
  <c r="C587" i="3"/>
  <c r="C575" i="3"/>
  <c r="C959" i="3"/>
  <c r="C933" i="3"/>
  <c r="C1026" i="3"/>
  <c r="C1058" i="3"/>
  <c r="C192" i="3"/>
  <c r="C770" i="3"/>
  <c r="C913" i="3"/>
  <c r="C941" i="3"/>
  <c r="C1196" i="3"/>
  <c r="C17" i="3"/>
  <c r="C162" i="3"/>
  <c r="C204" i="3"/>
  <c r="C328" i="3"/>
  <c r="C231" i="3"/>
  <c r="C422" i="3"/>
  <c r="C398" i="3"/>
  <c r="C552" i="3"/>
  <c r="C692" i="3"/>
  <c r="C745" i="3"/>
  <c r="C481" i="3"/>
  <c r="C797" i="3"/>
  <c r="C829" i="3"/>
  <c r="C861" i="3"/>
  <c r="C893" i="3"/>
  <c r="C549" i="3"/>
  <c r="C539" i="3"/>
  <c r="C614" i="3"/>
  <c r="C950" i="3"/>
  <c r="C514" i="3"/>
  <c r="C642" i="3"/>
  <c r="C216" i="3"/>
  <c r="C760" i="3"/>
  <c r="C994" i="3"/>
  <c r="C1010" i="3"/>
  <c r="C1042" i="3"/>
  <c r="C1074" i="3"/>
  <c r="C758" i="3"/>
  <c r="C579" i="3"/>
  <c r="C303" i="3"/>
  <c r="C1205" i="3"/>
  <c r="C30" i="3"/>
  <c r="C116" i="3"/>
  <c r="C210" i="3"/>
  <c r="C335" i="3"/>
  <c r="C272" i="3"/>
  <c r="C429" i="3"/>
  <c r="C233" i="3"/>
  <c r="C580" i="3"/>
  <c r="C699" i="3"/>
  <c r="C749" i="3"/>
  <c r="C522" i="3"/>
  <c r="C801" i="3"/>
  <c r="C833" i="3"/>
  <c r="C865" i="3"/>
  <c r="C897" i="3"/>
  <c r="C581" i="3"/>
  <c r="C571" i="3"/>
  <c r="C639" i="3"/>
  <c r="C958" i="3"/>
  <c r="C553" i="3"/>
  <c r="C762" i="3"/>
  <c r="C455" i="3"/>
  <c r="C776" i="3"/>
  <c r="C996" i="3"/>
  <c r="C1012" i="3"/>
  <c r="C1028" i="3"/>
  <c r="C1044" i="3"/>
  <c r="C1060" i="3"/>
  <c r="C1076" i="3"/>
  <c r="C259" i="3"/>
  <c r="C774" i="3"/>
  <c r="C955" i="3"/>
  <c r="C921" i="3"/>
  <c r="C961" i="3"/>
  <c r="C979" i="3"/>
  <c r="C599" i="3"/>
  <c r="C928" i="3"/>
  <c r="C940" i="3"/>
  <c r="C1006" i="3"/>
  <c r="C1054" i="3"/>
  <c r="C615" i="3"/>
  <c r="C923" i="3"/>
  <c r="C643" i="3"/>
  <c r="C1088" i="3"/>
  <c r="C52" i="3"/>
  <c r="C124" i="3"/>
  <c r="C226" i="3"/>
  <c r="C342" i="3"/>
  <c r="C372" i="3"/>
  <c r="C436" i="3"/>
  <c r="C389" i="3"/>
  <c r="C596" i="3"/>
  <c r="C706" i="3"/>
  <c r="C128" i="3"/>
  <c r="C559" i="3"/>
  <c r="C805" i="3"/>
  <c r="C837" i="3"/>
  <c r="C869" i="3"/>
  <c r="C901" i="3"/>
  <c r="C613" i="3"/>
  <c r="C603" i="3"/>
  <c r="C781" i="3"/>
  <c r="C962" i="3"/>
  <c r="C764" i="3"/>
  <c r="C912" i="3"/>
  <c r="C529" i="3"/>
  <c r="C976" i="3"/>
  <c r="C998" i="3"/>
  <c r="C1014" i="3"/>
  <c r="C1030" i="3"/>
  <c r="C1046" i="3"/>
  <c r="C1062" i="3"/>
  <c r="C1078" i="3"/>
  <c r="C474" i="3"/>
  <c r="C519" i="3"/>
  <c r="C974" i="3"/>
  <c r="C953" i="3"/>
  <c r="C550" i="3"/>
  <c r="C505" i="3"/>
  <c r="C945" i="3"/>
  <c r="C1098" i="3"/>
  <c r="C63" i="3"/>
  <c r="C70" i="3"/>
  <c r="C242" i="3"/>
  <c r="C343" i="3"/>
  <c r="C374" i="3"/>
  <c r="C437" i="3"/>
  <c r="C399" i="3"/>
  <c r="C612" i="3"/>
  <c r="C707" i="3"/>
  <c r="C155" i="3"/>
  <c r="C577" i="3"/>
  <c r="C806" i="3"/>
  <c r="C838" i="3"/>
  <c r="C870" i="3"/>
  <c r="C902" i="3"/>
  <c r="C627" i="3"/>
  <c r="C658" i="3"/>
  <c r="C625" i="3"/>
  <c r="C964" i="3"/>
  <c r="C779" i="3"/>
  <c r="C914" i="3"/>
  <c r="C533" i="3"/>
  <c r="C980" i="3"/>
  <c r="C999" i="3"/>
  <c r="C1015" i="3"/>
  <c r="C1031" i="3"/>
  <c r="C1047" i="3"/>
  <c r="C1063" i="3"/>
  <c r="C1079" i="3"/>
  <c r="C478" i="3"/>
  <c r="C546" i="3"/>
  <c r="C626" i="3"/>
  <c r="C969" i="3"/>
  <c r="C605" i="3"/>
  <c r="C511" i="3"/>
  <c r="C501" i="3"/>
  <c r="C314" i="3"/>
  <c r="C219" i="3"/>
  <c r="C731" i="3"/>
  <c r="C789" i="3"/>
  <c r="C853" i="3"/>
  <c r="C485" i="3"/>
  <c r="C567" i="3"/>
  <c r="C547" i="3"/>
  <c r="C990" i="3"/>
  <c r="C1038" i="3"/>
  <c r="C1086" i="3"/>
  <c r="C255" i="3"/>
  <c r="C943" i="3"/>
  <c r="C1150" i="3"/>
  <c r="C71" i="3"/>
  <c r="C136" i="3"/>
  <c r="C282" i="3"/>
  <c r="C353" i="3"/>
  <c r="C308" i="3"/>
  <c r="C120" i="3"/>
  <c r="C452" i="3"/>
  <c r="C667" i="3"/>
  <c r="C717" i="3"/>
  <c r="C657" i="3"/>
  <c r="C655" i="3"/>
  <c r="C813" i="3"/>
  <c r="C845" i="3"/>
  <c r="C877" i="3"/>
  <c r="C223" i="3"/>
  <c r="C232" i="3"/>
  <c r="C297" i="3"/>
  <c r="C906" i="3"/>
  <c r="C256" i="3"/>
  <c r="C977" i="3"/>
  <c r="C926" i="3"/>
  <c r="C541" i="3"/>
  <c r="C986" i="3"/>
  <c r="C1002" i="3"/>
  <c r="C1018" i="3"/>
  <c r="C1034" i="3"/>
  <c r="C1050" i="3"/>
  <c r="C1066" i="3"/>
  <c r="C1082" i="3"/>
  <c r="C521" i="3"/>
  <c r="C935" i="3"/>
  <c r="C583" i="3"/>
  <c r="C542" i="3"/>
  <c r="C917" i="3"/>
  <c r="C650" i="3"/>
  <c r="C947" i="3"/>
  <c r="C1134" i="3"/>
  <c r="C115" i="3"/>
  <c r="C170" i="3"/>
  <c r="C309" i="3"/>
  <c r="C360" i="3"/>
  <c r="C404" i="3"/>
  <c r="C253" i="3"/>
  <c r="C468" i="3"/>
  <c r="C674" i="3"/>
  <c r="C724" i="3"/>
  <c r="C239" i="3"/>
  <c r="C785" i="3"/>
  <c r="C817" i="3"/>
  <c r="C849" i="3"/>
  <c r="C881" i="3"/>
  <c r="C375" i="3"/>
  <c r="C371" i="3"/>
  <c r="C491" i="3"/>
  <c r="C916" i="3"/>
  <c r="C448" i="3"/>
  <c r="C457" i="3"/>
  <c r="C934" i="3"/>
  <c r="C574" i="3"/>
  <c r="C988" i="3"/>
  <c r="C1004" i="3"/>
  <c r="C1020" i="3"/>
  <c r="C1036" i="3"/>
  <c r="C1052" i="3"/>
  <c r="C1068" i="3"/>
  <c r="C1084" i="3"/>
  <c r="C607" i="3"/>
  <c r="C967" i="3"/>
  <c r="C949" i="3"/>
  <c r="C767" i="3"/>
  <c r="C172" i="3"/>
  <c r="C911" i="3"/>
  <c r="C963" i="3"/>
  <c r="C1130" i="3"/>
  <c r="C130" i="3"/>
  <c r="C198" i="3"/>
  <c r="C367" i="3"/>
  <c r="C408" i="3"/>
  <c r="C496" i="3"/>
  <c r="C681" i="3"/>
  <c r="C397" i="3"/>
  <c r="C821" i="3"/>
  <c r="C885" i="3"/>
  <c r="C470" i="3"/>
  <c r="C471" i="3"/>
  <c r="C582" i="3"/>
  <c r="C1022" i="3"/>
  <c r="C1070" i="3"/>
  <c r="C381" i="3"/>
  <c r="C296" i="3"/>
  <c r="U6" i="3"/>
  <c r="C7" i="3"/>
  <c r="C8" i="3"/>
  <c r="D15" i="10" l="1"/>
  <c r="M1" i="8"/>
  <c r="B470" i="3"/>
  <c r="B988" i="3"/>
  <c r="B947" i="3"/>
  <c r="B813" i="3"/>
  <c r="B219" i="3"/>
  <c r="B870" i="3"/>
  <c r="B1046" i="3"/>
  <c r="B226" i="3"/>
  <c r="B776" i="3"/>
  <c r="B303" i="3"/>
  <c r="B422" i="3"/>
  <c r="B1023" i="3"/>
  <c r="B89" i="3"/>
  <c r="B300" i="3"/>
  <c r="B765" i="3"/>
  <c r="B101" i="3"/>
  <c r="B755" i="3"/>
  <c r="B981" i="3"/>
  <c r="B668" i="3"/>
  <c r="B768" i="3"/>
  <c r="B952" i="3"/>
  <c r="B740" i="3"/>
  <c r="B1162" i="3"/>
  <c r="B1024" i="3"/>
  <c r="B857" i="3"/>
  <c r="B146" i="3"/>
  <c r="B900" i="3"/>
  <c r="B705" i="3"/>
  <c r="B222" i="3"/>
  <c r="B946" i="3"/>
  <c r="B802" i="3"/>
  <c r="B430" i="3"/>
  <c r="B13" i="3"/>
  <c r="B800" i="3"/>
  <c r="B428" i="3"/>
  <c r="B1125" i="3"/>
  <c r="B855" i="3"/>
  <c r="B516" i="3"/>
  <c r="B94" i="3"/>
  <c r="B736" i="3"/>
  <c r="B427" i="3"/>
  <c r="B122" i="3"/>
  <c r="B1198" i="3"/>
  <c r="B572" i="3"/>
  <c r="B347" i="3"/>
  <c r="B35" i="3"/>
  <c r="B750" i="3"/>
  <c r="B441" i="3"/>
  <c r="B174" i="3"/>
  <c r="B1092" i="3"/>
  <c r="B130" i="3"/>
  <c r="B881" i="3"/>
  <c r="B1050" i="3"/>
  <c r="B282" i="3"/>
  <c r="B1079" i="3"/>
  <c r="B374" i="3"/>
  <c r="B781" i="3"/>
  <c r="B940" i="3"/>
  <c r="B865" i="3"/>
  <c r="B642" i="3"/>
  <c r="B770" i="3"/>
  <c r="B493" i="3"/>
  <c r="B1199" i="3"/>
  <c r="B1021" i="3"/>
  <c r="B851" i="3"/>
  <c r="B138" i="3"/>
  <c r="B939" i="3"/>
  <c r="B518" i="3"/>
  <c r="B556" i="3"/>
  <c r="B509" i="3"/>
  <c r="B922" i="3"/>
  <c r="B715" i="3"/>
  <c r="B593" i="3"/>
  <c r="B1016" i="3"/>
  <c r="B841" i="3"/>
  <c r="B87" i="3"/>
  <c r="B892" i="3"/>
  <c r="B691" i="3"/>
  <c r="B199" i="3"/>
  <c r="B910" i="3"/>
  <c r="B794" i="3"/>
  <c r="B416" i="3"/>
  <c r="B1113" i="3"/>
  <c r="B792" i="3"/>
  <c r="B414" i="3"/>
  <c r="B1111" i="3"/>
  <c r="B847" i="3"/>
  <c r="B460" i="3"/>
  <c r="B75" i="3"/>
  <c r="B728" i="3"/>
  <c r="B419" i="3"/>
  <c r="B92" i="3"/>
  <c r="B1128" i="3"/>
  <c r="B703" i="3"/>
  <c r="B132" i="3"/>
  <c r="B191" i="3"/>
  <c r="B1132" i="3"/>
  <c r="B387" i="3"/>
  <c r="B152" i="3"/>
  <c r="B1173" i="3"/>
  <c r="B1130" i="3"/>
  <c r="B849" i="3"/>
  <c r="B1034" i="3"/>
  <c r="B136" i="3"/>
  <c r="B1063" i="3"/>
  <c r="B343" i="3"/>
  <c r="B603" i="3"/>
  <c r="B928" i="3"/>
  <c r="B833" i="3"/>
  <c r="B514" i="3"/>
  <c r="B192" i="3"/>
  <c r="B494" i="3"/>
  <c r="B1188" i="3"/>
  <c r="B1013" i="3"/>
  <c r="B835" i="3"/>
  <c r="B84" i="3"/>
  <c r="B951" i="3"/>
  <c r="B264" i="3"/>
  <c r="B456" i="3"/>
  <c r="B530" i="3"/>
  <c r="B629" i="3"/>
  <c r="B690" i="3"/>
  <c r="B769" i="3"/>
  <c r="B1008" i="3"/>
  <c r="B825" i="3"/>
  <c r="B43" i="3"/>
  <c r="B884" i="3"/>
  <c r="B677" i="3"/>
  <c r="B194" i="3"/>
  <c r="B766" i="3"/>
  <c r="B786" i="3"/>
  <c r="B405" i="3"/>
  <c r="B1151" i="3"/>
  <c r="B848" i="3"/>
  <c r="B464" i="3"/>
  <c r="B83" i="3"/>
  <c r="B903" i="3"/>
  <c r="B708" i="3"/>
  <c r="B246" i="3"/>
  <c r="B640" i="3"/>
  <c r="B411" i="3"/>
  <c r="B168" i="3"/>
  <c r="B1194" i="3"/>
  <c r="B508" i="3"/>
  <c r="B331" i="3"/>
  <c r="B19" i="3"/>
  <c r="B734" i="3"/>
  <c r="B425" i="3"/>
  <c r="B294" i="3"/>
  <c r="B1112" i="3"/>
  <c r="B397" i="3"/>
  <c r="B457" i="3"/>
  <c r="B542" i="3"/>
  <c r="B717" i="3"/>
  <c r="B511" i="3"/>
  <c r="B577" i="3"/>
  <c r="B998" i="3"/>
  <c r="B1088" i="3"/>
  <c r="B553" i="3"/>
  <c r="B1074" i="3"/>
  <c r="B204" i="3"/>
  <c r="B617" i="3"/>
  <c r="B137" i="3"/>
  <c r="B1069" i="3"/>
  <c r="B461" i="3"/>
  <c r="B365" i="3"/>
  <c r="B957" i="3"/>
  <c r="B775" i="3"/>
  <c r="B490" i="3"/>
  <c r="B1099" i="3"/>
  <c r="B1001" i="3"/>
  <c r="B811" i="3"/>
  <c r="B25" i="3"/>
  <c r="B1064" i="3"/>
  <c r="B635" i="3"/>
  <c r="B349" i="3"/>
  <c r="B390" i="3"/>
  <c r="B653" i="3"/>
  <c r="B352" i="3"/>
  <c r="B1201" i="3"/>
  <c r="B842" i="3"/>
  <c r="B273" i="3"/>
  <c r="B103" i="3"/>
  <c r="B840" i="3"/>
  <c r="B202" i="3"/>
  <c r="B85" i="3"/>
  <c r="B895" i="3"/>
  <c r="B697" i="3"/>
  <c r="B160" i="3"/>
  <c r="B220" i="3"/>
  <c r="B284" i="3"/>
  <c r="B206" i="3"/>
  <c r="B1122" i="3"/>
  <c r="B687" i="3"/>
  <c r="B295" i="3"/>
  <c r="B95" i="3"/>
  <c r="B288" i="3"/>
  <c r="B257" i="3"/>
  <c r="B262" i="3"/>
  <c r="B1152" i="3"/>
  <c r="B681" i="3"/>
  <c r="B448" i="3"/>
  <c r="B583" i="3"/>
  <c r="B667" i="3"/>
  <c r="B605" i="3"/>
  <c r="B155" i="3"/>
  <c r="B976" i="3"/>
  <c r="B643" i="3"/>
  <c r="B958" i="3"/>
  <c r="B1042" i="3"/>
  <c r="B162" i="3"/>
  <c r="B944" i="3"/>
  <c r="B58" i="3"/>
  <c r="B1061" i="3"/>
  <c r="B595" i="3"/>
  <c r="B337" i="3"/>
  <c r="B1145" i="3"/>
  <c r="B562" i="3"/>
  <c r="B908" i="3"/>
  <c r="B141" i="3"/>
  <c r="B756" i="3"/>
  <c r="B510" i="3"/>
  <c r="B532" i="3"/>
  <c r="B982" i="3"/>
  <c r="B992" i="3"/>
  <c r="B793" i="3"/>
  <c r="B1126" i="3"/>
  <c r="B868" i="3"/>
  <c r="B592" i="3"/>
  <c r="B106" i="3"/>
  <c r="B479" i="3"/>
  <c r="B527" i="3"/>
  <c r="B310" i="3"/>
  <c r="B1108" i="3"/>
  <c r="B513" i="3"/>
  <c r="B263" i="3"/>
  <c r="B1104" i="3"/>
  <c r="B823" i="3"/>
  <c r="B241" i="3"/>
  <c r="B53" i="3"/>
  <c r="B704" i="3"/>
  <c r="B281" i="3"/>
  <c r="B79" i="3"/>
  <c r="B1165" i="3"/>
  <c r="B679" i="3"/>
  <c r="B434" i="3"/>
  <c r="B188" i="3"/>
  <c r="B51" i="3"/>
  <c r="B1129" i="3"/>
  <c r="B1191" i="3"/>
  <c r="B718" i="3"/>
  <c r="B600" i="3"/>
  <c r="B401" i="3"/>
  <c r="B409" i="3"/>
  <c r="B354" i="3"/>
  <c r="B230" i="3"/>
  <c r="B164" i="3"/>
  <c r="B46" i="3"/>
  <c r="B1138" i="3"/>
  <c r="B1190" i="3"/>
  <c r="B1022" i="3"/>
  <c r="B496" i="3"/>
  <c r="B172" i="3"/>
  <c r="B1036" i="3"/>
  <c r="B916" i="3"/>
  <c r="B239" i="3"/>
  <c r="B170" i="3"/>
  <c r="B935" i="3"/>
  <c r="B986" i="3"/>
  <c r="B223" i="3"/>
  <c r="B452" i="3"/>
  <c r="B943" i="3"/>
  <c r="B853" i="3"/>
  <c r="B969" i="3"/>
  <c r="B1015" i="3"/>
  <c r="B658" i="3"/>
  <c r="B707" i="3"/>
  <c r="B63" i="3"/>
  <c r="B474" i="3"/>
  <c r="B529" i="3"/>
  <c r="B869" i="3"/>
  <c r="B436" i="3"/>
  <c r="B923" i="3"/>
  <c r="B961" i="3"/>
  <c r="B1028" i="3"/>
  <c r="B639" i="3"/>
  <c r="B749" i="3"/>
  <c r="B116" i="3"/>
  <c r="B1010" i="3"/>
  <c r="B539" i="3"/>
  <c r="B692" i="3"/>
  <c r="B17" i="3"/>
  <c r="B933" i="3"/>
  <c r="B1071" i="3"/>
  <c r="B551" i="3"/>
  <c r="B822" i="3"/>
  <c r="B368" i="3"/>
  <c r="B44" i="3"/>
  <c r="B927" i="3"/>
  <c r="B983" i="3"/>
  <c r="B1053" i="3"/>
  <c r="B989" i="3"/>
  <c r="B465" i="3"/>
  <c r="B462" i="3"/>
  <c r="B787" i="3"/>
  <c r="B488" i="3"/>
  <c r="B105" i="3"/>
  <c r="B1143" i="3"/>
  <c r="B1107" i="3"/>
  <c r="B929" i="3"/>
  <c r="B251" i="3"/>
  <c r="B1027" i="3"/>
  <c r="B237" i="3"/>
  <c r="B630" i="3"/>
  <c r="B862" i="3"/>
  <c r="B746" i="3"/>
  <c r="B423" i="3"/>
  <c r="B78" i="3"/>
  <c r="B1168" i="3"/>
  <c r="B919" i="3"/>
  <c r="B1049" i="3"/>
  <c r="B985" i="3"/>
  <c r="B221" i="3"/>
  <c r="B129" i="3"/>
  <c r="B623" i="3"/>
  <c r="B279" i="3"/>
  <c r="B274" i="3"/>
  <c r="B1115" i="3"/>
  <c r="B538" i="3"/>
  <c r="B601" i="3"/>
  <c r="B1048" i="3"/>
  <c r="B984" i="3"/>
  <c r="B968" i="3"/>
  <c r="B905" i="3"/>
  <c r="B609" i="3"/>
  <c r="B271" i="3"/>
  <c r="B254" i="3"/>
  <c r="B1117" i="3"/>
  <c r="B920" i="3"/>
  <c r="B558" i="3"/>
  <c r="B860" i="3"/>
  <c r="B796" i="3"/>
  <c r="B741" i="3"/>
  <c r="B548" i="3"/>
  <c r="B421" i="3"/>
  <c r="B327" i="3"/>
  <c r="B158" i="3"/>
  <c r="B1137" i="3"/>
  <c r="B1166" i="3"/>
  <c r="B598" i="3"/>
  <c r="B890" i="3"/>
  <c r="B826" i="3"/>
  <c r="B660" i="3"/>
  <c r="B689" i="3"/>
  <c r="B382" i="3"/>
  <c r="B313" i="3"/>
  <c r="B179" i="3"/>
  <c r="B41" i="3"/>
  <c r="B1095" i="3"/>
  <c r="B888" i="3"/>
  <c r="B824" i="3"/>
  <c r="B652" i="3"/>
  <c r="B684" i="3"/>
  <c r="B243" i="3"/>
  <c r="B169" i="3"/>
  <c r="B171" i="3"/>
  <c r="B54" i="3"/>
  <c r="B1090" i="3"/>
  <c r="B475" i="3"/>
  <c r="B879" i="3"/>
  <c r="B815" i="3"/>
  <c r="B117" i="3"/>
  <c r="B669" i="3"/>
  <c r="B229" i="3"/>
  <c r="B358" i="3"/>
  <c r="B148" i="3"/>
  <c r="B32" i="3"/>
  <c r="B1197" i="3"/>
  <c r="B268" i="3"/>
  <c r="B696" i="3"/>
  <c r="B512" i="3"/>
  <c r="B224" i="3"/>
  <c r="B157" i="3"/>
  <c r="B332" i="3"/>
  <c r="B156" i="3"/>
  <c r="B66" i="3"/>
  <c r="B20" i="3"/>
  <c r="B1102" i="3"/>
  <c r="B1157" i="3"/>
  <c r="B735" i="3"/>
  <c r="B671" i="3"/>
  <c r="B97" i="3"/>
  <c r="B426" i="3"/>
  <c r="B131" i="3"/>
  <c r="B298" i="3"/>
  <c r="B118" i="3"/>
  <c r="B77" i="3"/>
  <c r="B1135" i="3"/>
  <c r="B1195" i="3"/>
  <c r="B200" i="3"/>
  <c r="B710" i="3"/>
  <c r="B568" i="3"/>
  <c r="B260" i="3"/>
  <c r="B392" i="3"/>
  <c r="B346" i="3"/>
  <c r="B184" i="3"/>
  <c r="B121" i="3"/>
  <c r="B34" i="3"/>
  <c r="B1106" i="3"/>
  <c r="B1174" i="3"/>
  <c r="B967" i="3"/>
  <c r="B468" i="3"/>
  <c r="B977" i="3"/>
  <c r="B1038" i="3"/>
  <c r="B533" i="3"/>
  <c r="B505" i="3"/>
  <c r="B559" i="3"/>
  <c r="B774" i="3"/>
  <c r="B233" i="3"/>
  <c r="B861" i="3"/>
  <c r="B587" i="3"/>
  <c r="B732" i="3"/>
  <c r="B523" i="3"/>
  <c r="B459" i="3"/>
  <c r="B754" i="3"/>
  <c r="B1184" i="3"/>
  <c r="B1067" i="3"/>
  <c r="B285" i="3"/>
  <c r="B357" i="3"/>
  <c r="B180" i="3"/>
  <c r="B610" i="3"/>
  <c r="B420" i="3"/>
  <c r="B646" i="3"/>
  <c r="B948" i="3"/>
  <c r="B738" i="3"/>
  <c r="B1160" i="3"/>
  <c r="B836" i="3"/>
  <c r="B386" i="3"/>
  <c r="B86" i="3"/>
  <c r="B622" i="3"/>
  <c r="B753" i="3"/>
  <c r="B336" i="3"/>
  <c r="B1182" i="3"/>
  <c r="B748" i="3"/>
  <c r="B334" i="3"/>
  <c r="B1172" i="3"/>
  <c r="B791" i="3"/>
  <c r="B413" i="3"/>
  <c r="B1153" i="3"/>
  <c r="B672" i="3"/>
  <c r="B140" i="3"/>
  <c r="B47" i="3"/>
  <c r="B203" i="3"/>
  <c r="B265" i="3"/>
  <c r="B189" i="3"/>
  <c r="B1121" i="3"/>
  <c r="B686" i="3"/>
  <c r="B277" i="3"/>
  <c r="B91" i="3"/>
  <c r="B607" i="3"/>
  <c r="B253" i="3"/>
  <c r="B256" i="3"/>
  <c r="B990" i="3"/>
  <c r="B914" i="3"/>
  <c r="B550" i="3"/>
  <c r="B128" i="3"/>
  <c r="B259" i="3"/>
  <c r="B579" i="3"/>
  <c r="B231" i="3"/>
  <c r="B1007" i="3"/>
  <c r="B1127" i="3"/>
  <c r="B1085" i="3"/>
  <c r="B561" i="3"/>
  <c r="B406" i="3"/>
  <c r="B489" i="3"/>
  <c r="B995" i="3"/>
  <c r="B798" i="3"/>
  <c r="B1131" i="3"/>
  <c r="B1017" i="3"/>
  <c r="B283" i="3"/>
  <c r="B249" i="3"/>
  <c r="B466" i="3"/>
  <c r="B918" i="3"/>
  <c r="B713" i="3"/>
  <c r="B763" i="3"/>
  <c r="B828" i="3"/>
  <c r="B395" i="3"/>
  <c r="B59" i="3"/>
  <c r="B531" i="3"/>
  <c r="B739" i="3"/>
  <c r="B325" i="3"/>
  <c r="B1161" i="3"/>
  <c r="B737" i="3"/>
  <c r="B320" i="3"/>
  <c r="B1159" i="3"/>
  <c r="B783" i="3"/>
  <c r="B384" i="3"/>
  <c r="B1133" i="3"/>
  <c r="B316" i="3"/>
  <c r="B270" i="3"/>
  <c r="B1185" i="3"/>
  <c r="B540" i="3"/>
  <c r="B339" i="3"/>
  <c r="B27" i="3"/>
  <c r="B1164" i="3"/>
  <c r="B678" i="3"/>
  <c r="B201" i="3"/>
  <c r="B39" i="3"/>
  <c r="B296" i="3"/>
  <c r="B1084" i="3"/>
  <c r="B917" i="3"/>
  <c r="B657" i="3"/>
  <c r="B501" i="3"/>
  <c r="B806" i="3"/>
  <c r="B1014" i="3"/>
  <c r="B52" i="3"/>
  <c r="B762" i="3"/>
  <c r="B758" i="3"/>
  <c r="B328" i="3"/>
  <c r="B991" i="3"/>
  <c r="B1167" i="3"/>
  <c r="B1077" i="3"/>
  <c r="B589" i="3"/>
  <c r="B312" i="3"/>
  <c r="B771" i="3"/>
  <c r="B987" i="3"/>
  <c r="B782" i="3"/>
  <c r="B1119" i="3"/>
  <c r="B1009" i="3"/>
  <c r="B827" i="3"/>
  <c r="B55" i="3"/>
  <c r="B1072" i="3"/>
  <c r="B502" i="3"/>
  <c r="B196" i="3"/>
  <c r="B534" i="3"/>
  <c r="B391" i="3"/>
  <c r="B366" i="3"/>
  <c r="B1189" i="3"/>
  <c r="B850" i="3"/>
  <c r="B484" i="3"/>
  <c r="B134" i="3"/>
  <c r="B784" i="3"/>
  <c r="B388" i="3"/>
  <c r="B1141" i="3"/>
  <c r="B839" i="3"/>
  <c r="B402" i="3"/>
  <c r="B76" i="3"/>
  <c r="B720" i="3"/>
  <c r="B450" i="3"/>
  <c r="B238" i="3"/>
  <c r="B1144" i="3"/>
  <c r="B695" i="3"/>
  <c r="B378" i="3"/>
  <c r="B127" i="3"/>
  <c r="B1156" i="3"/>
  <c r="B449" i="3"/>
  <c r="B114" i="3"/>
  <c r="B73" i="3"/>
  <c r="B381" i="3"/>
  <c r="B1068" i="3"/>
  <c r="B360" i="3"/>
  <c r="B297" i="3"/>
  <c r="B567" i="3"/>
  <c r="B964" i="3"/>
  <c r="B974" i="3"/>
  <c r="B596" i="3"/>
  <c r="B1060" i="3"/>
  <c r="B335" i="3"/>
  <c r="B481" i="3"/>
  <c r="B619" i="3"/>
  <c r="B236" i="3"/>
  <c r="B978" i="3"/>
  <c r="B498" i="3"/>
  <c r="B676" i="3"/>
  <c r="B9" i="3"/>
  <c r="B1043" i="3"/>
  <c r="B894" i="3"/>
  <c r="B88" i="3"/>
  <c r="B1065" i="3"/>
  <c r="B61" i="3"/>
  <c r="B351" i="3"/>
  <c r="B975" i="3"/>
  <c r="B780" i="3"/>
  <c r="B624" i="3"/>
  <c r="B970" i="3"/>
  <c r="B812" i="3"/>
  <c r="B67" i="3"/>
  <c r="B29" i="3"/>
  <c r="B49" i="3"/>
  <c r="B714" i="3"/>
  <c r="B258" i="3"/>
  <c r="B904" i="3"/>
  <c r="B709" i="3"/>
  <c r="B250" i="3"/>
  <c r="B173" i="3"/>
  <c r="B495" i="3"/>
  <c r="B245" i="3"/>
  <c r="B1103" i="3"/>
  <c r="B576" i="3"/>
  <c r="B348" i="3"/>
  <c r="B36" i="3"/>
  <c r="B751" i="3"/>
  <c r="B442" i="3"/>
  <c r="B178" i="3"/>
  <c r="B1093" i="3"/>
  <c r="B662" i="3"/>
  <c r="B362" i="3"/>
  <c r="B56" i="3"/>
  <c r="B1070" i="3"/>
  <c r="B1052" i="3"/>
  <c r="B309" i="3"/>
  <c r="B232" i="3"/>
  <c r="B485" i="3"/>
  <c r="B625" i="3"/>
  <c r="B519" i="3"/>
  <c r="B389" i="3"/>
  <c r="B1044" i="3"/>
  <c r="B522" i="3"/>
  <c r="B614" i="3"/>
  <c r="B1026" i="3"/>
  <c r="B854" i="3"/>
  <c r="B631" i="3"/>
  <c r="B997" i="3"/>
  <c r="B803" i="3"/>
  <c r="B14" i="3"/>
  <c r="B1035" i="3"/>
  <c r="B878" i="3"/>
  <c r="B139" i="3"/>
  <c r="B1057" i="3"/>
  <c r="B795" i="3"/>
  <c r="B326" i="3"/>
  <c r="B515" i="3"/>
  <c r="B506" i="3"/>
  <c r="B524" i="3"/>
  <c r="B954" i="3"/>
  <c r="B804" i="3"/>
  <c r="B432" i="3"/>
  <c r="B15" i="3"/>
  <c r="B898" i="3"/>
  <c r="B700" i="3"/>
  <c r="B214" i="3"/>
  <c r="B896" i="3"/>
  <c r="B698" i="3"/>
  <c r="B167" i="3"/>
  <c r="B566" i="3"/>
  <c r="B648" i="3"/>
  <c r="B81" i="3"/>
  <c r="B1089" i="3"/>
  <c r="B544" i="3"/>
  <c r="B340" i="3"/>
  <c r="B28" i="3"/>
  <c r="B743" i="3"/>
  <c r="B393" i="3"/>
  <c r="B208" i="3"/>
  <c r="B632" i="3"/>
  <c r="B582" i="3"/>
  <c r="B408" i="3"/>
  <c r="B767" i="3"/>
  <c r="B1020" i="3"/>
  <c r="B491" i="3"/>
  <c r="B724" i="3"/>
  <c r="B115" i="3"/>
  <c r="B521" i="3"/>
  <c r="B541" i="3"/>
  <c r="B877" i="3"/>
  <c r="B120" i="3"/>
  <c r="B255" i="3"/>
  <c r="B789" i="3"/>
  <c r="B626" i="3"/>
  <c r="B999" i="3"/>
  <c r="B627" i="3"/>
  <c r="B612" i="3"/>
  <c r="B1098" i="3"/>
  <c r="B1078" i="3"/>
  <c r="B912" i="3"/>
  <c r="B837" i="3"/>
  <c r="B372" i="3"/>
  <c r="B615" i="3"/>
  <c r="B921" i="3"/>
  <c r="B1012" i="3"/>
  <c r="B571" i="3"/>
  <c r="B699" i="3"/>
  <c r="B30" i="3"/>
  <c r="B994" i="3"/>
  <c r="B549" i="3"/>
  <c r="B552" i="3"/>
  <c r="B1196" i="3"/>
  <c r="B959" i="3"/>
  <c r="B1055" i="3"/>
  <c r="B477" i="3"/>
  <c r="B790" i="3"/>
  <c r="B318" i="3"/>
  <c r="B16" i="3"/>
  <c r="B261" i="3"/>
  <c r="B497" i="3"/>
  <c r="B1045" i="3"/>
  <c r="B972" i="3"/>
  <c r="B960" i="3"/>
  <c r="B899" i="3"/>
  <c r="B545" i="3"/>
  <c r="B383" i="3"/>
  <c r="B218" i="3"/>
  <c r="B1123" i="3"/>
  <c r="B1206" i="3"/>
  <c r="B597" i="3"/>
  <c r="B1083" i="3"/>
  <c r="B1019" i="3"/>
  <c r="B930" i="3"/>
  <c r="B483" i="3"/>
  <c r="B846" i="3"/>
  <c r="B721" i="3"/>
  <c r="B380" i="3"/>
  <c r="B119" i="3"/>
  <c r="B247" i="3"/>
  <c r="B757" i="3"/>
  <c r="B1041" i="3"/>
  <c r="B759" i="3"/>
  <c r="B942" i="3"/>
  <c r="B891" i="3"/>
  <c r="B458" i="3"/>
  <c r="B385" i="3"/>
  <c r="B183" i="3"/>
  <c r="B1096" i="3"/>
  <c r="B909" i="3"/>
  <c r="B647" i="3"/>
  <c r="B1040" i="3"/>
  <c r="B638" i="3"/>
  <c r="B936" i="3"/>
  <c r="B889" i="3"/>
  <c r="B656" i="3"/>
  <c r="B289" i="3"/>
  <c r="B175" i="3"/>
  <c r="B1091" i="3"/>
  <c r="B543" i="3"/>
  <c r="B467" i="3"/>
  <c r="B852" i="3"/>
  <c r="B788" i="3"/>
  <c r="B730" i="3"/>
  <c r="B492" i="3"/>
  <c r="B407" i="3"/>
  <c r="B135" i="3"/>
  <c r="B133" i="3"/>
  <c r="B1139" i="3"/>
  <c r="B469" i="3"/>
  <c r="B507" i="3"/>
  <c r="B882" i="3"/>
  <c r="B818" i="3"/>
  <c r="B269" i="3"/>
  <c r="B675" i="3"/>
  <c r="B287" i="3"/>
  <c r="B361" i="3"/>
  <c r="B186" i="3"/>
  <c r="B38" i="3"/>
  <c r="B1193" i="3"/>
  <c r="B880" i="3"/>
  <c r="B816" i="3"/>
  <c r="B176" i="3"/>
  <c r="B673" i="3"/>
  <c r="B248" i="3"/>
  <c r="B359" i="3"/>
  <c r="B153" i="3"/>
  <c r="B33" i="3"/>
  <c r="B1202" i="3"/>
  <c r="B215" i="3"/>
  <c r="B871" i="3"/>
  <c r="B807" i="3"/>
  <c r="B293" i="3"/>
  <c r="B616" i="3"/>
  <c r="B438" i="3"/>
  <c r="B344" i="3"/>
  <c r="B110" i="3"/>
  <c r="B21" i="3"/>
  <c r="B1171" i="3"/>
  <c r="B752" i="3"/>
  <c r="B688" i="3"/>
  <c r="B480" i="3"/>
  <c r="B443" i="3"/>
  <c r="B304" i="3"/>
  <c r="B324" i="3"/>
  <c r="B182" i="3"/>
  <c r="B99" i="3"/>
  <c r="B12" i="3"/>
  <c r="B1094" i="3"/>
  <c r="B305" i="3"/>
  <c r="B727" i="3"/>
  <c r="B663" i="3"/>
  <c r="B291" i="3"/>
  <c r="B418" i="3"/>
  <c r="B363" i="3"/>
  <c r="B266" i="3"/>
  <c r="B72" i="3"/>
  <c r="B60" i="3"/>
  <c r="B1109" i="3"/>
  <c r="B1169" i="3"/>
  <c r="B641" i="3"/>
  <c r="B702" i="3"/>
  <c r="B536" i="3"/>
  <c r="B377" i="3"/>
  <c r="B267" i="3"/>
  <c r="B338" i="3"/>
  <c r="B187" i="3"/>
  <c r="B62" i="3"/>
  <c r="B26" i="3"/>
  <c r="B1124" i="3"/>
  <c r="B1163" i="3"/>
  <c r="B198" i="3"/>
  <c r="B375" i="3"/>
  <c r="B1066" i="3"/>
  <c r="B353" i="3"/>
  <c r="B478" i="3"/>
  <c r="B437" i="3"/>
  <c r="B962" i="3"/>
  <c r="B1006" i="3"/>
  <c r="B897" i="3"/>
  <c r="B216" i="3"/>
  <c r="B913" i="3"/>
  <c r="B569" i="3"/>
  <c r="B1146" i="3"/>
  <c r="B1029" i="3"/>
  <c r="B867" i="3"/>
  <c r="B431" i="3"/>
  <c r="B151" i="3"/>
  <c r="B1003" i="3"/>
  <c r="B814" i="3"/>
  <c r="B31" i="3"/>
  <c r="B1025" i="3"/>
  <c r="B859" i="3"/>
  <c r="B154" i="3"/>
  <c r="B165" i="3"/>
  <c r="B602" i="3"/>
  <c r="B415" i="3"/>
  <c r="B487" i="3"/>
  <c r="B554" i="3"/>
  <c r="B370" i="3"/>
  <c r="B1140" i="3"/>
  <c r="B866" i="3"/>
  <c r="B584" i="3"/>
  <c r="B125" i="3"/>
  <c r="B864" i="3"/>
  <c r="B564" i="3"/>
  <c r="B98" i="3"/>
  <c r="B499" i="3"/>
  <c r="B733" i="3"/>
  <c r="B319" i="3"/>
  <c r="B1158" i="3"/>
  <c r="B145" i="3"/>
  <c r="B302" i="3"/>
  <c r="B1147" i="3"/>
  <c r="B711" i="3"/>
  <c r="B396" i="3"/>
  <c r="B126" i="3"/>
  <c r="B1176" i="3"/>
  <c r="B472" i="3"/>
  <c r="B322" i="3"/>
  <c r="B10" i="3"/>
  <c r="B885" i="3"/>
  <c r="B574" i="3"/>
  <c r="B650" i="3"/>
  <c r="B655" i="3"/>
  <c r="B314" i="3"/>
  <c r="B838" i="3"/>
  <c r="B1030" i="3"/>
  <c r="B124" i="3"/>
  <c r="B455" i="3"/>
  <c r="B429" i="3"/>
  <c r="B829" i="3"/>
  <c r="B379" i="3"/>
  <c r="B682" i="3"/>
  <c r="B907" i="3"/>
  <c r="B938" i="3"/>
  <c r="B729" i="3"/>
  <c r="B80" i="3"/>
  <c r="B1059" i="3"/>
  <c r="B563" i="3"/>
  <c r="B329" i="3"/>
  <c r="B1081" i="3"/>
  <c r="B843" i="3"/>
  <c r="B107" i="3"/>
  <c r="B1080" i="3"/>
  <c r="B659" i="3"/>
  <c r="B235" i="3"/>
  <c r="B621" i="3"/>
  <c r="B463" i="3"/>
  <c r="B197" i="3"/>
  <c r="B1097" i="3"/>
  <c r="B858" i="3"/>
  <c r="B528" i="3"/>
  <c r="B150" i="3"/>
  <c r="B856" i="3"/>
  <c r="B520" i="3"/>
  <c r="B112" i="3"/>
  <c r="B292" i="3"/>
  <c r="B722" i="3"/>
  <c r="B290" i="3"/>
  <c r="B447" i="3"/>
  <c r="B664" i="3"/>
  <c r="B364" i="3"/>
  <c r="B64" i="3"/>
  <c r="B645" i="3"/>
  <c r="B276" i="3"/>
  <c r="B74" i="3"/>
  <c r="B742" i="3"/>
  <c r="B433" i="3"/>
  <c r="B102" i="3"/>
  <c r="B1110" i="3"/>
  <c r="B821" i="3"/>
  <c r="B934" i="3"/>
  <c r="B404" i="3"/>
  <c r="B906" i="3"/>
  <c r="B547" i="3"/>
  <c r="B779" i="3"/>
  <c r="B953" i="3"/>
  <c r="B706" i="3"/>
  <c r="B1076" i="3"/>
  <c r="B272" i="3"/>
  <c r="B797" i="3"/>
  <c r="B454" i="3"/>
  <c r="B500" i="3"/>
  <c r="B937" i="3"/>
  <c r="B778" i="3"/>
  <c r="B701" i="3"/>
  <c r="B37" i="3"/>
  <c r="B1051" i="3"/>
  <c r="B275" i="3"/>
  <c r="B286" i="3"/>
  <c r="B1073" i="3"/>
  <c r="B525" i="3"/>
  <c r="B317" i="3"/>
  <c r="B503" i="3"/>
  <c r="B555" i="3"/>
  <c r="B685" i="3"/>
  <c r="B473" i="3"/>
  <c r="B820" i="3"/>
  <c r="B159" i="3"/>
  <c r="B42" i="3"/>
  <c r="B453" i="3"/>
  <c r="B725" i="3"/>
  <c r="B311" i="3"/>
  <c r="B373" i="3"/>
  <c r="B723" i="3"/>
  <c r="B306" i="3"/>
  <c r="B565" i="3"/>
  <c r="B586" i="3"/>
  <c r="B212" i="3"/>
  <c r="B1154" i="3"/>
  <c r="B608" i="3"/>
  <c r="B356" i="3"/>
  <c r="B50" i="3"/>
  <c r="B227" i="3"/>
  <c r="B207" i="3"/>
  <c r="B147" i="3"/>
  <c r="B1101" i="3"/>
  <c r="B670" i="3"/>
  <c r="B109" i="3"/>
  <c r="B1179" i="3"/>
  <c r="B963" i="3"/>
  <c r="B817" i="3"/>
  <c r="B1018" i="3"/>
  <c r="B71" i="3"/>
  <c r="B1047" i="3"/>
  <c r="B242" i="3"/>
  <c r="B613" i="3"/>
  <c r="B599" i="3"/>
  <c r="B801" i="3"/>
  <c r="B950" i="3"/>
  <c r="B1058" i="3"/>
  <c r="B886" i="3"/>
  <c r="B772" i="3"/>
  <c r="B1005" i="3"/>
  <c r="B819" i="3"/>
  <c r="B40" i="3"/>
  <c r="B773" i="3"/>
  <c r="B956" i="3"/>
  <c r="B209" i="3"/>
  <c r="B394" i="3"/>
  <c r="B973" i="3"/>
  <c r="B665" i="3"/>
  <c r="B915" i="3"/>
  <c r="B1000" i="3"/>
  <c r="B809" i="3"/>
  <c r="B23" i="3"/>
  <c r="B876" i="3"/>
  <c r="B666" i="3"/>
  <c r="B100" i="3"/>
  <c r="B573" i="3"/>
  <c r="B618" i="3"/>
  <c r="B244" i="3"/>
  <c r="B1118" i="3"/>
  <c r="B591" i="3"/>
  <c r="B217" i="3"/>
  <c r="B1105" i="3"/>
  <c r="B831" i="3"/>
  <c r="B211" i="3"/>
  <c r="B69" i="3"/>
  <c r="B712" i="3"/>
  <c r="B400" i="3"/>
  <c r="B142" i="3"/>
  <c r="B1178" i="3"/>
  <c r="B476" i="3"/>
  <c r="B323" i="3"/>
  <c r="B11" i="3"/>
  <c r="B726" i="3"/>
  <c r="B417" i="3"/>
  <c r="B68" i="3"/>
  <c r="B1177" i="3"/>
  <c r="B911" i="3"/>
  <c r="B785" i="3"/>
  <c r="B1002" i="3"/>
  <c r="B1150" i="3"/>
  <c r="B1031" i="3"/>
  <c r="B70" i="3"/>
  <c r="B901" i="3"/>
  <c r="B979" i="3"/>
  <c r="B210" i="3"/>
  <c r="B745" i="3"/>
  <c r="B1087" i="3"/>
  <c r="B412" i="3"/>
  <c r="B971" i="3"/>
  <c r="B594" i="3"/>
  <c r="B588" i="3"/>
  <c r="B965" i="3"/>
  <c r="B570" i="3"/>
  <c r="B661" i="3"/>
  <c r="B1181" i="3"/>
  <c r="B993" i="3"/>
  <c r="B526" i="3"/>
  <c r="B1120" i="3"/>
  <c r="B1056" i="3"/>
  <c r="B517" i="3"/>
  <c r="B321" i="3"/>
  <c r="B634" i="3"/>
  <c r="B113" i="3"/>
  <c r="B341" i="3"/>
  <c r="B1186" i="3"/>
  <c r="B834" i="3"/>
  <c r="B252" i="3"/>
  <c r="B82" i="3"/>
  <c r="B832" i="3"/>
  <c r="B228" i="3"/>
  <c r="B65" i="3"/>
  <c r="B887" i="3"/>
  <c r="B683" i="3"/>
  <c r="B161" i="3"/>
  <c r="B649" i="3"/>
  <c r="B143" i="3"/>
  <c r="B195" i="3"/>
  <c r="B1136" i="3"/>
  <c r="B104" i="3"/>
  <c r="B471" i="3"/>
  <c r="B367" i="3"/>
  <c r="B949" i="3"/>
  <c r="B1004" i="3"/>
  <c r="B371" i="3"/>
  <c r="B674" i="3"/>
  <c r="B1134" i="3"/>
  <c r="B1082" i="3"/>
  <c r="B926" i="3"/>
  <c r="B845" i="3"/>
  <c r="B308" i="3"/>
  <c r="B1086" i="3"/>
  <c r="B731" i="3"/>
  <c r="B546" i="3"/>
  <c r="B980" i="3"/>
  <c r="B902" i="3"/>
  <c r="B399" i="3"/>
  <c r="B945" i="3"/>
  <c r="B1062" i="3"/>
  <c r="B764" i="3"/>
  <c r="B805" i="3"/>
  <c r="B342" i="3"/>
  <c r="B1054" i="3"/>
  <c r="B955" i="3"/>
  <c r="B996" i="3"/>
  <c r="B581" i="3"/>
  <c r="B580" i="3"/>
  <c r="B1205" i="3"/>
  <c r="B760" i="3"/>
  <c r="B893" i="3"/>
  <c r="B398" i="3"/>
  <c r="B941" i="3"/>
  <c r="B575" i="3"/>
  <c r="B1039" i="3"/>
  <c r="B932" i="3"/>
  <c r="B644" i="3"/>
  <c r="B205" i="3"/>
  <c r="B1114" i="3"/>
  <c r="B225" i="3"/>
  <c r="B611" i="3"/>
  <c r="B1037" i="3"/>
  <c r="B578" i="3"/>
  <c r="B924" i="3"/>
  <c r="B883" i="3"/>
  <c r="B280" i="3"/>
  <c r="B369" i="3"/>
  <c r="B190" i="3"/>
  <c r="B1175" i="3"/>
  <c r="B1180" i="3"/>
  <c r="B585" i="3"/>
  <c r="B1075" i="3"/>
  <c r="B1011" i="3"/>
  <c r="B651" i="3"/>
  <c r="B557" i="3"/>
  <c r="B830" i="3"/>
  <c r="B693" i="3"/>
  <c r="B240" i="3"/>
  <c r="B45" i="3"/>
  <c r="B925" i="3"/>
  <c r="B486" i="3"/>
  <c r="B1033" i="3"/>
  <c r="B537" i="3"/>
  <c r="B777" i="3"/>
  <c r="B875" i="3"/>
  <c r="B637" i="3"/>
  <c r="B445" i="3"/>
  <c r="B96" i="3"/>
  <c r="B1183" i="3"/>
  <c r="B931" i="3"/>
  <c r="B482" i="3"/>
  <c r="B1032" i="3"/>
  <c r="B535" i="3"/>
  <c r="B761" i="3"/>
  <c r="B873" i="3"/>
  <c r="B403" i="3"/>
  <c r="B440" i="3"/>
  <c r="B149" i="3"/>
  <c r="B1200" i="3"/>
  <c r="B606" i="3"/>
  <c r="B177" i="3"/>
  <c r="B844" i="3"/>
  <c r="B654" i="3"/>
  <c r="B716" i="3"/>
  <c r="B315" i="3"/>
  <c r="B299" i="3"/>
  <c r="B278" i="3"/>
  <c r="B111" i="3"/>
  <c r="B1116" i="3"/>
  <c r="B966" i="3"/>
  <c r="B307" i="3"/>
  <c r="B874" i="3"/>
  <c r="B810" i="3"/>
  <c r="B633" i="3"/>
  <c r="B628" i="3"/>
  <c r="B444" i="3"/>
  <c r="B350" i="3"/>
  <c r="B163" i="3"/>
  <c r="B24" i="3"/>
  <c r="B1204" i="3"/>
  <c r="B872" i="3"/>
  <c r="B808" i="3"/>
  <c r="B301" i="3"/>
  <c r="B620" i="3"/>
  <c r="B439" i="3"/>
  <c r="B345" i="3"/>
  <c r="B144" i="3"/>
  <c r="B22" i="3"/>
  <c r="B1187" i="3"/>
  <c r="B590" i="3"/>
  <c r="B863" i="3"/>
  <c r="B799" i="3"/>
  <c r="B747" i="3"/>
  <c r="B560" i="3"/>
  <c r="B424" i="3"/>
  <c r="B333" i="3"/>
  <c r="B93" i="3"/>
  <c r="B1149" i="3"/>
  <c r="B1170" i="3"/>
  <c r="B744" i="3"/>
  <c r="B680" i="3"/>
  <c r="B451" i="3"/>
  <c r="B435" i="3"/>
  <c r="B213" i="3"/>
  <c r="B193" i="3"/>
  <c r="B108" i="3"/>
  <c r="B57" i="3"/>
  <c r="B1148" i="3"/>
  <c r="B1203" i="3"/>
  <c r="B636" i="3"/>
  <c r="B719" i="3"/>
  <c r="B604" i="3"/>
  <c r="B446" i="3"/>
  <c r="B410" i="3"/>
  <c r="B355" i="3"/>
  <c r="B234" i="3"/>
  <c r="B166" i="3"/>
  <c r="B48" i="3"/>
  <c r="B1142" i="3"/>
  <c r="B1192" i="3"/>
  <c r="B185" i="3"/>
  <c r="B694" i="3"/>
  <c r="B504" i="3"/>
  <c r="B181" i="3"/>
  <c r="B376" i="3"/>
  <c r="B330" i="3"/>
  <c r="B90" i="3"/>
  <c r="B123" i="3"/>
  <c r="B18" i="3"/>
  <c r="B1100" i="3"/>
  <c r="B1155" i="3"/>
  <c r="C1" i="8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5" i="2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B8" i="3"/>
  <c r="T6" i="2"/>
  <c r="U6" i="2" s="1"/>
  <c r="V6" i="2" s="1"/>
  <c r="W6" i="2"/>
  <c r="X6" i="2" s="1"/>
  <c r="Y6" i="2" s="1"/>
  <c r="T7" i="2"/>
  <c r="U7" i="2" s="1"/>
  <c r="V7" i="2" s="1"/>
  <c r="W7" i="2"/>
  <c r="X7" i="2" s="1"/>
  <c r="Y7" i="2" s="1"/>
  <c r="T8" i="2"/>
  <c r="U8" i="2" s="1"/>
  <c r="V8" i="2" s="1"/>
  <c r="W8" i="2"/>
  <c r="X8" i="2" s="1"/>
  <c r="Y8" i="2" s="1"/>
  <c r="T9" i="2"/>
  <c r="U9" i="2" s="1"/>
  <c r="V9" i="2" s="1"/>
  <c r="W9" i="2"/>
  <c r="X9" i="2" s="1"/>
  <c r="Y9" i="2" s="1"/>
  <c r="T10" i="2"/>
  <c r="U10" i="2" s="1"/>
  <c r="V10" i="2" s="1"/>
  <c r="W10" i="2"/>
  <c r="X10" i="2" s="1"/>
  <c r="Y10" i="2" s="1"/>
  <c r="T11" i="2"/>
  <c r="U11" i="2" s="1"/>
  <c r="V11" i="2" s="1"/>
  <c r="W11" i="2"/>
  <c r="X11" i="2" s="1"/>
  <c r="Y11" i="2" s="1"/>
  <c r="T12" i="2"/>
  <c r="U12" i="2" s="1"/>
  <c r="V12" i="2" s="1"/>
  <c r="W12" i="2"/>
  <c r="X12" i="2" s="1"/>
  <c r="Y12" i="2" s="1"/>
  <c r="T13" i="2"/>
  <c r="U13" i="2" s="1"/>
  <c r="V13" i="2" s="1"/>
  <c r="W13" i="2"/>
  <c r="X13" i="2" s="1"/>
  <c r="Y13" i="2" s="1"/>
  <c r="T14" i="2"/>
  <c r="U14" i="2" s="1"/>
  <c r="V14" i="2" s="1"/>
  <c r="W14" i="2"/>
  <c r="X14" i="2" s="1"/>
  <c r="Y14" i="2" s="1"/>
  <c r="T15" i="2"/>
  <c r="U15" i="2" s="1"/>
  <c r="V15" i="2" s="1"/>
  <c r="W15" i="2"/>
  <c r="X15" i="2" s="1"/>
  <c r="Y15" i="2" s="1"/>
  <c r="T16" i="2"/>
  <c r="U16" i="2" s="1"/>
  <c r="V16" i="2" s="1"/>
  <c r="W16" i="2"/>
  <c r="X16" i="2" s="1"/>
  <c r="Y16" i="2" s="1"/>
  <c r="T17" i="2"/>
  <c r="U17" i="2" s="1"/>
  <c r="V17" i="2" s="1"/>
  <c r="W17" i="2"/>
  <c r="X17" i="2" s="1"/>
  <c r="Y17" i="2" s="1"/>
  <c r="T18" i="2"/>
  <c r="U18" i="2" s="1"/>
  <c r="V18" i="2" s="1"/>
  <c r="W18" i="2"/>
  <c r="X18" i="2" s="1"/>
  <c r="Y18" i="2" s="1"/>
  <c r="T19" i="2"/>
  <c r="U19" i="2" s="1"/>
  <c r="V19" i="2" s="1"/>
  <c r="W19" i="2"/>
  <c r="X19" i="2" s="1"/>
  <c r="Y19" i="2" s="1"/>
  <c r="T20" i="2"/>
  <c r="U20" i="2" s="1"/>
  <c r="V20" i="2" s="1"/>
  <c r="W20" i="2"/>
  <c r="X20" i="2" s="1"/>
  <c r="Y20" i="2" s="1"/>
  <c r="T21" i="2"/>
  <c r="U21" i="2" s="1"/>
  <c r="V21" i="2" s="1"/>
  <c r="W21" i="2"/>
  <c r="X21" i="2" s="1"/>
  <c r="Y21" i="2" s="1"/>
  <c r="T22" i="2"/>
  <c r="U22" i="2" s="1"/>
  <c r="V22" i="2" s="1"/>
  <c r="W22" i="2"/>
  <c r="X22" i="2" s="1"/>
  <c r="Y22" i="2" s="1"/>
  <c r="T23" i="2"/>
  <c r="U23" i="2" s="1"/>
  <c r="V23" i="2" s="1"/>
  <c r="W23" i="2"/>
  <c r="X23" i="2" s="1"/>
  <c r="Y23" i="2" s="1"/>
  <c r="T24" i="2"/>
  <c r="U24" i="2" s="1"/>
  <c r="V24" i="2" s="1"/>
  <c r="W24" i="2"/>
  <c r="X24" i="2" s="1"/>
  <c r="Y24" i="2" s="1"/>
  <c r="T25" i="2"/>
  <c r="U25" i="2" s="1"/>
  <c r="V25" i="2" s="1"/>
  <c r="W25" i="2"/>
  <c r="X25" i="2" s="1"/>
  <c r="Y25" i="2" s="1"/>
  <c r="T26" i="2"/>
  <c r="U26" i="2" s="1"/>
  <c r="V26" i="2" s="1"/>
  <c r="W26" i="2"/>
  <c r="X26" i="2" s="1"/>
  <c r="Y26" i="2" s="1"/>
  <c r="T27" i="2"/>
  <c r="U27" i="2" s="1"/>
  <c r="V27" i="2" s="1"/>
  <c r="W27" i="2"/>
  <c r="X27" i="2" s="1"/>
  <c r="Y27" i="2" s="1"/>
  <c r="T28" i="2"/>
  <c r="U28" i="2" s="1"/>
  <c r="V28" i="2" s="1"/>
  <c r="W28" i="2"/>
  <c r="X28" i="2" s="1"/>
  <c r="Y28" i="2" s="1"/>
  <c r="T29" i="2"/>
  <c r="U29" i="2" s="1"/>
  <c r="V29" i="2" s="1"/>
  <c r="W29" i="2"/>
  <c r="X29" i="2" s="1"/>
  <c r="Y29" i="2" s="1"/>
  <c r="T30" i="2"/>
  <c r="U30" i="2" s="1"/>
  <c r="V30" i="2" s="1"/>
  <c r="W30" i="2"/>
  <c r="X30" i="2" s="1"/>
  <c r="Y30" i="2" s="1"/>
  <c r="T31" i="2"/>
  <c r="U31" i="2" s="1"/>
  <c r="V31" i="2" s="1"/>
  <c r="W31" i="2"/>
  <c r="X31" i="2" s="1"/>
  <c r="Y31" i="2" s="1"/>
  <c r="T32" i="2"/>
  <c r="U32" i="2" s="1"/>
  <c r="V32" i="2" s="1"/>
  <c r="W32" i="2"/>
  <c r="X32" i="2" s="1"/>
  <c r="Y32" i="2" s="1"/>
  <c r="T33" i="2"/>
  <c r="U33" i="2" s="1"/>
  <c r="V33" i="2" s="1"/>
  <c r="W33" i="2"/>
  <c r="X33" i="2" s="1"/>
  <c r="Y33" i="2" s="1"/>
  <c r="T34" i="2"/>
  <c r="U34" i="2" s="1"/>
  <c r="V34" i="2" s="1"/>
  <c r="W34" i="2"/>
  <c r="X34" i="2" s="1"/>
  <c r="Y34" i="2" s="1"/>
  <c r="T35" i="2"/>
  <c r="U35" i="2" s="1"/>
  <c r="V35" i="2" s="1"/>
  <c r="W35" i="2"/>
  <c r="X35" i="2" s="1"/>
  <c r="Y35" i="2" s="1"/>
  <c r="T36" i="2"/>
  <c r="U36" i="2" s="1"/>
  <c r="V36" i="2" s="1"/>
  <c r="W36" i="2"/>
  <c r="X36" i="2" s="1"/>
  <c r="Y36" i="2" s="1"/>
  <c r="T37" i="2"/>
  <c r="U37" i="2" s="1"/>
  <c r="V37" i="2" s="1"/>
  <c r="W37" i="2"/>
  <c r="X37" i="2" s="1"/>
  <c r="Y37" i="2" s="1"/>
  <c r="T38" i="2"/>
  <c r="U38" i="2" s="1"/>
  <c r="V38" i="2" s="1"/>
  <c r="W38" i="2"/>
  <c r="X38" i="2" s="1"/>
  <c r="Y38" i="2" s="1"/>
  <c r="T39" i="2"/>
  <c r="U39" i="2" s="1"/>
  <c r="V39" i="2" s="1"/>
  <c r="W39" i="2"/>
  <c r="X39" i="2" s="1"/>
  <c r="Y39" i="2" s="1"/>
  <c r="T40" i="2"/>
  <c r="U40" i="2" s="1"/>
  <c r="V40" i="2" s="1"/>
  <c r="W40" i="2"/>
  <c r="X40" i="2" s="1"/>
  <c r="Y40" i="2" s="1"/>
  <c r="T41" i="2"/>
  <c r="U41" i="2" s="1"/>
  <c r="V41" i="2" s="1"/>
  <c r="W41" i="2"/>
  <c r="X41" i="2" s="1"/>
  <c r="Y41" i="2" s="1"/>
  <c r="T42" i="2"/>
  <c r="U42" i="2" s="1"/>
  <c r="V42" i="2" s="1"/>
  <c r="W42" i="2"/>
  <c r="X42" i="2" s="1"/>
  <c r="Y42" i="2" s="1"/>
  <c r="T43" i="2"/>
  <c r="U43" i="2" s="1"/>
  <c r="V43" i="2" s="1"/>
  <c r="W43" i="2"/>
  <c r="X43" i="2" s="1"/>
  <c r="Y43" i="2" s="1"/>
  <c r="T44" i="2"/>
  <c r="U44" i="2" s="1"/>
  <c r="V44" i="2" s="1"/>
  <c r="W44" i="2"/>
  <c r="X44" i="2" s="1"/>
  <c r="Y44" i="2" s="1"/>
  <c r="T45" i="2"/>
  <c r="U45" i="2" s="1"/>
  <c r="V45" i="2" s="1"/>
  <c r="W45" i="2"/>
  <c r="X45" i="2" s="1"/>
  <c r="Y45" i="2" s="1"/>
  <c r="T46" i="2"/>
  <c r="U46" i="2" s="1"/>
  <c r="V46" i="2" s="1"/>
  <c r="W46" i="2"/>
  <c r="X46" i="2" s="1"/>
  <c r="Y46" i="2" s="1"/>
  <c r="T47" i="2"/>
  <c r="U47" i="2" s="1"/>
  <c r="V47" i="2" s="1"/>
  <c r="W47" i="2"/>
  <c r="X47" i="2" s="1"/>
  <c r="Y47" i="2" s="1"/>
  <c r="T48" i="2"/>
  <c r="U48" i="2" s="1"/>
  <c r="V48" i="2" s="1"/>
  <c r="W48" i="2"/>
  <c r="X48" i="2" s="1"/>
  <c r="Y48" i="2" s="1"/>
  <c r="Q6" i="2"/>
  <c r="R6" i="2" s="1"/>
  <c r="S6" i="2" s="1"/>
  <c r="Q7" i="2"/>
  <c r="R7" i="2" s="1"/>
  <c r="S7" i="2" s="1"/>
  <c r="Q8" i="2"/>
  <c r="R8" i="2" s="1"/>
  <c r="S8" i="2" s="1"/>
  <c r="Q9" i="2"/>
  <c r="R9" i="2" s="1"/>
  <c r="S9" i="2" s="1"/>
  <c r="Q10" i="2"/>
  <c r="R10" i="2" s="1"/>
  <c r="S10" i="2" s="1"/>
  <c r="Q11" i="2"/>
  <c r="R11" i="2" s="1"/>
  <c r="S11" i="2" s="1"/>
  <c r="Q12" i="2"/>
  <c r="R12" i="2" s="1"/>
  <c r="S12" i="2" s="1"/>
  <c r="Q13" i="2"/>
  <c r="R13" i="2" s="1"/>
  <c r="S13" i="2" s="1"/>
  <c r="Q14" i="2"/>
  <c r="R14" i="2" s="1"/>
  <c r="S14" i="2" s="1"/>
  <c r="Q15" i="2"/>
  <c r="R15" i="2" s="1"/>
  <c r="S15" i="2" s="1"/>
  <c r="Q16" i="2"/>
  <c r="R16" i="2" s="1"/>
  <c r="S16" i="2" s="1"/>
  <c r="Q17" i="2"/>
  <c r="R17" i="2" s="1"/>
  <c r="S17" i="2" s="1"/>
  <c r="Q18" i="2"/>
  <c r="R18" i="2" s="1"/>
  <c r="S18" i="2" s="1"/>
  <c r="Q19" i="2"/>
  <c r="R19" i="2" s="1"/>
  <c r="S19" i="2" s="1"/>
  <c r="Q20" i="2"/>
  <c r="R20" i="2" s="1"/>
  <c r="S20" i="2" s="1"/>
  <c r="Q21" i="2"/>
  <c r="R21" i="2" s="1"/>
  <c r="S21" i="2" s="1"/>
  <c r="Q22" i="2"/>
  <c r="R22" i="2" s="1"/>
  <c r="S22" i="2" s="1"/>
  <c r="Q23" i="2"/>
  <c r="R23" i="2" s="1"/>
  <c r="S23" i="2" s="1"/>
  <c r="Q24" i="2"/>
  <c r="R24" i="2" s="1"/>
  <c r="S24" i="2" s="1"/>
  <c r="Q25" i="2"/>
  <c r="R25" i="2" s="1"/>
  <c r="S25" i="2" s="1"/>
  <c r="Q26" i="2"/>
  <c r="R26" i="2" s="1"/>
  <c r="S26" i="2" s="1"/>
  <c r="Q27" i="2"/>
  <c r="R27" i="2" s="1"/>
  <c r="S27" i="2" s="1"/>
  <c r="Q28" i="2"/>
  <c r="R28" i="2" s="1"/>
  <c r="S28" i="2" s="1"/>
  <c r="Q29" i="2"/>
  <c r="R29" i="2" s="1"/>
  <c r="S29" i="2" s="1"/>
  <c r="Q30" i="2"/>
  <c r="R30" i="2" s="1"/>
  <c r="S30" i="2" s="1"/>
  <c r="Q31" i="2"/>
  <c r="R31" i="2" s="1"/>
  <c r="S31" i="2" s="1"/>
  <c r="Q32" i="2"/>
  <c r="R32" i="2" s="1"/>
  <c r="S32" i="2" s="1"/>
  <c r="Q33" i="2"/>
  <c r="R33" i="2" s="1"/>
  <c r="S33" i="2" s="1"/>
  <c r="Q34" i="2"/>
  <c r="R34" i="2" s="1"/>
  <c r="S34" i="2" s="1"/>
  <c r="Q35" i="2"/>
  <c r="R35" i="2" s="1"/>
  <c r="S35" i="2" s="1"/>
  <c r="Q36" i="2"/>
  <c r="R36" i="2" s="1"/>
  <c r="S36" i="2" s="1"/>
  <c r="Q37" i="2"/>
  <c r="R37" i="2" s="1"/>
  <c r="S37" i="2" s="1"/>
  <c r="Q38" i="2"/>
  <c r="R38" i="2" s="1"/>
  <c r="S38" i="2" s="1"/>
  <c r="Q39" i="2"/>
  <c r="R39" i="2" s="1"/>
  <c r="S39" i="2" s="1"/>
  <c r="Q40" i="2"/>
  <c r="R40" i="2" s="1"/>
  <c r="S40" i="2" s="1"/>
  <c r="Q41" i="2"/>
  <c r="R41" i="2" s="1"/>
  <c r="S41" i="2" s="1"/>
  <c r="Q42" i="2"/>
  <c r="R42" i="2" s="1"/>
  <c r="S42" i="2" s="1"/>
  <c r="Q43" i="2"/>
  <c r="R43" i="2" s="1"/>
  <c r="S43" i="2" s="1"/>
  <c r="Q44" i="2"/>
  <c r="R44" i="2" s="1"/>
  <c r="S44" i="2" s="1"/>
  <c r="Q45" i="2"/>
  <c r="R45" i="2" s="1"/>
  <c r="S45" i="2" s="1"/>
  <c r="Q46" i="2"/>
  <c r="R46" i="2" s="1"/>
  <c r="S46" i="2" s="1"/>
  <c r="Q47" i="2"/>
  <c r="R47" i="2" s="1"/>
  <c r="S47" i="2" s="1"/>
  <c r="Q48" i="2"/>
  <c r="R48" i="2" s="1"/>
  <c r="S48" i="2" s="1"/>
  <c r="W5" i="2"/>
  <c r="X5" i="2" s="1"/>
  <c r="Y5" i="2" s="1"/>
  <c r="T5" i="2"/>
  <c r="U5" i="2" s="1"/>
  <c r="V5" i="2" s="1"/>
  <c r="Q5" i="2"/>
  <c r="R5" i="2" s="1"/>
  <c r="S5" i="2" s="1"/>
  <c r="N6" i="2"/>
  <c r="O6" i="2" s="1"/>
  <c r="P6" i="2" s="1"/>
  <c r="N7" i="2"/>
  <c r="O7" i="2" s="1"/>
  <c r="P7" i="2" s="1"/>
  <c r="N8" i="2"/>
  <c r="O8" i="2" s="1"/>
  <c r="P8" i="2" s="1"/>
  <c r="N9" i="2"/>
  <c r="O9" i="2" s="1"/>
  <c r="P9" i="2" s="1"/>
  <c r="N10" i="2"/>
  <c r="O10" i="2" s="1"/>
  <c r="P10" i="2" s="1"/>
  <c r="N11" i="2"/>
  <c r="O11" i="2" s="1"/>
  <c r="P11" i="2" s="1"/>
  <c r="N12" i="2"/>
  <c r="O12" i="2" s="1"/>
  <c r="P12" i="2" s="1"/>
  <c r="N13" i="2"/>
  <c r="O13" i="2" s="1"/>
  <c r="P13" i="2" s="1"/>
  <c r="N14" i="2"/>
  <c r="O14" i="2" s="1"/>
  <c r="P14" i="2" s="1"/>
  <c r="N15" i="2"/>
  <c r="O15" i="2" s="1"/>
  <c r="P15" i="2" s="1"/>
  <c r="N16" i="2"/>
  <c r="O16" i="2" s="1"/>
  <c r="P16" i="2" s="1"/>
  <c r="N17" i="2"/>
  <c r="O17" i="2" s="1"/>
  <c r="P17" i="2" s="1"/>
  <c r="N18" i="2"/>
  <c r="O18" i="2" s="1"/>
  <c r="P18" i="2" s="1"/>
  <c r="N19" i="2"/>
  <c r="O19" i="2" s="1"/>
  <c r="P19" i="2" s="1"/>
  <c r="N20" i="2"/>
  <c r="O20" i="2" s="1"/>
  <c r="P20" i="2" s="1"/>
  <c r="N21" i="2"/>
  <c r="O21" i="2" s="1"/>
  <c r="P21" i="2" s="1"/>
  <c r="N22" i="2"/>
  <c r="O22" i="2" s="1"/>
  <c r="P22" i="2" s="1"/>
  <c r="N23" i="2"/>
  <c r="O23" i="2" s="1"/>
  <c r="P23" i="2" s="1"/>
  <c r="N24" i="2"/>
  <c r="O24" i="2" s="1"/>
  <c r="P24" i="2" s="1"/>
  <c r="N25" i="2"/>
  <c r="O25" i="2" s="1"/>
  <c r="P25" i="2" s="1"/>
  <c r="N26" i="2"/>
  <c r="O26" i="2" s="1"/>
  <c r="P26" i="2" s="1"/>
  <c r="N27" i="2"/>
  <c r="O27" i="2" s="1"/>
  <c r="P27" i="2" s="1"/>
  <c r="N28" i="2"/>
  <c r="O28" i="2" s="1"/>
  <c r="P28" i="2" s="1"/>
  <c r="N29" i="2"/>
  <c r="O29" i="2" s="1"/>
  <c r="P29" i="2" s="1"/>
  <c r="N30" i="2"/>
  <c r="O30" i="2" s="1"/>
  <c r="P30" i="2" s="1"/>
  <c r="N31" i="2"/>
  <c r="O31" i="2" s="1"/>
  <c r="P31" i="2" s="1"/>
  <c r="N32" i="2"/>
  <c r="O32" i="2" s="1"/>
  <c r="P32" i="2" s="1"/>
  <c r="N33" i="2"/>
  <c r="O33" i="2" s="1"/>
  <c r="P33" i="2" s="1"/>
  <c r="N34" i="2"/>
  <c r="O34" i="2" s="1"/>
  <c r="P34" i="2" s="1"/>
  <c r="N35" i="2"/>
  <c r="O35" i="2" s="1"/>
  <c r="P35" i="2" s="1"/>
  <c r="N36" i="2"/>
  <c r="O36" i="2" s="1"/>
  <c r="P36" i="2" s="1"/>
  <c r="N37" i="2"/>
  <c r="O37" i="2" s="1"/>
  <c r="P37" i="2" s="1"/>
  <c r="N38" i="2"/>
  <c r="O38" i="2" s="1"/>
  <c r="P38" i="2" s="1"/>
  <c r="N39" i="2"/>
  <c r="O39" i="2" s="1"/>
  <c r="P39" i="2" s="1"/>
  <c r="N40" i="2"/>
  <c r="O40" i="2" s="1"/>
  <c r="P40" i="2" s="1"/>
  <c r="N41" i="2"/>
  <c r="O41" i="2" s="1"/>
  <c r="P41" i="2" s="1"/>
  <c r="N42" i="2"/>
  <c r="O42" i="2" s="1"/>
  <c r="P42" i="2" s="1"/>
  <c r="N43" i="2"/>
  <c r="O43" i="2" s="1"/>
  <c r="P43" i="2" s="1"/>
  <c r="N44" i="2"/>
  <c r="O44" i="2" s="1"/>
  <c r="P44" i="2" s="1"/>
  <c r="N45" i="2"/>
  <c r="O45" i="2" s="1"/>
  <c r="P45" i="2" s="1"/>
  <c r="N46" i="2"/>
  <c r="O46" i="2" s="1"/>
  <c r="P46" i="2" s="1"/>
  <c r="N47" i="2"/>
  <c r="O47" i="2" s="1"/>
  <c r="P47" i="2" s="1"/>
  <c r="N48" i="2"/>
  <c r="O48" i="2" s="1"/>
  <c r="P48" i="2" s="1"/>
  <c r="N5" i="2"/>
  <c r="O5" i="2" s="1"/>
  <c r="P5" i="2" s="1"/>
  <c r="K6" i="2"/>
  <c r="L6" i="2" s="1"/>
  <c r="M6" i="2" s="1"/>
  <c r="K7" i="2"/>
  <c r="L7" i="2" s="1"/>
  <c r="M7" i="2" s="1"/>
  <c r="K8" i="2"/>
  <c r="L8" i="2" s="1"/>
  <c r="M8" i="2" s="1"/>
  <c r="K9" i="2"/>
  <c r="L9" i="2" s="1"/>
  <c r="M9" i="2" s="1"/>
  <c r="K10" i="2"/>
  <c r="L10" i="2" s="1"/>
  <c r="M10" i="2" s="1"/>
  <c r="K11" i="2"/>
  <c r="L11" i="2" s="1"/>
  <c r="M11" i="2" s="1"/>
  <c r="K12" i="2"/>
  <c r="L12" i="2" s="1"/>
  <c r="M12" i="2" s="1"/>
  <c r="K13" i="2"/>
  <c r="L13" i="2" s="1"/>
  <c r="M13" i="2" s="1"/>
  <c r="K14" i="2"/>
  <c r="L14" i="2" s="1"/>
  <c r="M14" i="2" s="1"/>
  <c r="K15" i="2"/>
  <c r="L15" i="2" s="1"/>
  <c r="M15" i="2" s="1"/>
  <c r="K16" i="2"/>
  <c r="L16" i="2" s="1"/>
  <c r="M16" i="2" s="1"/>
  <c r="K17" i="2"/>
  <c r="L17" i="2" s="1"/>
  <c r="M17" i="2" s="1"/>
  <c r="K18" i="2"/>
  <c r="L18" i="2" s="1"/>
  <c r="M18" i="2" s="1"/>
  <c r="K19" i="2"/>
  <c r="L19" i="2" s="1"/>
  <c r="M19" i="2" s="1"/>
  <c r="K20" i="2"/>
  <c r="L20" i="2" s="1"/>
  <c r="M20" i="2" s="1"/>
  <c r="K21" i="2"/>
  <c r="L21" i="2" s="1"/>
  <c r="M21" i="2" s="1"/>
  <c r="K22" i="2"/>
  <c r="L22" i="2" s="1"/>
  <c r="M22" i="2" s="1"/>
  <c r="K23" i="2"/>
  <c r="L23" i="2" s="1"/>
  <c r="M23" i="2" s="1"/>
  <c r="K24" i="2"/>
  <c r="L24" i="2" s="1"/>
  <c r="M24" i="2" s="1"/>
  <c r="K25" i="2"/>
  <c r="L25" i="2" s="1"/>
  <c r="M25" i="2" s="1"/>
  <c r="K26" i="2"/>
  <c r="L26" i="2" s="1"/>
  <c r="M26" i="2" s="1"/>
  <c r="K27" i="2"/>
  <c r="L27" i="2" s="1"/>
  <c r="M27" i="2" s="1"/>
  <c r="K28" i="2"/>
  <c r="L28" i="2" s="1"/>
  <c r="M28" i="2" s="1"/>
  <c r="K29" i="2"/>
  <c r="L29" i="2" s="1"/>
  <c r="M29" i="2" s="1"/>
  <c r="K30" i="2"/>
  <c r="L30" i="2" s="1"/>
  <c r="M30" i="2" s="1"/>
  <c r="K31" i="2"/>
  <c r="L31" i="2" s="1"/>
  <c r="M31" i="2" s="1"/>
  <c r="K32" i="2"/>
  <c r="L32" i="2" s="1"/>
  <c r="M32" i="2" s="1"/>
  <c r="K33" i="2"/>
  <c r="L33" i="2" s="1"/>
  <c r="M33" i="2" s="1"/>
  <c r="K34" i="2"/>
  <c r="L34" i="2" s="1"/>
  <c r="M34" i="2" s="1"/>
  <c r="K35" i="2"/>
  <c r="L35" i="2" s="1"/>
  <c r="M35" i="2" s="1"/>
  <c r="K36" i="2"/>
  <c r="L36" i="2" s="1"/>
  <c r="M36" i="2" s="1"/>
  <c r="K37" i="2"/>
  <c r="L37" i="2" s="1"/>
  <c r="M37" i="2" s="1"/>
  <c r="K38" i="2"/>
  <c r="L38" i="2" s="1"/>
  <c r="M38" i="2" s="1"/>
  <c r="K39" i="2"/>
  <c r="L39" i="2" s="1"/>
  <c r="M39" i="2" s="1"/>
  <c r="K40" i="2"/>
  <c r="L40" i="2" s="1"/>
  <c r="M40" i="2" s="1"/>
  <c r="K41" i="2"/>
  <c r="L41" i="2" s="1"/>
  <c r="M41" i="2" s="1"/>
  <c r="K42" i="2"/>
  <c r="L42" i="2" s="1"/>
  <c r="M42" i="2" s="1"/>
  <c r="K43" i="2"/>
  <c r="L43" i="2" s="1"/>
  <c r="M43" i="2" s="1"/>
  <c r="K44" i="2"/>
  <c r="L44" i="2" s="1"/>
  <c r="M44" i="2" s="1"/>
  <c r="K45" i="2"/>
  <c r="L45" i="2" s="1"/>
  <c r="M45" i="2" s="1"/>
  <c r="K46" i="2"/>
  <c r="L46" i="2" s="1"/>
  <c r="M46" i="2" s="1"/>
  <c r="K47" i="2"/>
  <c r="L47" i="2" s="1"/>
  <c r="M47" i="2" s="1"/>
  <c r="K48" i="2"/>
  <c r="L48" i="2" s="1"/>
  <c r="M48" i="2" s="1"/>
  <c r="K5" i="2"/>
  <c r="L5" i="2" s="1"/>
  <c r="M5" i="2" s="1"/>
  <c r="H6" i="2"/>
  <c r="I6" i="2" s="1"/>
  <c r="J6" i="2" s="1"/>
  <c r="H7" i="2"/>
  <c r="I7" i="2" s="1"/>
  <c r="J7" i="2" s="1"/>
  <c r="H8" i="2"/>
  <c r="I8" i="2" s="1"/>
  <c r="J8" i="2" s="1"/>
  <c r="H9" i="2"/>
  <c r="I9" i="2" s="1"/>
  <c r="J9" i="2" s="1"/>
  <c r="H10" i="2"/>
  <c r="I10" i="2" s="1"/>
  <c r="J10" i="2" s="1"/>
  <c r="H11" i="2"/>
  <c r="I11" i="2" s="1"/>
  <c r="J11" i="2" s="1"/>
  <c r="H12" i="2"/>
  <c r="I12" i="2" s="1"/>
  <c r="J12" i="2" s="1"/>
  <c r="H13" i="2"/>
  <c r="I13" i="2" s="1"/>
  <c r="J13" i="2" s="1"/>
  <c r="H14" i="2"/>
  <c r="I14" i="2" s="1"/>
  <c r="J14" i="2" s="1"/>
  <c r="H15" i="2"/>
  <c r="I15" i="2" s="1"/>
  <c r="J15" i="2" s="1"/>
  <c r="H16" i="2"/>
  <c r="I16" i="2" s="1"/>
  <c r="J16" i="2" s="1"/>
  <c r="H17" i="2"/>
  <c r="I17" i="2" s="1"/>
  <c r="J17" i="2" s="1"/>
  <c r="H18" i="2"/>
  <c r="I18" i="2" s="1"/>
  <c r="J18" i="2" s="1"/>
  <c r="H19" i="2"/>
  <c r="I19" i="2" s="1"/>
  <c r="J19" i="2" s="1"/>
  <c r="H20" i="2"/>
  <c r="I20" i="2" s="1"/>
  <c r="J20" i="2" s="1"/>
  <c r="H21" i="2"/>
  <c r="I21" i="2" s="1"/>
  <c r="J21" i="2" s="1"/>
  <c r="H22" i="2"/>
  <c r="I22" i="2" s="1"/>
  <c r="J22" i="2" s="1"/>
  <c r="H23" i="2"/>
  <c r="I23" i="2" s="1"/>
  <c r="J23" i="2" s="1"/>
  <c r="H24" i="2"/>
  <c r="I24" i="2" s="1"/>
  <c r="J24" i="2" s="1"/>
  <c r="H25" i="2"/>
  <c r="I25" i="2" s="1"/>
  <c r="J25" i="2" s="1"/>
  <c r="H26" i="2"/>
  <c r="I26" i="2" s="1"/>
  <c r="J26" i="2" s="1"/>
  <c r="H27" i="2"/>
  <c r="I27" i="2" s="1"/>
  <c r="J27" i="2" s="1"/>
  <c r="H28" i="2"/>
  <c r="I28" i="2" s="1"/>
  <c r="J28" i="2" s="1"/>
  <c r="H29" i="2"/>
  <c r="I29" i="2" s="1"/>
  <c r="J29" i="2" s="1"/>
  <c r="H30" i="2"/>
  <c r="I30" i="2" s="1"/>
  <c r="J30" i="2" s="1"/>
  <c r="H31" i="2"/>
  <c r="I31" i="2" s="1"/>
  <c r="J31" i="2" s="1"/>
  <c r="H32" i="2"/>
  <c r="I32" i="2" s="1"/>
  <c r="J32" i="2" s="1"/>
  <c r="H33" i="2"/>
  <c r="I33" i="2" s="1"/>
  <c r="J33" i="2" s="1"/>
  <c r="H34" i="2"/>
  <c r="I34" i="2" s="1"/>
  <c r="J34" i="2" s="1"/>
  <c r="H35" i="2"/>
  <c r="I35" i="2" s="1"/>
  <c r="J35" i="2" s="1"/>
  <c r="H36" i="2"/>
  <c r="I36" i="2" s="1"/>
  <c r="J36" i="2" s="1"/>
  <c r="H37" i="2"/>
  <c r="I37" i="2" s="1"/>
  <c r="J37" i="2" s="1"/>
  <c r="H38" i="2"/>
  <c r="I38" i="2" s="1"/>
  <c r="J38" i="2" s="1"/>
  <c r="H39" i="2"/>
  <c r="I39" i="2" s="1"/>
  <c r="J39" i="2" s="1"/>
  <c r="H40" i="2"/>
  <c r="I40" i="2" s="1"/>
  <c r="J40" i="2" s="1"/>
  <c r="H41" i="2"/>
  <c r="I41" i="2" s="1"/>
  <c r="J41" i="2" s="1"/>
  <c r="H42" i="2"/>
  <c r="I42" i="2" s="1"/>
  <c r="J42" i="2" s="1"/>
  <c r="H43" i="2"/>
  <c r="I43" i="2" s="1"/>
  <c r="J43" i="2" s="1"/>
  <c r="H44" i="2"/>
  <c r="I44" i="2" s="1"/>
  <c r="J44" i="2" s="1"/>
  <c r="H45" i="2"/>
  <c r="I45" i="2" s="1"/>
  <c r="J45" i="2" s="1"/>
  <c r="H46" i="2"/>
  <c r="I46" i="2" s="1"/>
  <c r="J46" i="2" s="1"/>
  <c r="H47" i="2"/>
  <c r="I47" i="2" s="1"/>
  <c r="J47" i="2" s="1"/>
  <c r="H48" i="2"/>
  <c r="I48" i="2" s="1"/>
  <c r="J48" i="2" s="1"/>
  <c r="H5" i="2"/>
  <c r="I5" i="2" s="1"/>
  <c r="J5" i="2" s="1"/>
  <c r="E6" i="2"/>
  <c r="F6" i="2" s="1"/>
  <c r="G6" i="2" s="1"/>
  <c r="E7" i="2"/>
  <c r="F7" i="2" s="1"/>
  <c r="G7" i="2" s="1"/>
  <c r="E8" i="2"/>
  <c r="F8" i="2" s="1"/>
  <c r="G8" i="2" s="1"/>
  <c r="E9" i="2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E18" i="2"/>
  <c r="F18" i="2" s="1"/>
  <c r="G18" i="2" s="1"/>
  <c r="E19" i="2"/>
  <c r="F19" i="2" s="1"/>
  <c r="G19" i="2" s="1"/>
  <c r="E20" i="2"/>
  <c r="F20" i="2" s="1"/>
  <c r="G20" i="2" s="1"/>
  <c r="E21" i="2"/>
  <c r="F21" i="2" s="1"/>
  <c r="G21" i="2" s="1"/>
  <c r="E22" i="2"/>
  <c r="F22" i="2" s="1"/>
  <c r="G22" i="2" s="1"/>
  <c r="E23" i="2"/>
  <c r="F23" i="2" s="1"/>
  <c r="G23" i="2" s="1"/>
  <c r="E24" i="2"/>
  <c r="F24" i="2" s="1"/>
  <c r="G24" i="2" s="1"/>
  <c r="E25" i="2"/>
  <c r="F25" i="2" s="1"/>
  <c r="G25" i="2" s="1"/>
  <c r="E26" i="2"/>
  <c r="F26" i="2" s="1"/>
  <c r="G26" i="2" s="1"/>
  <c r="E27" i="2"/>
  <c r="F27" i="2" s="1"/>
  <c r="G27" i="2" s="1"/>
  <c r="E28" i="2"/>
  <c r="F28" i="2" s="1"/>
  <c r="G28" i="2" s="1"/>
  <c r="E29" i="2"/>
  <c r="F29" i="2" s="1"/>
  <c r="G29" i="2" s="1"/>
  <c r="E30" i="2"/>
  <c r="F30" i="2" s="1"/>
  <c r="G30" i="2" s="1"/>
  <c r="E31" i="2"/>
  <c r="F31" i="2" s="1"/>
  <c r="G31" i="2" s="1"/>
  <c r="E32" i="2"/>
  <c r="F32" i="2" s="1"/>
  <c r="G32" i="2" s="1"/>
  <c r="E33" i="2"/>
  <c r="F33" i="2" s="1"/>
  <c r="G33" i="2" s="1"/>
  <c r="E34" i="2"/>
  <c r="F34" i="2" s="1"/>
  <c r="G34" i="2" s="1"/>
  <c r="E35" i="2"/>
  <c r="F35" i="2" s="1"/>
  <c r="G35" i="2" s="1"/>
  <c r="E36" i="2"/>
  <c r="F36" i="2" s="1"/>
  <c r="G36" i="2" s="1"/>
  <c r="E37" i="2"/>
  <c r="F37" i="2" s="1"/>
  <c r="G37" i="2" s="1"/>
  <c r="E38" i="2"/>
  <c r="F38" i="2" s="1"/>
  <c r="G38" i="2" s="1"/>
  <c r="E39" i="2"/>
  <c r="F39" i="2" s="1"/>
  <c r="G39" i="2" s="1"/>
  <c r="E40" i="2"/>
  <c r="F40" i="2" s="1"/>
  <c r="G40" i="2" s="1"/>
  <c r="E41" i="2"/>
  <c r="F41" i="2" s="1"/>
  <c r="G41" i="2" s="1"/>
  <c r="E42" i="2"/>
  <c r="F42" i="2" s="1"/>
  <c r="G42" i="2" s="1"/>
  <c r="E43" i="2"/>
  <c r="F43" i="2" s="1"/>
  <c r="G43" i="2" s="1"/>
  <c r="E44" i="2"/>
  <c r="F44" i="2" s="1"/>
  <c r="G44" i="2" s="1"/>
  <c r="E45" i="2"/>
  <c r="F45" i="2" s="1"/>
  <c r="G45" i="2" s="1"/>
  <c r="E46" i="2"/>
  <c r="F46" i="2" s="1"/>
  <c r="G46" i="2" s="1"/>
  <c r="E47" i="2"/>
  <c r="F47" i="2" s="1"/>
  <c r="G47" i="2" s="1"/>
  <c r="E48" i="2"/>
  <c r="F48" i="2" s="1"/>
  <c r="G48" i="2" s="1"/>
  <c r="E5" i="2"/>
  <c r="F5" i="2" s="1"/>
  <c r="G5" i="2" s="1"/>
  <c r="C22" i="8" l="1"/>
  <c r="C30" i="8"/>
  <c r="C38" i="8"/>
  <c r="C46" i="8"/>
  <c r="C54" i="8"/>
  <c r="C62" i="8"/>
  <c r="C70" i="8"/>
  <c r="C78" i="8"/>
  <c r="C86" i="8"/>
  <c r="C94" i="8"/>
  <c r="C102" i="8"/>
  <c r="C110" i="8"/>
  <c r="C21" i="8"/>
  <c r="C29" i="8"/>
  <c r="C37" i="8"/>
  <c r="C45" i="8"/>
  <c r="C53" i="8"/>
  <c r="C61" i="8"/>
  <c r="C69" i="8"/>
  <c r="C77" i="8"/>
  <c r="C25" i="8"/>
  <c r="C33" i="8"/>
  <c r="C41" i="8"/>
  <c r="C49" i="8"/>
  <c r="C57" i="8"/>
  <c r="C65" i="8"/>
  <c r="C73" i="8"/>
  <c r="C81" i="8"/>
  <c r="C89" i="8"/>
  <c r="C32" i="8"/>
  <c r="C43" i="8"/>
  <c r="C63" i="8"/>
  <c r="C23" i="8"/>
  <c r="C31" i="8"/>
  <c r="C42" i="8"/>
  <c r="C44" i="8"/>
  <c r="C64" i="8"/>
  <c r="C75" i="8"/>
  <c r="C84" i="8"/>
  <c r="C87" i="8"/>
  <c r="C90" i="8"/>
  <c r="C97" i="8"/>
  <c r="C101" i="8"/>
  <c r="C114" i="8"/>
  <c r="C119" i="8"/>
  <c r="C127" i="8"/>
  <c r="C135" i="8"/>
  <c r="C143" i="8"/>
  <c r="C34" i="8"/>
  <c r="C51" i="8"/>
  <c r="C56" i="8"/>
  <c r="C27" i="8"/>
  <c r="C39" i="8"/>
  <c r="C66" i="8"/>
  <c r="C100" i="8"/>
  <c r="C109" i="8"/>
  <c r="C123" i="8"/>
  <c r="C136" i="8"/>
  <c r="C140" i="8"/>
  <c r="C150" i="8"/>
  <c r="C158" i="8"/>
  <c r="C50" i="8"/>
  <c r="C55" i="8"/>
  <c r="C60" i="8"/>
  <c r="C72" i="8"/>
  <c r="C88" i="8"/>
  <c r="C111" i="8"/>
  <c r="C121" i="8"/>
  <c r="C125" i="8"/>
  <c r="C138" i="8"/>
  <c r="C142" i="8"/>
  <c r="C26" i="8"/>
  <c r="C82" i="8"/>
  <c r="C68" i="8"/>
  <c r="C71" i="8"/>
  <c r="C74" i="8"/>
  <c r="C85" i="8"/>
  <c r="C92" i="8"/>
  <c r="C96" i="8"/>
  <c r="C98" i="8"/>
  <c r="C104" i="8"/>
  <c r="C106" i="8"/>
  <c r="C24" i="8"/>
  <c r="C28" i="8"/>
  <c r="C36" i="8"/>
  <c r="C122" i="8"/>
  <c r="C129" i="8"/>
  <c r="C159" i="8"/>
  <c r="C163" i="8"/>
  <c r="C171" i="8"/>
  <c r="C179" i="8"/>
  <c r="C187" i="8"/>
  <c r="C195" i="8"/>
  <c r="C203" i="8"/>
  <c r="C211" i="8"/>
  <c r="C219" i="8"/>
  <c r="C227" i="8"/>
  <c r="C235" i="8"/>
  <c r="C243" i="8"/>
  <c r="C251" i="8"/>
  <c r="C259" i="8"/>
  <c r="C267" i="8"/>
  <c r="C275" i="8"/>
  <c r="C283" i="8"/>
  <c r="C48" i="8"/>
  <c r="C80" i="8"/>
  <c r="C95" i="8"/>
  <c r="C113" i="8"/>
  <c r="C144" i="8"/>
  <c r="C149" i="8"/>
  <c r="C76" i="8"/>
  <c r="C105" i="8"/>
  <c r="C108" i="8"/>
  <c r="C116" i="8"/>
  <c r="C146" i="8"/>
  <c r="C152" i="8"/>
  <c r="C155" i="8"/>
  <c r="C161" i="8"/>
  <c r="C173" i="8"/>
  <c r="C177" i="8"/>
  <c r="C190" i="8"/>
  <c r="C194" i="8"/>
  <c r="C207" i="8"/>
  <c r="C220" i="8"/>
  <c r="C224" i="8"/>
  <c r="C52" i="8"/>
  <c r="C58" i="8"/>
  <c r="C83" i="8"/>
  <c r="C112" i="8"/>
  <c r="C145" i="8"/>
  <c r="C175" i="8"/>
  <c r="C188" i="8"/>
  <c r="C192" i="8"/>
  <c r="C205" i="8"/>
  <c r="C209" i="8"/>
  <c r="C91" i="8"/>
  <c r="C107" i="8"/>
  <c r="C126" i="8"/>
  <c r="C132" i="8"/>
  <c r="C157" i="8"/>
  <c r="C165" i="8"/>
  <c r="C172" i="8"/>
  <c r="C186" i="8"/>
  <c r="C193" i="8"/>
  <c r="C200" i="8"/>
  <c r="C212" i="8"/>
  <c r="C221" i="8"/>
  <c r="C230" i="8"/>
  <c r="C233" i="8"/>
  <c r="C236" i="8"/>
  <c r="C240" i="8"/>
  <c r="C253" i="8"/>
  <c r="C257" i="8"/>
  <c r="C270" i="8"/>
  <c r="C274" i="8"/>
  <c r="C289" i="8"/>
  <c r="C297" i="8"/>
  <c r="C305" i="8"/>
  <c r="C313" i="8"/>
  <c r="C321" i="8"/>
  <c r="C329" i="8"/>
  <c r="C35" i="8"/>
  <c r="C79" i="8"/>
  <c r="C133" i="8"/>
  <c r="C139" i="8"/>
  <c r="C167" i="8"/>
  <c r="C174" i="8"/>
  <c r="C181" i="8"/>
  <c r="C202" i="8"/>
  <c r="C244" i="8"/>
  <c r="C248" i="8"/>
  <c r="C261" i="8"/>
  <c r="C265" i="8"/>
  <c r="C278" i="8"/>
  <c r="C282" i="8"/>
  <c r="C288" i="8"/>
  <c r="C296" i="8"/>
  <c r="C304" i="8"/>
  <c r="C312" i="8"/>
  <c r="C320" i="8"/>
  <c r="C328" i="8"/>
  <c r="C59" i="8"/>
  <c r="C67" i="8"/>
  <c r="C131" i="8"/>
  <c r="C137" i="8"/>
  <c r="C166" i="8"/>
  <c r="C199" i="8"/>
  <c r="C206" i="8"/>
  <c r="C238" i="8"/>
  <c r="C242" i="8"/>
  <c r="C255" i="8"/>
  <c r="C268" i="8"/>
  <c r="C272" i="8"/>
  <c r="C285" i="8"/>
  <c r="C293" i="8"/>
  <c r="C301" i="8"/>
  <c r="C309" i="8"/>
  <c r="C317" i="8"/>
  <c r="C325" i="8"/>
  <c r="C333" i="8"/>
  <c r="C341" i="8"/>
  <c r="C349" i="8"/>
  <c r="C357" i="8"/>
  <c r="C365" i="8"/>
  <c r="C373" i="8"/>
  <c r="C381" i="8"/>
  <c r="C389" i="8"/>
  <c r="C397" i="8"/>
  <c r="C405" i="8"/>
  <c r="C413" i="8"/>
  <c r="C421" i="8"/>
  <c r="C429" i="8"/>
  <c r="C437" i="8"/>
  <c r="C445" i="8"/>
  <c r="C453" i="8"/>
  <c r="C461" i="8"/>
  <c r="C469" i="8"/>
  <c r="C477" i="8"/>
  <c r="C485" i="8"/>
  <c r="C493" i="8"/>
  <c r="C501" i="8"/>
  <c r="C509" i="8"/>
  <c r="C517" i="8"/>
  <c r="C525" i="8"/>
  <c r="C533" i="8"/>
  <c r="C541" i="8"/>
  <c r="C93" i="8"/>
  <c r="C115" i="8"/>
  <c r="C154" i="8"/>
  <c r="C170" i="8"/>
  <c r="C231" i="8"/>
  <c r="C263" i="8"/>
  <c r="C295" i="8"/>
  <c r="C315" i="8"/>
  <c r="C326" i="8"/>
  <c r="C336" i="8"/>
  <c r="C340" i="8"/>
  <c r="C353" i="8"/>
  <c r="C162" i="8"/>
  <c r="C176" i="8"/>
  <c r="C184" i="8"/>
  <c r="C198" i="8"/>
  <c r="C201" i="8"/>
  <c r="C217" i="8"/>
  <c r="C99" i="8"/>
  <c r="C120" i="8"/>
  <c r="C130" i="8"/>
  <c r="C153" i="8"/>
  <c r="C197" i="8"/>
  <c r="C216" i="8"/>
  <c r="C228" i="8"/>
  <c r="C250" i="8"/>
  <c r="C252" i="8"/>
  <c r="C254" i="8"/>
  <c r="C273" i="8"/>
  <c r="C277" i="8"/>
  <c r="C279" i="8"/>
  <c r="C298" i="8"/>
  <c r="C300" i="8"/>
  <c r="C311" i="8"/>
  <c r="C117" i="8"/>
  <c r="C141" i="8"/>
  <c r="C160" i="8"/>
  <c r="C183" i="8"/>
  <c r="C210" i="8"/>
  <c r="C214" i="8"/>
  <c r="C222" i="8"/>
  <c r="C247" i="8"/>
  <c r="C260" i="8"/>
  <c r="C286" i="8"/>
  <c r="C303" i="8"/>
  <c r="C308" i="8"/>
  <c r="C350" i="8"/>
  <c r="C361" i="8"/>
  <c r="C374" i="8"/>
  <c r="C378" i="8"/>
  <c r="C391" i="8"/>
  <c r="C395" i="8"/>
  <c r="C408" i="8"/>
  <c r="C412" i="8"/>
  <c r="C425" i="8"/>
  <c r="C438" i="8"/>
  <c r="C442" i="8"/>
  <c r="C455" i="8"/>
  <c r="C459" i="8"/>
  <c r="C118" i="8"/>
  <c r="C134" i="8"/>
  <c r="C218" i="8"/>
  <c r="C226" i="8"/>
  <c r="C234" i="8"/>
  <c r="C237" i="8"/>
  <c r="C264" i="8"/>
  <c r="C291" i="8"/>
  <c r="C332" i="8"/>
  <c r="C356" i="8"/>
  <c r="C369" i="8"/>
  <c r="C382" i="8"/>
  <c r="C386" i="8"/>
  <c r="C399" i="8"/>
  <c r="C403" i="8"/>
  <c r="C416" i="8"/>
  <c r="C420" i="8"/>
  <c r="C433" i="8"/>
  <c r="C446" i="8"/>
  <c r="C450" i="8"/>
  <c r="C463" i="8"/>
  <c r="C467" i="8"/>
  <c r="C40" i="8"/>
  <c r="C168" i="8"/>
  <c r="C245" i="8"/>
  <c r="C287" i="8"/>
  <c r="C292" i="8"/>
  <c r="C316" i="8"/>
  <c r="C318" i="8"/>
  <c r="C322" i="8"/>
  <c r="C339" i="8"/>
  <c r="C348" i="8"/>
  <c r="C359" i="8"/>
  <c r="C363" i="8"/>
  <c r="C376" i="8"/>
  <c r="C380" i="8"/>
  <c r="C393" i="8"/>
  <c r="C406" i="8"/>
  <c r="C410" i="8"/>
  <c r="C423" i="8"/>
  <c r="C427" i="8"/>
  <c r="C440" i="8"/>
  <c r="C444" i="8"/>
  <c r="C457" i="8"/>
  <c r="C470" i="8"/>
  <c r="C474" i="8"/>
  <c r="C487" i="8"/>
  <c r="C491" i="8"/>
  <c r="C504" i="8"/>
  <c r="C508" i="8"/>
  <c r="C521" i="8"/>
  <c r="C534" i="8"/>
  <c r="C538" i="8"/>
  <c r="C554" i="8"/>
  <c r="C562" i="8"/>
  <c r="C570" i="8"/>
  <c r="C578" i="8"/>
  <c r="C586" i="8"/>
  <c r="C594" i="8"/>
  <c r="C602" i="8"/>
  <c r="C610" i="8"/>
  <c r="C618" i="8"/>
  <c r="C626" i="8"/>
  <c r="C634" i="8"/>
  <c r="C642" i="8"/>
  <c r="C650" i="8"/>
  <c r="C658" i="8"/>
  <c r="C666" i="8"/>
  <c r="C674" i="8"/>
  <c r="C682" i="8"/>
  <c r="C690" i="8"/>
  <c r="C698" i="8"/>
  <c r="C706" i="8"/>
  <c r="C169" i="8"/>
  <c r="C258" i="8"/>
  <c r="C323" i="8"/>
  <c r="C330" i="8"/>
  <c r="C338" i="8"/>
  <c r="C343" i="8"/>
  <c r="C384" i="8"/>
  <c r="C407" i="8"/>
  <c r="C409" i="8"/>
  <c r="C428" i="8"/>
  <c r="C432" i="8"/>
  <c r="C434" i="8"/>
  <c r="C185" i="8"/>
  <c r="C191" i="8"/>
  <c r="C213" i="8"/>
  <c r="C225" i="8"/>
  <c r="C232" i="8"/>
  <c r="C290" i="8"/>
  <c r="C294" i="8"/>
  <c r="C302" i="8"/>
  <c r="C306" i="8"/>
  <c r="C327" i="8"/>
  <c r="C355" i="8"/>
  <c r="C401" i="8"/>
  <c r="C424" i="8"/>
  <c r="C426" i="8"/>
  <c r="C430" i="8"/>
  <c r="C449" i="8"/>
  <c r="C451" i="8"/>
  <c r="C473" i="8"/>
  <c r="C476" i="8"/>
  <c r="C482" i="8"/>
  <c r="C543" i="8"/>
  <c r="C558" i="8"/>
  <c r="C124" i="8"/>
  <c r="C256" i="8"/>
  <c r="C266" i="8"/>
  <c r="C271" i="8"/>
  <c r="C280" i="8"/>
  <c r="C342" i="8"/>
  <c r="C354" i="8"/>
  <c r="C358" i="8"/>
  <c r="C377" i="8"/>
  <c r="C379" i="8"/>
  <c r="C383" i="8"/>
  <c r="C402" i="8"/>
  <c r="C404" i="8"/>
  <c r="C448" i="8"/>
  <c r="C496" i="8"/>
  <c r="C502" i="8"/>
  <c r="C505" i="8"/>
  <c r="C511" i="8"/>
  <c r="C514" i="8"/>
  <c r="C520" i="8"/>
  <c r="C523" i="8"/>
  <c r="C529" i="8"/>
  <c r="C532" i="8"/>
  <c r="C556" i="8"/>
  <c r="C560" i="8"/>
  <c r="C182" i="8"/>
  <c r="C269" i="8"/>
  <c r="C276" i="8"/>
  <c r="C335" i="8"/>
  <c r="C371" i="8"/>
  <c r="C411" i="8"/>
  <c r="C418" i="8"/>
  <c r="C431" i="8"/>
  <c r="C458" i="8"/>
  <c r="C468" i="8"/>
  <c r="C478" i="8"/>
  <c r="C490" i="8"/>
  <c r="C510" i="8"/>
  <c r="C518" i="8"/>
  <c r="C522" i="8"/>
  <c r="C526" i="8"/>
  <c r="C528" i="8"/>
  <c r="C530" i="8"/>
  <c r="C536" i="8"/>
  <c r="C540" i="8"/>
  <c r="C542" i="8"/>
  <c r="C544" i="8"/>
  <c r="C546" i="8"/>
  <c r="C566" i="8"/>
  <c r="C579" i="8"/>
  <c r="C583" i="8"/>
  <c r="C596" i="8"/>
  <c r="C600" i="8"/>
  <c r="C613" i="8"/>
  <c r="C617" i="8"/>
  <c r="C630" i="8"/>
  <c r="C643" i="8"/>
  <c r="C647" i="8"/>
  <c r="C660" i="8"/>
  <c r="C664" i="8"/>
  <c r="C677" i="8"/>
  <c r="C681" i="8"/>
  <c r="C694" i="8"/>
  <c r="C707" i="8"/>
  <c r="C714" i="8"/>
  <c r="C722" i="8"/>
  <c r="C730" i="8"/>
  <c r="C738" i="8"/>
  <c r="C746" i="8"/>
  <c r="C754" i="8"/>
  <c r="C762" i="8"/>
  <c r="C770" i="8"/>
  <c r="C778" i="8"/>
  <c r="C786" i="8"/>
  <c r="C794" i="8"/>
  <c r="C802" i="8"/>
  <c r="C810" i="8"/>
  <c r="C818" i="8"/>
  <c r="C826" i="8"/>
  <c r="C834" i="8"/>
  <c r="C842" i="8"/>
  <c r="C47" i="8"/>
  <c r="C262" i="8"/>
  <c r="C284" i="8"/>
  <c r="C331" i="8"/>
  <c r="C347" i="8"/>
  <c r="C351" i="8"/>
  <c r="C368" i="8"/>
  <c r="C388" i="8"/>
  <c r="C398" i="8"/>
  <c r="C435" i="8"/>
  <c r="C465" i="8"/>
  <c r="C471" i="8"/>
  <c r="C483" i="8"/>
  <c r="C488" i="8"/>
  <c r="C548" i="8"/>
  <c r="C555" i="8"/>
  <c r="C574" i="8"/>
  <c r="C587" i="8"/>
  <c r="C591" i="8"/>
  <c r="C604" i="8"/>
  <c r="C608" i="8"/>
  <c r="C621" i="8"/>
  <c r="C625" i="8"/>
  <c r="C638" i="8"/>
  <c r="C651" i="8"/>
  <c r="C655" i="8"/>
  <c r="C668" i="8"/>
  <c r="C672" i="8"/>
  <c r="C685" i="8"/>
  <c r="C689" i="8"/>
  <c r="C702" i="8"/>
  <c r="C713" i="8"/>
  <c r="C721" i="8"/>
  <c r="C729" i="8"/>
  <c r="C737" i="8"/>
  <c r="C745" i="8"/>
  <c r="C753" i="8"/>
  <c r="C761" i="8"/>
  <c r="C769" i="8"/>
  <c r="C777" i="8"/>
  <c r="C785" i="8"/>
  <c r="C793" i="8"/>
  <c r="C801" i="8"/>
  <c r="C809" i="8"/>
  <c r="C817" i="8"/>
  <c r="C825" i="8"/>
  <c r="C833" i="8"/>
  <c r="C151" i="8"/>
  <c r="C249" i="8"/>
  <c r="C299" i="8"/>
  <c r="C337" i="8"/>
  <c r="C396" i="8"/>
  <c r="C436" i="8"/>
  <c r="C443" i="8"/>
  <c r="C456" i="8"/>
  <c r="C472" i="8"/>
  <c r="C484" i="8"/>
  <c r="C513" i="8"/>
  <c r="C519" i="8"/>
  <c r="C527" i="8"/>
  <c r="C531" i="8"/>
  <c r="C535" i="8"/>
  <c r="C537" i="8"/>
  <c r="C539" i="8"/>
  <c r="C545" i="8"/>
  <c r="C547" i="8"/>
  <c r="C561" i="8"/>
  <c r="C564" i="8"/>
  <c r="C568" i="8"/>
  <c r="C581" i="8"/>
  <c r="C585" i="8"/>
  <c r="C598" i="8"/>
  <c r="C611" i="8"/>
  <c r="C615" i="8"/>
  <c r="C628" i="8"/>
  <c r="C632" i="8"/>
  <c r="C645" i="8"/>
  <c r="C649" i="8"/>
  <c r="C662" i="8"/>
  <c r="C675" i="8"/>
  <c r="C679" i="8"/>
  <c r="C692" i="8"/>
  <c r="C696" i="8"/>
  <c r="C710" i="8"/>
  <c r="C718" i="8"/>
  <c r="C726" i="8"/>
  <c r="C734" i="8"/>
  <c r="C742" i="8"/>
  <c r="C750" i="8"/>
  <c r="C758" i="8"/>
  <c r="C766" i="8"/>
  <c r="C774" i="8"/>
  <c r="C782" i="8"/>
  <c r="C790" i="8"/>
  <c r="C798" i="8"/>
  <c r="C806" i="8"/>
  <c r="C814" i="8"/>
  <c r="C822" i="8"/>
  <c r="C830" i="8"/>
  <c r="C838" i="8"/>
  <c r="C846" i="8"/>
  <c r="C854" i="8"/>
  <c r="C862" i="8"/>
  <c r="C870" i="8"/>
  <c r="C878" i="8"/>
  <c r="C886" i="8"/>
  <c r="C894" i="8"/>
  <c r="C902" i="8"/>
  <c r="C910" i="8"/>
  <c r="C918" i="8"/>
  <c r="C926" i="8"/>
  <c r="C934" i="8"/>
  <c r="C942" i="8"/>
  <c r="C950" i="8"/>
  <c r="C958" i="8"/>
  <c r="C966" i="8"/>
  <c r="C974" i="8"/>
  <c r="C982" i="8"/>
  <c r="C990" i="8"/>
  <c r="C998" i="8"/>
  <c r="C1006" i="8"/>
  <c r="C1014" i="8"/>
  <c r="C148" i="8"/>
  <c r="C189" i="8"/>
  <c r="C208" i="8"/>
  <c r="C223" i="8"/>
  <c r="C239" i="8"/>
  <c r="C307" i="8"/>
  <c r="C385" i="8"/>
  <c r="C390" i="8"/>
  <c r="C454" i="8"/>
  <c r="C460" i="8"/>
  <c r="C512" i="8"/>
  <c r="C550" i="8"/>
  <c r="C572" i="8"/>
  <c r="C593" i="8"/>
  <c r="C595" i="8"/>
  <c r="C597" i="8"/>
  <c r="C616" i="8"/>
  <c r="C620" i="8"/>
  <c r="C622" i="8"/>
  <c r="C641" i="8"/>
  <c r="C687" i="8"/>
  <c r="C691" i="8"/>
  <c r="C715" i="8"/>
  <c r="C717" i="8"/>
  <c r="C728" i="8"/>
  <c r="C748" i="8"/>
  <c r="C759" i="8"/>
  <c r="C779" i="8"/>
  <c r="C781" i="8"/>
  <c r="C792" i="8"/>
  <c r="C812" i="8"/>
  <c r="C823" i="8"/>
  <c r="C841" i="8"/>
  <c r="C849" i="8"/>
  <c r="C853" i="8"/>
  <c r="C866" i="8"/>
  <c r="C879" i="8"/>
  <c r="C883" i="8"/>
  <c r="C896" i="8"/>
  <c r="C900" i="8"/>
  <c r="C913" i="8"/>
  <c r="C917" i="8"/>
  <c r="C930" i="8"/>
  <c r="C943" i="8"/>
  <c r="C947" i="8"/>
  <c r="C960" i="8"/>
  <c r="C964" i="8"/>
  <c r="C977" i="8"/>
  <c r="C981" i="8"/>
  <c r="C994" i="8"/>
  <c r="C1007" i="8"/>
  <c r="C1011" i="8"/>
  <c r="C1016" i="8"/>
  <c r="C1024" i="8"/>
  <c r="C1032" i="8"/>
  <c r="C1040" i="8"/>
  <c r="C1048" i="8"/>
  <c r="C1056" i="8"/>
  <c r="C1064" i="8"/>
  <c r="C1072" i="8"/>
  <c r="C1080" i="8"/>
  <c r="C1088" i="8"/>
  <c r="C1096" i="8"/>
  <c r="C1104" i="8"/>
  <c r="C1112" i="8"/>
  <c r="C241" i="8"/>
  <c r="C310" i="8"/>
  <c r="C364" i="8"/>
  <c r="C375" i="8"/>
  <c r="C417" i="8"/>
  <c r="C439" i="8"/>
  <c r="C466" i="8"/>
  <c r="C486" i="8"/>
  <c r="C503" i="8"/>
  <c r="C506" i="8"/>
  <c r="C553" i="8"/>
  <c r="C589" i="8"/>
  <c r="C612" i="8"/>
  <c r="C614" i="8"/>
  <c r="C633" i="8"/>
  <c r="C637" i="8"/>
  <c r="C639" i="8"/>
  <c r="C683" i="8"/>
  <c r="C704" i="8"/>
  <c r="C708" i="8"/>
  <c r="C719" i="8"/>
  <c r="C739" i="8"/>
  <c r="C741" i="8"/>
  <c r="C752" i="8"/>
  <c r="C772" i="8"/>
  <c r="C783" i="8"/>
  <c r="C803" i="8"/>
  <c r="C805" i="8"/>
  <c r="C816" i="8"/>
  <c r="C836" i="8"/>
  <c r="C844" i="8"/>
  <c r="C857" i="8"/>
  <c r="C861" i="8"/>
  <c r="C874" i="8"/>
  <c r="C887" i="8"/>
  <c r="C891" i="8"/>
  <c r="C904" i="8"/>
  <c r="C908" i="8"/>
  <c r="C921" i="8"/>
  <c r="C925" i="8"/>
  <c r="C938" i="8"/>
  <c r="C951" i="8"/>
  <c r="C955" i="8"/>
  <c r="C968" i="8"/>
  <c r="C972" i="8"/>
  <c r="C985" i="8"/>
  <c r="C989" i="8"/>
  <c r="C1002" i="8"/>
  <c r="C324" i="8"/>
  <c r="C345" i="8"/>
  <c r="C362" i="8"/>
  <c r="C367" i="8"/>
  <c r="C394" i="8"/>
  <c r="C481" i="8"/>
  <c r="C492" i="8"/>
  <c r="C524" i="8"/>
  <c r="C552" i="8"/>
  <c r="C178" i="8"/>
  <c r="C204" i="8"/>
  <c r="C344" i="8"/>
  <c r="C372" i="8"/>
  <c r="C414" i="8"/>
  <c r="C497" i="8"/>
  <c r="C507" i="8"/>
  <c r="C571" i="8"/>
  <c r="C606" i="8"/>
  <c r="C631" i="8"/>
  <c r="C653" i="8"/>
  <c r="C656" i="8"/>
  <c r="C667" i="8"/>
  <c r="C678" i="8"/>
  <c r="C703" i="8"/>
  <c r="C711" i="8"/>
  <c r="C716" i="8"/>
  <c r="C733" i="8"/>
  <c r="C743" i="8"/>
  <c r="C760" i="8"/>
  <c r="C765" i="8"/>
  <c r="C811" i="8"/>
  <c r="C828" i="8"/>
  <c r="C851" i="8"/>
  <c r="C863" i="8"/>
  <c r="C865" i="8"/>
  <c r="C884" i="8"/>
  <c r="C898" i="8"/>
  <c r="C912" i="8"/>
  <c r="C931" i="8"/>
  <c r="C933" i="8"/>
  <c r="C945" i="8"/>
  <c r="C959" i="8"/>
  <c r="C978" i="8"/>
  <c r="C980" i="8"/>
  <c r="C992" i="8"/>
  <c r="C1027" i="8"/>
  <c r="C1031" i="8"/>
  <c r="C1044" i="8"/>
  <c r="C1057" i="8"/>
  <c r="C1061" i="8"/>
  <c r="C1074" i="8"/>
  <c r="C1078" i="8"/>
  <c r="C1091" i="8"/>
  <c r="C1095" i="8"/>
  <c r="C1108" i="8"/>
  <c r="C1119" i="8"/>
  <c r="C1127" i="8"/>
  <c r="C1135" i="8"/>
  <c r="C1143" i="8"/>
  <c r="C1151" i="8"/>
  <c r="C1159" i="8"/>
  <c r="C1167" i="8"/>
  <c r="C1175" i="8"/>
  <c r="C1183" i="8"/>
  <c r="C1191" i="8"/>
  <c r="C1199" i="8"/>
  <c r="C1207" i="8"/>
  <c r="C1215" i="8"/>
  <c r="C147" i="8"/>
  <c r="C346" i="8"/>
  <c r="C415" i="8"/>
  <c r="C441" i="8"/>
  <c r="C557" i="8"/>
  <c r="C565" i="8"/>
  <c r="C575" i="8"/>
  <c r="C592" i="8"/>
  <c r="C603" i="8"/>
  <c r="C623" i="8"/>
  <c r="C648" i="8"/>
  <c r="C659" i="8"/>
  <c r="C670" i="8"/>
  <c r="C673" i="8"/>
  <c r="C684" i="8"/>
  <c r="C695" i="8"/>
  <c r="C709" i="8"/>
  <c r="C736" i="8"/>
  <c r="C755" i="8"/>
  <c r="C787" i="8"/>
  <c r="C799" i="8"/>
  <c r="C804" i="8"/>
  <c r="C314" i="8"/>
  <c r="C419" i="8"/>
  <c r="C462" i="8"/>
  <c r="C494" i="8"/>
  <c r="C499" i="8"/>
  <c r="C559" i="8"/>
  <c r="C573" i="8"/>
  <c r="C582" i="8"/>
  <c r="C607" i="8"/>
  <c r="C635" i="8"/>
  <c r="C663" i="8"/>
  <c r="C688" i="8"/>
  <c r="C727" i="8"/>
  <c r="C732" i="8"/>
  <c r="C744" i="8"/>
  <c r="C749" i="8"/>
  <c r="C776" i="8"/>
  <c r="C795" i="8"/>
  <c r="C827" i="8"/>
  <c r="C839" i="8"/>
  <c r="C850" i="8"/>
  <c r="C852" i="8"/>
  <c r="C864" i="8"/>
  <c r="C885" i="8"/>
  <c r="C897" i="8"/>
  <c r="C899" i="8"/>
  <c r="C911" i="8"/>
  <c r="C932" i="8"/>
  <c r="C944" i="8"/>
  <c r="C946" i="8"/>
  <c r="C965" i="8"/>
  <c r="C979" i="8"/>
  <c r="C991" i="8"/>
  <c r="C993" i="8"/>
  <c r="C1025" i="8"/>
  <c r="C1029" i="8"/>
  <c r="C1042" i="8"/>
  <c r="C1046" i="8"/>
  <c r="C1059" i="8"/>
  <c r="C1063" i="8"/>
  <c r="C1076" i="8"/>
  <c r="C1089" i="8"/>
  <c r="C1093" i="8"/>
  <c r="C1106" i="8"/>
  <c r="C1110" i="8"/>
  <c r="C1115" i="8"/>
  <c r="C1123" i="8"/>
  <c r="C1131" i="8"/>
  <c r="C1139" i="8"/>
  <c r="C1147" i="8"/>
  <c r="C1155" i="8"/>
  <c r="C1163" i="8"/>
  <c r="C1171" i="8"/>
  <c r="C1179" i="8"/>
  <c r="C1187" i="8"/>
  <c r="C1195" i="8"/>
  <c r="C1203" i="8"/>
  <c r="C1211" i="8"/>
  <c r="C164" i="8"/>
  <c r="C196" i="8"/>
  <c r="C246" i="8"/>
  <c r="C360" i="8"/>
  <c r="C489" i="8"/>
  <c r="C500" i="8"/>
  <c r="C515" i="8"/>
  <c r="C563" i="8"/>
  <c r="C577" i="8"/>
  <c r="C599" i="8"/>
  <c r="C624" i="8"/>
  <c r="C627" i="8"/>
  <c r="C652" i="8"/>
  <c r="C680" i="8"/>
  <c r="C699" i="8"/>
  <c r="C705" i="8"/>
  <c r="C720" i="8"/>
  <c r="C725" i="8"/>
  <c r="C771" i="8"/>
  <c r="C788" i="8"/>
  <c r="C815" i="8"/>
  <c r="C820" i="8"/>
  <c r="C832" i="8"/>
  <c r="C837" i="8"/>
  <c r="C845" i="8"/>
  <c r="C859" i="8"/>
  <c r="C871" i="8"/>
  <c r="C873" i="8"/>
  <c r="C892" i="8"/>
  <c r="C906" i="8"/>
  <c r="C920" i="8"/>
  <c r="C939" i="8"/>
  <c r="C941" i="8"/>
  <c r="C953" i="8"/>
  <c r="C967" i="8"/>
  <c r="C986" i="8"/>
  <c r="C988" i="8"/>
  <c r="C1000" i="8"/>
  <c r="C1020" i="8"/>
  <c r="C1033" i="8"/>
  <c r="C180" i="8"/>
  <c r="C475" i="8"/>
  <c r="C584" i="8"/>
  <c r="C629" i="8"/>
  <c r="C640" i="8"/>
  <c r="C701" i="8"/>
  <c r="C712" i="8"/>
  <c r="C731" i="8"/>
  <c r="C775" i="8"/>
  <c r="C780" i="8"/>
  <c r="C824" i="8"/>
  <c r="C868" i="8"/>
  <c r="C876" i="8"/>
  <c r="C882" i="8"/>
  <c r="C890" i="8"/>
  <c r="C893" i="8"/>
  <c r="C907" i="8"/>
  <c r="C957" i="8"/>
  <c r="C971" i="8"/>
  <c r="C996" i="8"/>
  <c r="C1023" i="8"/>
  <c r="C1053" i="8"/>
  <c r="C1060" i="8"/>
  <c r="C1067" i="8"/>
  <c r="C1107" i="8"/>
  <c r="C1117" i="8"/>
  <c r="C1062" i="8"/>
  <c r="C1134" i="8"/>
  <c r="C1172" i="8"/>
  <c r="C1201" i="8"/>
  <c r="C1204" i="8"/>
  <c r="C128" i="8"/>
  <c r="C319" i="8"/>
  <c r="C567" i="8"/>
  <c r="C619" i="8"/>
  <c r="C697" i="8"/>
  <c r="C747" i="8"/>
  <c r="C791" i="8"/>
  <c r="C821" i="8"/>
  <c r="C156" i="8"/>
  <c r="C480" i="8"/>
  <c r="C569" i="8"/>
  <c r="C609" i="8"/>
  <c r="C654" i="8"/>
  <c r="C665" i="8"/>
  <c r="C676" i="8"/>
  <c r="C763" i="8"/>
  <c r="C797" i="8"/>
  <c r="C847" i="8"/>
  <c r="C855" i="8"/>
  <c r="C858" i="8"/>
  <c r="C872" i="8"/>
  <c r="C922" i="8"/>
  <c r="C936" i="8"/>
  <c r="C961" i="8"/>
  <c r="C975" i="8"/>
  <c r="C1022" i="8"/>
  <c r="C1026" i="8"/>
  <c r="C1047" i="8"/>
  <c r="C1054" i="8"/>
  <c r="C1066" i="8"/>
  <c r="C1073" i="8"/>
  <c r="C1087" i="8"/>
  <c r="C1094" i="8"/>
  <c r="C1101" i="8"/>
  <c r="C1113" i="8"/>
  <c r="C1130" i="8"/>
  <c r="C1133" i="8"/>
  <c r="C1136" i="8"/>
  <c r="C1162" i="8"/>
  <c r="C1165" i="8"/>
  <c r="C1168" i="8"/>
  <c r="C1194" i="8"/>
  <c r="C1197" i="8"/>
  <c r="C1200" i="8"/>
  <c r="C215" i="8"/>
  <c r="C366" i="8"/>
  <c r="C400" i="8"/>
  <c r="C452" i="8"/>
  <c r="C576" i="8"/>
  <c r="C671" i="8"/>
  <c r="C693" i="8"/>
  <c r="C724" i="8"/>
  <c r="C768" i="8"/>
  <c r="C773" i="8"/>
  <c r="C807" i="8"/>
  <c r="C875" i="8"/>
  <c r="C889" i="8"/>
  <c r="C903" i="8"/>
  <c r="C914" i="8"/>
  <c r="C928" i="8"/>
  <c r="C995" i="8"/>
  <c r="C1003" i="8"/>
  <c r="C1009" i="8"/>
  <c r="C1018" i="8"/>
  <c r="C1068" i="8"/>
  <c r="C1075" i="8"/>
  <c r="C1082" i="8"/>
  <c r="C1103" i="8"/>
  <c r="C1118" i="8"/>
  <c r="C1121" i="8"/>
  <c r="C1124" i="8"/>
  <c r="C1150" i="8"/>
  <c r="C1153" i="8"/>
  <c r="C1156" i="8"/>
  <c r="C1182" i="8"/>
  <c r="C1185" i="8"/>
  <c r="C1188" i="8"/>
  <c r="C1214" i="8"/>
  <c r="C1217" i="8"/>
  <c r="C352" i="8"/>
  <c r="C370" i="8"/>
  <c r="C495" i="8"/>
  <c r="C516" i="8"/>
  <c r="C588" i="8"/>
  <c r="C644" i="8"/>
  <c r="C700" i="8"/>
  <c r="C764" i="8"/>
  <c r="C831" i="8"/>
  <c r="C856" i="8"/>
  <c r="C867" i="8"/>
  <c r="C881" i="8"/>
  <c r="C895" i="8"/>
  <c r="C948" i="8"/>
  <c r="C956" i="8"/>
  <c r="C962" i="8"/>
  <c r="C970" i="8"/>
  <c r="C973" i="8"/>
  <c r="C976" i="8"/>
  <c r="C984" i="8"/>
  <c r="C987" i="8"/>
  <c r="C1001" i="8"/>
  <c r="C1035" i="8"/>
  <c r="C1037" i="8"/>
  <c r="C1049" i="8"/>
  <c r="C1070" i="8"/>
  <c r="C1077" i="8"/>
  <c r="C1084" i="8"/>
  <c r="C1138" i="8"/>
  <c r="C1141" i="8"/>
  <c r="C1144" i="8"/>
  <c r="C1170" i="8"/>
  <c r="C1173" i="8"/>
  <c r="C1176" i="8"/>
  <c r="C1202" i="8"/>
  <c r="C1205" i="8"/>
  <c r="C1208" i="8"/>
  <c r="C229" i="8"/>
  <c r="C334" i="8"/>
  <c r="C387" i="8"/>
  <c r="C422" i="8"/>
  <c r="C605" i="8"/>
  <c r="C661" i="8"/>
  <c r="C735" i="8"/>
  <c r="C740" i="8"/>
  <c r="C784" i="8"/>
  <c r="C789" i="8"/>
  <c r="C808" i="8"/>
  <c r="C819" i="8"/>
  <c r="C835" i="8"/>
  <c r="C848" i="8"/>
  <c r="C901" i="8"/>
  <c r="C909" i="8"/>
  <c r="C915" i="8"/>
  <c r="C923" i="8"/>
  <c r="C929" i="8"/>
  <c r="C937" i="8"/>
  <c r="C940" i="8"/>
  <c r="C954" i="8"/>
  <c r="C1004" i="8"/>
  <c r="C1012" i="8"/>
  <c r="C1039" i="8"/>
  <c r="C1051" i="8"/>
  <c r="C1058" i="8"/>
  <c r="C1065" i="8"/>
  <c r="C1079" i="8"/>
  <c r="C1086" i="8"/>
  <c r="C1098" i="8"/>
  <c r="C1105" i="8"/>
  <c r="C1126" i="8"/>
  <c r="C1129" i="8"/>
  <c r="C1132" i="8"/>
  <c r="C1158" i="8"/>
  <c r="C1161" i="8"/>
  <c r="C1164" i="8"/>
  <c r="C1190" i="8"/>
  <c r="C1193" i="8"/>
  <c r="C1196" i="8"/>
  <c r="C1100" i="8"/>
  <c r="C1114" i="8"/>
  <c r="C1120" i="8"/>
  <c r="C1146" i="8"/>
  <c r="C1149" i="8"/>
  <c r="C1152" i="8"/>
  <c r="C1178" i="8"/>
  <c r="C1181" i="8"/>
  <c r="C1184" i="8"/>
  <c r="C1210" i="8"/>
  <c r="C1213" i="8"/>
  <c r="C1216" i="8"/>
  <c r="C103" i="8"/>
  <c r="C281" i="8"/>
  <c r="C392" i="8"/>
  <c r="C498" i="8"/>
  <c r="C549" i="8"/>
  <c r="C590" i="8"/>
  <c r="C601" i="8"/>
  <c r="C646" i="8"/>
  <c r="C657" i="8"/>
  <c r="C751" i="8"/>
  <c r="C756" i="8"/>
  <c r="C800" i="8"/>
  <c r="C813" i="8"/>
  <c r="C840" i="8"/>
  <c r="C843" i="8"/>
  <c r="C860" i="8"/>
  <c r="C924" i="8"/>
  <c r="C949" i="8"/>
  <c r="C963" i="8"/>
  <c r="C999" i="8"/>
  <c r="C1010" i="8"/>
  <c r="C1015" i="8"/>
  <c r="C1019" i="8"/>
  <c r="C1021" i="8"/>
  <c r="C1041" i="8"/>
  <c r="C1055" i="8"/>
  <c r="C1069" i="8"/>
  <c r="C1081" i="8"/>
  <c r="C1102" i="8"/>
  <c r="C1109" i="8"/>
  <c r="C1137" i="8"/>
  <c r="C1140" i="8"/>
  <c r="C1166" i="8"/>
  <c r="C1169" i="8"/>
  <c r="C1198" i="8"/>
  <c r="C551" i="8"/>
  <c r="C669" i="8"/>
  <c r="C796" i="8"/>
  <c r="C829" i="8"/>
  <c r="C877" i="8"/>
  <c r="C580" i="8"/>
  <c r="C916" i="8"/>
  <c r="C927" i="8"/>
  <c r="C1005" i="8"/>
  <c r="C1122" i="8"/>
  <c r="C1128" i="8"/>
  <c r="C1189" i="8"/>
  <c r="C1090" i="8"/>
  <c r="C1111" i="8"/>
  <c r="C1154" i="8"/>
  <c r="C919" i="8"/>
  <c r="C1142" i="8"/>
  <c r="C1209" i="8"/>
  <c r="C464" i="8"/>
  <c r="C1036" i="8"/>
  <c r="C1050" i="8"/>
  <c r="C1125" i="8"/>
  <c r="C1186" i="8"/>
  <c r="C1028" i="8"/>
  <c r="C1085" i="8"/>
  <c r="C1099" i="8"/>
  <c r="C1180" i="8"/>
  <c r="C869" i="8"/>
  <c r="C935" i="8"/>
  <c r="C969" i="8"/>
  <c r="C1038" i="8"/>
  <c r="C1052" i="8"/>
  <c r="C1206" i="8"/>
  <c r="C757" i="8"/>
  <c r="C905" i="8"/>
  <c r="C983" i="8"/>
  <c r="C1116" i="8"/>
  <c r="C1177" i="8"/>
  <c r="C636" i="8"/>
  <c r="C723" i="8"/>
  <c r="C880" i="8"/>
  <c r="C952" i="8"/>
  <c r="C997" i="8"/>
  <c r="C1017" i="8"/>
  <c r="C1083" i="8"/>
  <c r="C1097" i="8"/>
  <c r="C1160" i="8"/>
  <c r="C447" i="8"/>
  <c r="C686" i="8"/>
  <c r="C767" i="8"/>
  <c r="C1008" i="8"/>
  <c r="C1034" i="8"/>
  <c r="C1148" i="8"/>
  <c r="C1043" i="8"/>
  <c r="C1071" i="8"/>
  <c r="C1192" i="8"/>
  <c r="C479" i="8"/>
  <c r="C888" i="8"/>
  <c r="C1092" i="8"/>
  <c r="C1174" i="8"/>
  <c r="C1157" i="8"/>
  <c r="C1013" i="8"/>
  <c r="C1030" i="8"/>
  <c r="C1045" i="8"/>
  <c r="C1145" i="8"/>
  <c r="C1212" i="8"/>
  <c r="C7" i="8"/>
  <c r="F9" i="2"/>
  <c r="G9" i="2" s="1"/>
  <c r="B7" i="3"/>
  <c r="C19" i="8"/>
  <c r="C20" i="8"/>
  <c r="C18" i="8"/>
  <c r="B1157" i="8" l="1"/>
  <c r="B1116" i="8"/>
  <c r="B1090" i="8"/>
  <c r="B1021" i="8"/>
  <c r="B1216" i="8"/>
  <c r="B1079" i="8"/>
  <c r="B605" i="8"/>
  <c r="B973" i="8"/>
  <c r="B1153" i="8"/>
  <c r="B576" i="8"/>
  <c r="B975" i="8"/>
  <c r="B128" i="8"/>
  <c r="B731" i="8"/>
  <c r="B837" i="8"/>
  <c r="B1211" i="8"/>
  <c r="B993" i="8"/>
  <c r="B635" i="8"/>
  <c r="B592" i="8"/>
  <c r="B1078" i="8"/>
  <c r="B743" i="8"/>
  <c r="B367" i="8"/>
  <c r="B805" i="8"/>
  <c r="B375" i="8"/>
  <c r="B947" i="8"/>
  <c r="B687" i="8"/>
  <c r="B990" i="8"/>
  <c r="B798" i="8"/>
  <c r="B585" i="8"/>
  <c r="B833" i="8"/>
  <c r="B625" i="8"/>
  <c r="B834" i="8"/>
  <c r="B707" i="8"/>
  <c r="B522" i="8"/>
  <c r="B502" i="8"/>
  <c r="B290" i="8"/>
  <c r="B658" i="8"/>
  <c r="B444" i="8"/>
  <c r="B446" i="8"/>
  <c r="B412" i="8"/>
  <c r="B277" i="8"/>
  <c r="B263" i="8"/>
  <c r="B397" i="8"/>
  <c r="B131" i="8"/>
  <c r="B321" i="8"/>
  <c r="B193" i="8"/>
  <c r="B177" i="8"/>
  <c r="B98" i="8"/>
  <c r="B109" i="8"/>
  <c r="B63" i="8"/>
  <c r="B45" i="8"/>
  <c r="B1174" i="8"/>
  <c r="B983" i="8"/>
  <c r="B1189" i="8"/>
  <c r="B1019" i="8"/>
  <c r="B1213" i="8"/>
  <c r="B1065" i="8"/>
  <c r="B422" i="8"/>
  <c r="B970" i="8"/>
  <c r="B1150" i="8"/>
  <c r="B875" i="8"/>
  <c r="B1087" i="8"/>
  <c r="B763" i="8"/>
  <c r="B890" i="8"/>
  <c r="B920" i="8"/>
  <c r="B515" i="8"/>
  <c r="B1076" i="8"/>
  <c r="B776" i="8"/>
  <c r="B684" i="8"/>
  <c r="B1143" i="8"/>
  <c r="B865" i="8"/>
  <c r="B362" i="8"/>
  <c r="B887" i="8"/>
  <c r="B553" i="8"/>
  <c r="B1011" i="8"/>
  <c r="B779" i="8"/>
  <c r="B223" i="8"/>
  <c r="B918" i="8"/>
  <c r="B726" i="8"/>
  <c r="B443" i="8"/>
  <c r="B689" i="8"/>
  <c r="B351" i="8"/>
  <c r="B694" i="8"/>
  <c r="B518" i="8"/>
  <c r="B532" i="8"/>
  <c r="B543" i="8"/>
  <c r="B409" i="8"/>
  <c r="B586" i="8"/>
  <c r="B440" i="8"/>
  <c r="B433" i="8"/>
  <c r="B408" i="8"/>
  <c r="B273" i="8"/>
  <c r="B231" i="8"/>
  <c r="B389" i="8"/>
  <c r="B67" i="8"/>
  <c r="B282" i="8"/>
  <c r="B174" i="8"/>
  <c r="B240" i="8"/>
  <c r="B209" i="8"/>
  <c r="B58" i="8"/>
  <c r="B173" i="8"/>
  <c r="B76" i="8"/>
  <c r="B275" i="8"/>
  <c r="B211" i="8"/>
  <c r="B129" i="8"/>
  <c r="B96" i="8"/>
  <c r="B142" i="8"/>
  <c r="B55" i="8"/>
  <c r="B100" i="8"/>
  <c r="B135" i="8"/>
  <c r="B84" i="8"/>
  <c r="B43" i="8"/>
  <c r="B41" i="8"/>
  <c r="B37" i="8"/>
  <c r="B70" i="8"/>
  <c r="B1092" i="8"/>
  <c r="B1008" i="8"/>
  <c r="B997" i="8"/>
  <c r="B905" i="8"/>
  <c r="B1180" i="8"/>
  <c r="B464" i="8"/>
  <c r="B1128" i="8"/>
  <c r="B796" i="8"/>
  <c r="B1109" i="8"/>
  <c r="B1015" i="8"/>
  <c r="B840" i="8"/>
  <c r="B590" i="8"/>
  <c r="B1210" i="8"/>
  <c r="B1114" i="8"/>
  <c r="B1132" i="8"/>
  <c r="B1058" i="8"/>
  <c r="B929" i="8"/>
  <c r="B808" i="8"/>
  <c r="B387" i="8"/>
  <c r="B1170" i="8"/>
  <c r="B1037" i="8"/>
  <c r="B962" i="8"/>
  <c r="B764" i="8"/>
  <c r="B1217" i="8"/>
  <c r="B1124" i="8"/>
  <c r="B1009" i="8"/>
  <c r="B807" i="8"/>
  <c r="B400" i="8"/>
  <c r="B1162" i="8"/>
  <c r="B1073" i="8"/>
  <c r="B936" i="8"/>
  <c r="B676" i="8"/>
  <c r="B791" i="8"/>
  <c r="B1201" i="8"/>
  <c r="B1053" i="8"/>
  <c r="B882" i="8"/>
  <c r="B701" i="8"/>
  <c r="B1000" i="8"/>
  <c r="B906" i="8"/>
  <c r="B820" i="8"/>
  <c r="B680" i="8"/>
  <c r="B500" i="8"/>
  <c r="B1195" i="8"/>
  <c r="B1131" i="8"/>
  <c r="B1063" i="8"/>
  <c r="B979" i="8"/>
  <c r="B885" i="8"/>
  <c r="B749" i="8"/>
  <c r="B582" i="8"/>
  <c r="B804" i="8"/>
  <c r="B673" i="8"/>
  <c r="B565" i="8"/>
  <c r="B1199" i="8"/>
  <c r="B1135" i="8"/>
  <c r="B1061" i="8"/>
  <c r="B959" i="8"/>
  <c r="B863" i="8"/>
  <c r="B716" i="8"/>
  <c r="B606" i="8"/>
  <c r="B178" i="8"/>
  <c r="B345" i="8"/>
  <c r="B951" i="8"/>
  <c r="B874" i="8"/>
  <c r="B783" i="8"/>
  <c r="B683" i="8"/>
  <c r="B506" i="8"/>
  <c r="B310" i="8"/>
  <c r="B1064" i="8"/>
  <c r="B1007" i="8"/>
  <c r="B930" i="8"/>
  <c r="B853" i="8"/>
  <c r="B759" i="8"/>
  <c r="B622" i="8"/>
  <c r="B512" i="8"/>
  <c r="B208" i="8"/>
  <c r="B974" i="8"/>
  <c r="B910" i="8"/>
  <c r="B846" i="8"/>
  <c r="B782" i="8"/>
  <c r="B718" i="8"/>
  <c r="B645" i="8"/>
  <c r="B568" i="8"/>
  <c r="B531" i="8"/>
  <c r="B436" i="8"/>
  <c r="B817" i="8"/>
  <c r="B753" i="8"/>
  <c r="B685" i="8"/>
  <c r="B608" i="8"/>
  <c r="B483" i="8"/>
  <c r="B347" i="8"/>
  <c r="B818" i="8"/>
  <c r="B754" i="8"/>
  <c r="B681" i="8"/>
  <c r="B613" i="8"/>
  <c r="B542" i="8"/>
  <c r="B510" i="8"/>
  <c r="B371" i="8"/>
  <c r="B529" i="8"/>
  <c r="B448" i="8"/>
  <c r="B342" i="8"/>
  <c r="B482" i="8"/>
  <c r="B401" i="8"/>
  <c r="B225" i="8"/>
  <c r="B407" i="8"/>
  <c r="B706" i="8"/>
  <c r="B642" i="8"/>
  <c r="B578" i="8"/>
  <c r="B504" i="8"/>
  <c r="B427" i="8"/>
  <c r="B359" i="8"/>
  <c r="B245" i="8"/>
  <c r="B420" i="8"/>
  <c r="B332" i="8"/>
  <c r="B118" i="8"/>
  <c r="B395" i="8"/>
  <c r="B286" i="8"/>
  <c r="B141" i="8"/>
  <c r="B254" i="8"/>
  <c r="B120" i="8"/>
  <c r="B353" i="8"/>
  <c r="B170" i="8"/>
  <c r="B509" i="8"/>
  <c r="B445" i="8"/>
  <c r="B381" i="8"/>
  <c r="B317" i="8"/>
  <c r="B242" i="8"/>
  <c r="B59" i="8"/>
  <c r="B278" i="8"/>
  <c r="B167" i="8"/>
  <c r="B305" i="8"/>
  <c r="B236" i="8"/>
  <c r="B172" i="8"/>
  <c r="B205" i="8"/>
  <c r="B52" i="8"/>
  <c r="B161" i="8"/>
  <c r="B149" i="8"/>
  <c r="B267" i="8"/>
  <c r="B203" i="8"/>
  <c r="B122" i="8"/>
  <c r="B92" i="8"/>
  <c r="B138" i="8"/>
  <c r="B50" i="8"/>
  <c r="B66" i="8"/>
  <c r="B127" i="8"/>
  <c r="B75" i="8"/>
  <c r="B32" i="8"/>
  <c r="B33" i="8"/>
  <c r="B29" i="8"/>
  <c r="B62" i="8"/>
  <c r="B1212" i="8"/>
  <c r="B888" i="8"/>
  <c r="B767" i="8"/>
  <c r="B952" i="8"/>
  <c r="B757" i="8"/>
  <c r="B1099" i="8"/>
  <c r="B1209" i="8"/>
  <c r="B1122" i="8"/>
  <c r="B669" i="8"/>
  <c r="B1102" i="8"/>
  <c r="B1010" i="8"/>
  <c r="B813" i="8"/>
  <c r="B549" i="8"/>
  <c r="B1184" i="8"/>
  <c r="B1100" i="8"/>
  <c r="B1129" i="8"/>
  <c r="B1051" i="8"/>
  <c r="B923" i="8"/>
  <c r="B789" i="8"/>
  <c r="B334" i="8"/>
  <c r="B1144" i="8"/>
  <c r="B1035" i="8"/>
  <c r="B956" i="8"/>
  <c r="B700" i="8"/>
  <c r="B1214" i="8"/>
  <c r="B1121" i="8"/>
  <c r="B1003" i="8"/>
  <c r="B773" i="8"/>
  <c r="B366" i="8"/>
  <c r="B1136" i="8"/>
  <c r="B1066" i="8"/>
  <c r="B922" i="8"/>
  <c r="B665" i="8"/>
  <c r="B747" i="8"/>
  <c r="B1172" i="8"/>
  <c r="B1023" i="8"/>
  <c r="B876" i="8"/>
  <c r="B640" i="8"/>
  <c r="B988" i="8"/>
  <c r="B892" i="8"/>
  <c r="B815" i="8"/>
  <c r="B652" i="8"/>
  <c r="B489" i="8"/>
  <c r="B1187" i="8"/>
  <c r="B1123" i="8"/>
  <c r="B1059" i="8"/>
  <c r="B965" i="8"/>
  <c r="B864" i="8"/>
  <c r="B744" i="8"/>
  <c r="B573" i="8"/>
  <c r="B799" i="8"/>
  <c r="B670" i="8"/>
  <c r="B557" i="8"/>
  <c r="B1191" i="8"/>
  <c r="B1127" i="8"/>
  <c r="B1057" i="8"/>
  <c r="B945" i="8"/>
  <c r="B851" i="8"/>
  <c r="B711" i="8"/>
  <c r="B571" i="8"/>
  <c r="B552" i="8"/>
  <c r="B324" i="8"/>
  <c r="B938" i="8"/>
  <c r="B861" i="8"/>
  <c r="B772" i="8"/>
  <c r="B639" i="8"/>
  <c r="B503" i="8"/>
  <c r="B241" i="8"/>
  <c r="B1056" i="8"/>
  <c r="B994" i="8"/>
  <c r="B917" i="8"/>
  <c r="B849" i="8"/>
  <c r="B748" i="8"/>
  <c r="B620" i="8"/>
  <c r="B460" i="8"/>
  <c r="B189" i="8"/>
  <c r="B966" i="8"/>
  <c r="B902" i="8"/>
  <c r="B838" i="8"/>
  <c r="B774" i="8"/>
  <c r="B710" i="8"/>
  <c r="B632" i="8"/>
  <c r="B564" i="8"/>
  <c r="B527" i="8"/>
  <c r="B396" i="8"/>
  <c r="B809" i="8"/>
  <c r="B745" i="8"/>
  <c r="B672" i="8"/>
  <c r="B604" i="8"/>
  <c r="B471" i="8"/>
  <c r="B331" i="8"/>
  <c r="B810" i="8"/>
  <c r="B746" i="8"/>
  <c r="B677" i="8"/>
  <c r="B600" i="8"/>
  <c r="B540" i="8"/>
  <c r="B490" i="8"/>
  <c r="B335" i="8"/>
  <c r="B523" i="8"/>
  <c r="B404" i="8"/>
  <c r="B280" i="8"/>
  <c r="B476" i="8"/>
  <c r="B355" i="8"/>
  <c r="B213" i="8"/>
  <c r="B384" i="8"/>
  <c r="B698" i="8"/>
  <c r="B634" i="8"/>
  <c r="B570" i="8"/>
  <c r="B491" i="8"/>
  <c r="B423" i="8"/>
  <c r="B348" i="8"/>
  <c r="B168" i="8"/>
  <c r="B416" i="8"/>
  <c r="B291" i="8"/>
  <c r="B459" i="8"/>
  <c r="B391" i="8"/>
  <c r="B260" i="8"/>
  <c r="B117" i="8"/>
  <c r="B252" i="8"/>
  <c r="B99" i="8"/>
  <c r="B340" i="8"/>
  <c r="B154" i="8"/>
  <c r="B501" i="8"/>
  <c r="B437" i="8"/>
  <c r="B373" i="8"/>
  <c r="B309" i="8"/>
  <c r="B238" i="8"/>
  <c r="B328" i="8"/>
  <c r="B265" i="8"/>
  <c r="B139" i="8"/>
  <c r="B297" i="8"/>
  <c r="B233" i="8"/>
  <c r="B165" i="8"/>
  <c r="B192" i="8"/>
  <c r="B224" i="8"/>
  <c r="B155" i="8"/>
  <c r="B144" i="8"/>
  <c r="B259" i="8"/>
  <c r="B195" i="8"/>
  <c r="B36" i="8"/>
  <c r="B85" i="8"/>
  <c r="B125" i="8"/>
  <c r="B158" i="8"/>
  <c r="B39" i="8"/>
  <c r="B119" i="8"/>
  <c r="B64" i="8"/>
  <c r="B89" i="8"/>
  <c r="B25" i="8"/>
  <c r="B21" i="8"/>
  <c r="B54" i="8"/>
  <c r="B1083" i="8"/>
  <c r="B1050" i="8"/>
  <c r="B1140" i="8"/>
  <c r="B646" i="8"/>
  <c r="B1161" i="8"/>
  <c r="B835" i="8"/>
  <c r="B1070" i="8"/>
  <c r="B370" i="8"/>
  <c r="B889" i="8"/>
  <c r="B1094" i="8"/>
  <c r="B156" i="8"/>
  <c r="B893" i="8"/>
  <c r="B939" i="8"/>
  <c r="B563" i="8"/>
  <c r="B1089" i="8"/>
  <c r="B795" i="8"/>
  <c r="B695" i="8"/>
  <c r="B1151" i="8"/>
  <c r="B884" i="8"/>
  <c r="B344" i="8"/>
  <c r="B891" i="8"/>
  <c r="B589" i="8"/>
  <c r="B1080" i="8"/>
  <c r="B879" i="8"/>
  <c r="B572" i="8"/>
  <c r="B926" i="8"/>
  <c r="B734" i="8"/>
  <c r="B537" i="8"/>
  <c r="B702" i="8"/>
  <c r="B368" i="8"/>
  <c r="B630" i="8"/>
  <c r="B418" i="8"/>
  <c r="B358" i="8"/>
  <c r="B426" i="8"/>
  <c r="B258" i="8"/>
  <c r="B521" i="8"/>
  <c r="B292" i="8"/>
  <c r="B218" i="8"/>
  <c r="B183" i="8"/>
  <c r="B176" i="8"/>
  <c r="B461" i="8"/>
  <c r="B268" i="8"/>
  <c r="B181" i="8"/>
  <c r="B91" i="8"/>
  <c r="B105" i="8"/>
  <c r="B219" i="8"/>
  <c r="B26" i="8"/>
  <c r="B87" i="8"/>
  <c r="B49" i="8"/>
  <c r="B1017" i="8"/>
  <c r="B1036" i="8"/>
  <c r="B1137" i="8"/>
  <c r="B601" i="8"/>
  <c r="B1158" i="8"/>
  <c r="B819" i="8"/>
  <c r="B1049" i="8"/>
  <c r="B352" i="8"/>
  <c r="B452" i="8"/>
  <c r="B961" i="8"/>
  <c r="B1204" i="8"/>
  <c r="B712" i="8"/>
  <c r="B832" i="8"/>
  <c r="B1203" i="8"/>
  <c r="B991" i="8"/>
  <c r="B607" i="8"/>
  <c r="B575" i="8"/>
  <c r="B1074" i="8"/>
  <c r="B733" i="8"/>
  <c r="B204" i="8"/>
  <c r="B803" i="8"/>
  <c r="B364" i="8"/>
  <c r="B943" i="8"/>
  <c r="B641" i="8"/>
  <c r="B982" i="8"/>
  <c r="B790" i="8"/>
  <c r="B581" i="8"/>
  <c r="B825" i="8"/>
  <c r="B621" i="8"/>
  <c r="B826" i="8"/>
  <c r="B617" i="8"/>
  <c r="B411" i="8"/>
  <c r="B354" i="8"/>
  <c r="B232" i="8"/>
  <c r="B650" i="8"/>
  <c r="B363" i="8"/>
  <c r="B356" i="8"/>
  <c r="B303" i="8"/>
  <c r="B130" i="8"/>
  <c r="B517" i="8"/>
  <c r="B325" i="8"/>
  <c r="B186" i="8"/>
  <c r="B479" i="8"/>
  <c r="B880" i="8"/>
  <c r="B1085" i="8"/>
  <c r="B1005" i="8"/>
  <c r="B1081" i="8"/>
  <c r="B800" i="8"/>
  <c r="B1181" i="8"/>
  <c r="B1126" i="8"/>
  <c r="B784" i="8"/>
  <c r="B229" i="8"/>
  <c r="B1001" i="8"/>
  <c r="B644" i="8"/>
  <c r="B995" i="8"/>
  <c r="B215" i="8"/>
  <c r="B1054" i="8"/>
  <c r="B654" i="8"/>
  <c r="B1134" i="8"/>
  <c r="B868" i="8"/>
  <c r="B986" i="8"/>
  <c r="B788" i="8"/>
  <c r="B360" i="8"/>
  <c r="B1115" i="8"/>
  <c r="B946" i="8"/>
  <c r="B732" i="8"/>
  <c r="B787" i="8"/>
  <c r="B441" i="8"/>
  <c r="B1119" i="8"/>
  <c r="B933" i="8"/>
  <c r="B703" i="8"/>
  <c r="B524" i="8"/>
  <c r="B925" i="8"/>
  <c r="B752" i="8"/>
  <c r="B486" i="8"/>
  <c r="B1048" i="8"/>
  <c r="B913" i="8"/>
  <c r="B728" i="8"/>
  <c r="B454" i="8"/>
  <c r="B958" i="8"/>
  <c r="B830" i="8"/>
  <c r="B628" i="8"/>
  <c r="B519" i="8"/>
  <c r="B801" i="8"/>
  <c r="B668" i="8"/>
  <c r="B591" i="8"/>
  <c r="B802" i="8"/>
  <c r="B664" i="8"/>
  <c r="B536" i="8"/>
  <c r="B276" i="8"/>
  <c r="B402" i="8"/>
  <c r="B473" i="8"/>
  <c r="B191" i="8"/>
  <c r="B690" i="8"/>
  <c r="B562" i="8"/>
  <c r="B410" i="8"/>
  <c r="B40" i="8"/>
  <c r="B264" i="8"/>
  <c r="B378" i="8"/>
  <c r="B311" i="8"/>
  <c r="B217" i="8"/>
  <c r="B115" i="8"/>
  <c r="B429" i="8"/>
  <c r="B301" i="8"/>
  <c r="B320" i="8"/>
  <c r="B133" i="8"/>
  <c r="B230" i="8"/>
  <c r="B188" i="8"/>
  <c r="B152" i="8"/>
  <c r="B251" i="8"/>
  <c r="B28" i="8"/>
  <c r="B121" i="8"/>
  <c r="B27" i="8"/>
  <c r="B44" i="8"/>
  <c r="B77" i="8"/>
  <c r="B46" i="8"/>
  <c r="B1192" i="8"/>
  <c r="B723" i="8"/>
  <c r="B1028" i="8"/>
  <c r="B927" i="8"/>
  <c r="B1069" i="8"/>
  <c r="B756" i="8"/>
  <c r="B1178" i="8"/>
  <c r="B1105" i="8"/>
  <c r="B909" i="8"/>
  <c r="B1208" i="8"/>
  <c r="B987" i="8"/>
  <c r="B588" i="8"/>
  <c r="B1103" i="8"/>
  <c r="B724" i="8"/>
  <c r="B1130" i="8"/>
  <c r="B858" i="8"/>
  <c r="B619" i="8"/>
  <c r="B971" i="8"/>
  <c r="B824" i="8"/>
  <c r="B967" i="8"/>
  <c r="B771" i="8"/>
  <c r="B246" i="8"/>
  <c r="B1110" i="8"/>
  <c r="B850" i="8"/>
  <c r="B499" i="8"/>
  <c r="B648" i="8"/>
  <c r="B1175" i="8"/>
  <c r="B1031" i="8"/>
  <c r="B931" i="8"/>
  <c r="B497" i="8"/>
  <c r="B989" i="8"/>
  <c r="B921" i="8"/>
  <c r="B741" i="8"/>
  <c r="B466" i="8"/>
  <c r="B1040" i="8"/>
  <c r="B900" i="8"/>
  <c r="B717" i="8"/>
  <c r="B390" i="8"/>
  <c r="B950" i="8"/>
  <c r="B822" i="8"/>
  <c r="B692" i="8"/>
  <c r="B547" i="8"/>
  <c r="B793" i="8"/>
  <c r="B655" i="8"/>
  <c r="B435" i="8"/>
  <c r="B262" i="8"/>
  <c r="B730" i="8"/>
  <c r="B583" i="8"/>
  <c r="B468" i="8"/>
  <c r="B514" i="8"/>
  <c r="B266" i="8"/>
  <c r="B306" i="8"/>
  <c r="B338" i="8"/>
  <c r="B554" i="8"/>
  <c r="B406" i="8"/>
  <c r="B467" i="8"/>
  <c r="B237" i="8"/>
  <c r="B442" i="8"/>
  <c r="B222" i="8"/>
  <c r="B228" i="8"/>
  <c r="B326" i="8"/>
  <c r="B485" i="8"/>
  <c r="B357" i="8"/>
  <c r="B199" i="8"/>
  <c r="B248" i="8"/>
  <c r="B274" i="8"/>
  <c r="B132" i="8"/>
  <c r="B207" i="8"/>
  <c r="B95" i="8"/>
  <c r="B179" i="8"/>
  <c r="B71" i="8"/>
  <c r="B140" i="8"/>
  <c r="B101" i="8"/>
  <c r="B73" i="8"/>
  <c r="B38" i="8"/>
  <c r="B1030" i="8"/>
  <c r="B1071" i="8"/>
  <c r="B1160" i="8"/>
  <c r="B636" i="8"/>
  <c r="B1038" i="8"/>
  <c r="B1186" i="8"/>
  <c r="B1154" i="8"/>
  <c r="B916" i="8"/>
  <c r="B1169" i="8"/>
  <c r="B1055" i="8"/>
  <c r="B949" i="8"/>
  <c r="B751" i="8"/>
  <c r="B281" i="8"/>
  <c r="B1152" i="8"/>
  <c r="B1190" i="8"/>
  <c r="B1098" i="8"/>
  <c r="B1004" i="8"/>
  <c r="B901" i="8"/>
  <c r="B735" i="8"/>
  <c r="B1205" i="8"/>
  <c r="B1084" i="8"/>
  <c r="B984" i="8"/>
  <c r="B881" i="8"/>
  <c r="B516" i="8"/>
  <c r="B1182" i="8"/>
  <c r="B1082" i="8"/>
  <c r="B914" i="8"/>
  <c r="B693" i="8"/>
  <c r="B1197" i="8"/>
  <c r="B1113" i="8"/>
  <c r="B1026" i="8"/>
  <c r="B855" i="8"/>
  <c r="B569" i="8"/>
  <c r="B567" i="8"/>
  <c r="B1117" i="8"/>
  <c r="B957" i="8"/>
  <c r="B780" i="8"/>
  <c r="B475" i="8"/>
  <c r="B953" i="8"/>
  <c r="B859" i="8"/>
  <c r="B725" i="8"/>
  <c r="B599" i="8"/>
  <c r="B196" i="8"/>
  <c r="B1163" i="8"/>
  <c r="B1106" i="8"/>
  <c r="B1029" i="8"/>
  <c r="B932" i="8"/>
  <c r="B839" i="8"/>
  <c r="B688" i="8"/>
  <c r="B494" i="8"/>
  <c r="B736" i="8"/>
  <c r="B623" i="8"/>
  <c r="B346" i="8"/>
  <c r="B1167" i="8"/>
  <c r="B1095" i="8"/>
  <c r="B1027" i="8"/>
  <c r="B912" i="8"/>
  <c r="B765" i="8"/>
  <c r="B667" i="8"/>
  <c r="B414" i="8"/>
  <c r="B481" i="8"/>
  <c r="B985" i="8"/>
  <c r="B908" i="8"/>
  <c r="B836" i="8"/>
  <c r="B739" i="8"/>
  <c r="B614" i="8"/>
  <c r="B439" i="8"/>
  <c r="B1096" i="8"/>
  <c r="B1032" i="8"/>
  <c r="B964" i="8"/>
  <c r="B896" i="8"/>
  <c r="B812" i="8"/>
  <c r="B715" i="8"/>
  <c r="B595" i="8"/>
  <c r="B385" i="8"/>
  <c r="B1006" i="8"/>
  <c r="B942" i="8"/>
  <c r="B878" i="8"/>
  <c r="B814" i="8"/>
  <c r="B750" i="8"/>
  <c r="B679" i="8"/>
  <c r="B611" i="8"/>
  <c r="B545" i="8"/>
  <c r="B484" i="8"/>
  <c r="B249" i="8"/>
  <c r="B785" i="8"/>
  <c r="B721" i="8"/>
  <c r="B651" i="8"/>
  <c r="B574" i="8"/>
  <c r="B398" i="8"/>
  <c r="B47" i="8"/>
  <c r="B786" i="8"/>
  <c r="B722" i="8"/>
  <c r="B647" i="8"/>
  <c r="B579" i="8"/>
  <c r="B528" i="8"/>
  <c r="B458" i="8"/>
  <c r="B182" i="8"/>
  <c r="B511" i="8"/>
  <c r="B379" i="8"/>
  <c r="B256" i="8"/>
  <c r="B449" i="8"/>
  <c r="B302" i="8"/>
  <c r="B434" i="8"/>
  <c r="B330" i="8"/>
  <c r="B674" i="8"/>
  <c r="B610" i="8"/>
  <c r="B538" i="8"/>
  <c r="B470" i="8"/>
  <c r="B393" i="8"/>
  <c r="B318" i="8"/>
  <c r="B463" i="8"/>
  <c r="B386" i="8"/>
  <c r="B234" i="8"/>
  <c r="B438" i="8"/>
  <c r="B361" i="8"/>
  <c r="B214" i="8"/>
  <c r="B298" i="8"/>
  <c r="B216" i="8"/>
  <c r="B198" i="8"/>
  <c r="B315" i="8"/>
  <c r="B541" i="8"/>
  <c r="B477" i="8"/>
  <c r="B413" i="8"/>
  <c r="B349" i="8"/>
  <c r="B285" i="8"/>
  <c r="B166" i="8"/>
  <c r="B304" i="8"/>
  <c r="B244" i="8"/>
  <c r="B35" i="8"/>
  <c r="B270" i="8"/>
  <c r="B212" i="8"/>
  <c r="B126" i="8"/>
  <c r="B145" i="8"/>
  <c r="B194" i="8"/>
  <c r="B116" i="8"/>
  <c r="B80" i="8"/>
  <c r="B235" i="8"/>
  <c r="B171" i="8"/>
  <c r="B106" i="8"/>
  <c r="B68" i="8"/>
  <c r="B88" i="8"/>
  <c r="B136" i="8"/>
  <c r="B51" i="8"/>
  <c r="B97" i="8"/>
  <c r="B31" i="8"/>
  <c r="B65" i="8"/>
  <c r="B61" i="8"/>
  <c r="B94" i="8"/>
  <c r="B30" i="8"/>
  <c r="B1148" i="8"/>
  <c r="B935" i="8"/>
  <c r="B877" i="8"/>
  <c r="B860" i="8"/>
  <c r="B1146" i="8"/>
  <c r="B940" i="8"/>
  <c r="B1176" i="8"/>
  <c r="B856" i="8"/>
  <c r="B1068" i="8"/>
  <c r="B1168" i="8"/>
  <c r="B797" i="8"/>
  <c r="B1067" i="8"/>
  <c r="B1033" i="8"/>
  <c r="B705" i="8"/>
  <c r="B1147" i="8"/>
  <c r="B899" i="8"/>
  <c r="B419" i="8"/>
  <c r="B1215" i="8"/>
  <c r="B980" i="8"/>
  <c r="B653" i="8"/>
  <c r="B968" i="8"/>
  <c r="B708" i="8"/>
  <c r="B1016" i="8"/>
  <c r="B781" i="8"/>
  <c r="B239" i="8"/>
  <c r="B862" i="8"/>
  <c r="B662" i="8"/>
  <c r="B456" i="8"/>
  <c r="B769" i="8"/>
  <c r="B548" i="8"/>
  <c r="B770" i="8"/>
  <c r="B546" i="8"/>
  <c r="B556" i="8"/>
  <c r="B558" i="8"/>
  <c r="B428" i="8"/>
  <c r="B594" i="8"/>
  <c r="B376" i="8"/>
  <c r="B369" i="8"/>
  <c r="B308" i="8"/>
  <c r="B153" i="8"/>
  <c r="B525" i="8"/>
  <c r="B333" i="8"/>
  <c r="B288" i="8"/>
  <c r="B253" i="8"/>
  <c r="B83" i="8"/>
  <c r="B283" i="8"/>
  <c r="B159" i="8"/>
  <c r="B60" i="8"/>
  <c r="B143" i="8"/>
  <c r="B78" i="8"/>
  <c r="B1034" i="8"/>
  <c r="B869" i="8"/>
  <c r="B829" i="8"/>
  <c r="B843" i="8"/>
  <c r="B1120" i="8"/>
  <c r="B937" i="8"/>
  <c r="B1173" i="8"/>
  <c r="B831" i="8"/>
  <c r="B1018" i="8"/>
  <c r="B1165" i="8"/>
  <c r="B821" i="8"/>
  <c r="B1060" i="8"/>
  <c r="B1020" i="8"/>
  <c r="B699" i="8"/>
  <c r="B1139" i="8"/>
  <c r="B897" i="8"/>
  <c r="B314" i="8"/>
  <c r="B1207" i="8"/>
  <c r="B978" i="8"/>
  <c r="B631" i="8"/>
  <c r="B955" i="8"/>
  <c r="B704" i="8"/>
  <c r="B1072" i="8"/>
  <c r="B866" i="8"/>
  <c r="B550" i="8"/>
  <c r="B854" i="8"/>
  <c r="B649" i="8"/>
  <c r="B535" i="8"/>
  <c r="B761" i="8"/>
  <c r="B488" i="8"/>
  <c r="B762" i="8"/>
  <c r="B544" i="8"/>
  <c r="B496" i="8"/>
  <c r="B424" i="8"/>
  <c r="B169" i="8"/>
  <c r="B508" i="8"/>
  <c r="B287" i="8"/>
  <c r="B134" i="8"/>
  <c r="B160" i="8"/>
  <c r="B162" i="8"/>
  <c r="B453" i="8"/>
  <c r="B255" i="8"/>
  <c r="B313" i="8"/>
  <c r="B1145" i="8"/>
  <c r="B686" i="8"/>
  <c r="B1206" i="8"/>
  <c r="B1142" i="8"/>
  <c r="B551" i="8"/>
  <c r="B999" i="8"/>
  <c r="B498" i="8"/>
  <c r="B1196" i="8"/>
  <c r="B1039" i="8"/>
  <c r="B915" i="8"/>
  <c r="B1141" i="8"/>
  <c r="B948" i="8"/>
  <c r="B1188" i="8"/>
  <c r="B1118" i="8"/>
  <c r="B768" i="8"/>
  <c r="B1133" i="8"/>
  <c r="B872" i="8"/>
  <c r="B697" i="8"/>
  <c r="B996" i="8"/>
  <c r="B629" i="8"/>
  <c r="B873" i="8"/>
  <c r="B627" i="8"/>
  <c r="B1179" i="8"/>
  <c r="B1046" i="8"/>
  <c r="B852" i="8"/>
  <c r="B559" i="8"/>
  <c r="B659" i="8"/>
  <c r="B1183" i="8"/>
  <c r="B1044" i="8"/>
  <c r="B828" i="8"/>
  <c r="B507" i="8"/>
  <c r="B1002" i="8"/>
  <c r="B857" i="8"/>
  <c r="B637" i="8"/>
  <c r="B1112" i="8"/>
  <c r="B981" i="8"/>
  <c r="B841" i="8"/>
  <c r="B616" i="8"/>
  <c r="B148" i="8"/>
  <c r="B894" i="8"/>
  <c r="B766" i="8"/>
  <c r="B696" i="8"/>
  <c r="B561" i="8"/>
  <c r="B337" i="8"/>
  <c r="B737" i="8"/>
  <c r="B465" i="8"/>
  <c r="B284" i="8"/>
  <c r="B738" i="8"/>
  <c r="B596" i="8"/>
  <c r="B478" i="8"/>
  <c r="B520" i="8"/>
  <c r="B271" i="8"/>
  <c r="B327" i="8"/>
  <c r="B343" i="8"/>
  <c r="B626" i="8"/>
  <c r="B487" i="8"/>
  <c r="B339" i="8"/>
  <c r="B403" i="8"/>
  <c r="B455" i="8"/>
  <c r="B247" i="8"/>
  <c r="B250" i="8"/>
  <c r="B336" i="8"/>
  <c r="B493" i="8"/>
  <c r="B365" i="8"/>
  <c r="B206" i="8"/>
  <c r="B261" i="8"/>
  <c r="B289" i="8"/>
  <c r="B157" i="8"/>
  <c r="B220" i="8"/>
  <c r="B113" i="8"/>
  <c r="B187" i="8"/>
  <c r="B74" i="8"/>
  <c r="B150" i="8"/>
  <c r="B114" i="8"/>
  <c r="B81" i="8"/>
  <c r="B110" i="8"/>
  <c r="B1045" i="8"/>
  <c r="B447" i="8"/>
  <c r="B1052" i="8"/>
  <c r="B919" i="8"/>
  <c r="B1198" i="8"/>
  <c r="B963" i="8"/>
  <c r="B392" i="8"/>
  <c r="B1193" i="8"/>
  <c r="B1012" i="8"/>
  <c r="B740" i="8"/>
  <c r="B1138" i="8"/>
  <c r="B895" i="8"/>
  <c r="B1185" i="8"/>
  <c r="B928" i="8"/>
  <c r="B1200" i="8"/>
  <c r="B1047" i="8"/>
  <c r="B609" i="8"/>
  <c r="B1062" i="8"/>
  <c r="B584" i="8"/>
  <c r="B871" i="8"/>
  <c r="B624" i="8"/>
  <c r="B1171" i="8"/>
  <c r="B1042" i="8"/>
  <c r="B944" i="8"/>
  <c r="B727" i="8"/>
  <c r="B755" i="8"/>
  <c r="B415" i="8"/>
  <c r="B1108" i="8"/>
  <c r="B811" i="8"/>
  <c r="B678" i="8"/>
  <c r="B492" i="8"/>
  <c r="B844" i="8"/>
  <c r="B633" i="8"/>
  <c r="B1104" i="8"/>
  <c r="B977" i="8"/>
  <c r="B823" i="8"/>
  <c r="B597" i="8"/>
  <c r="B1014" i="8"/>
  <c r="B886" i="8"/>
  <c r="B758" i="8"/>
  <c r="B615" i="8"/>
  <c r="B513" i="8"/>
  <c r="B299" i="8"/>
  <c r="B729" i="8"/>
  <c r="B587" i="8"/>
  <c r="B794" i="8"/>
  <c r="B660" i="8"/>
  <c r="B530" i="8"/>
  <c r="B269" i="8"/>
  <c r="B383" i="8"/>
  <c r="B451" i="8"/>
  <c r="B185" i="8"/>
  <c r="B682" i="8"/>
  <c r="B618" i="8"/>
  <c r="B474" i="8"/>
  <c r="B322" i="8"/>
  <c r="B399" i="8"/>
  <c r="B374" i="8"/>
  <c r="B300" i="8"/>
  <c r="B201" i="8"/>
  <c r="B93" i="8"/>
  <c r="B421" i="8"/>
  <c r="B293" i="8"/>
  <c r="B312" i="8"/>
  <c r="B79" i="8"/>
  <c r="B221" i="8"/>
  <c r="B175" i="8"/>
  <c r="B146" i="8"/>
  <c r="B243" i="8"/>
  <c r="B24" i="8"/>
  <c r="B111" i="8"/>
  <c r="B56" i="8"/>
  <c r="B42" i="8"/>
  <c r="B69" i="8"/>
  <c r="B102" i="8"/>
  <c r="B1013" i="8"/>
  <c r="B1043" i="8"/>
  <c r="B1097" i="8"/>
  <c r="B1177" i="8"/>
  <c r="B969" i="8"/>
  <c r="B1125" i="8"/>
  <c r="B1111" i="8"/>
  <c r="B580" i="8"/>
  <c r="B1166" i="8"/>
  <c r="B1041" i="8"/>
  <c r="B924" i="8"/>
  <c r="B657" i="8"/>
  <c r="B103" i="8"/>
  <c r="B1149" i="8"/>
  <c r="B1164" i="8"/>
  <c r="B1086" i="8"/>
  <c r="B954" i="8"/>
  <c r="B848" i="8"/>
  <c r="B661" i="8"/>
  <c r="B1202" i="8"/>
  <c r="B1077" i="8"/>
  <c r="B976" i="8"/>
  <c r="B867" i="8"/>
  <c r="B495" i="8"/>
  <c r="B1156" i="8"/>
  <c r="B1075" i="8"/>
  <c r="B903" i="8"/>
  <c r="B671" i="8"/>
  <c r="B1194" i="8"/>
  <c r="B1101" i="8"/>
  <c r="B1022" i="8"/>
  <c r="B847" i="8"/>
  <c r="B480" i="8"/>
  <c r="B319" i="8"/>
  <c r="B1107" i="8"/>
  <c r="B907" i="8"/>
  <c r="B775" i="8"/>
  <c r="B180" i="8"/>
  <c r="B941" i="8"/>
  <c r="B845" i="8"/>
  <c r="B720" i="8"/>
  <c r="B577" i="8"/>
  <c r="B164" i="8"/>
  <c r="B1155" i="8"/>
  <c r="B1093" i="8"/>
  <c r="B1025" i="8"/>
  <c r="B911" i="8"/>
  <c r="B827" i="8"/>
  <c r="B663" i="8"/>
  <c r="B462" i="8"/>
  <c r="B709" i="8"/>
  <c r="B603" i="8"/>
  <c r="B147" i="8"/>
  <c r="B1159" i="8"/>
  <c r="B1091" i="8"/>
  <c r="B992" i="8"/>
  <c r="B898" i="8"/>
  <c r="B760" i="8"/>
  <c r="B656" i="8"/>
  <c r="B372" i="8"/>
  <c r="B394" i="8"/>
  <c r="B972" i="8"/>
  <c r="B904" i="8"/>
  <c r="B816" i="8"/>
  <c r="B719" i="8"/>
  <c r="B612" i="8"/>
  <c r="B417" i="8"/>
  <c r="B1088" i="8"/>
  <c r="B1024" i="8"/>
  <c r="B960" i="8"/>
  <c r="B883" i="8"/>
  <c r="B792" i="8"/>
  <c r="B691" i="8"/>
  <c r="B593" i="8"/>
  <c r="B307" i="8"/>
  <c r="B998" i="8"/>
  <c r="B934" i="8"/>
  <c r="B870" i="8"/>
  <c r="B806" i="8"/>
  <c r="B742" i="8"/>
  <c r="B675" i="8"/>
  <c r="B598" i="8"/>
  <c r="B539" i="8"/>
  <c r="B472" i="8"/>
  <c r="B151" i="8"/>
  <c r="B777" i="8"/>
  <c r="B713" i="8"/>
  <c r="B638" i="8"/>
  <c r="B555" i="8"/>
  <c r="B388" i="8"/>
  <c r="B842" i="8"/>
  <c r="B778" i="8"/>
  <c r="B714" i="8"/>
  <c r="B643" i="8"/>
  <c r="B566" i="8"/>
  <c r="B526" i="8"/>
  <c r="B431" i="8"/>
  <c r="B560" i="8"/>
  <c r="B505" i="8"/>
  <c r="B377" i="8"/>
  <c r="B124" i="8"/>
  <c r="B430" i="8"/>
  <c r="B294" i="8"/>
  <c r="B432" i="8"/>
  <c r="B323" i="8"/>
  <c r="B666" i="8"/>
  <c r="B602" i="8"/>
  <c r="B534" i="8"/>
  <c r="B457" i="8"/>
  <c r="B380" i="8"/>
  <c r="B316" i="8"/>
  <c r="B450" i="8"/>
  <c r="B382" i="8"/>
  <c r="B226" i="8"/>
  <c r="B425" i="8"/>
  <c r="B350" i="8"/>
  <c r="B210" i="8"/>
  <c r="B279" i="8"/>
  <c r="B197" i="8"/>
  <c r="B184" i="8"/>
  <c r="B295" i="8"/>
  <c r="B533" i="8"/>
  <c r="B469" i="8"/>
  <c r="B405" i="8"/>
  <c r="B341" i="8"/>
  <c r="B272" i="8"/>
  <c r="B137" i="8"/>
  <c r="B296" i="8"/>
  <c r="B202" i="8"/>
  <c r="B329" i="8"/>
  <c r="B257" i="8"/>
  <c r="B200" i="8"/>
  <c r="B107" i="8"/>
  <c r="B112" i="8"/>
  <c r="B190" i="8"/>
  <c r="B108" i="8"/>
  <c r="B48" i="8"/>
  <c r="B227" i="8"/>
  <c r="B163" i="8"/>
  <c r="B104" i="8"/>
  <c r="B82" i="8"/>
  <c r="B72" i="8"/>
  <c r="B123" i="8"/>
  <c r="B34" i="8"/>
  <c r="B90" i="8"/>
  <c r="B23" i="8"/>
  <c r="B57" i="8"/>
  <c r="B53" i="8"/>
  <c r="B86" i="8"/>
  <c r="B22" i="8"/>
  <c r="B20" i="8"/>
  <c r="B18" i="8"/>
  <c r="B19" i="8"/>
  <c r="D8" i="3" l="1"/>
  <c r="E8" i="3" s="1"/>
  <c r="D7" i="3"/>
  <c r="D9" i="3"/>
  <c r="E9" i="3" s="1"/>
  <c r="D10" i="3"/>
  <c r="E10" i="3" s="1"/>
  <c r="C17" i="4"/>
  <c r="D20" i="3" s="1"/>
  <c r="E20" i="3" s="1"/>
  <c r="D16" i="3" l="1"/>
  <c r="E16" i="3" s="1"/>
  <c r="D11" i="3"/>
  <c r="E11" i="3" s="1"/>
  <c r="D13" i="3"/>
  <c r="E13" i="3" s="1"/>
  <c r="D12" i="3"/>
  <c r="E12" i="3" s="1"/>
  <c r="D15" i="3"/>
  <c r="E15" i="3" s="1"/>
  <c r="D14" i="3"/>
  <c r="E14" i="3" s="1"/>
  <c r="D19" i="3"/>
  <c r="E19" i="3" s="1"/>
  <c r="D18" i="3"/>
  <c r="E18" i="3" s="1"/>
  <c r="D17" i="3"/>
  <c r="E17" i="3" s="1"/>
  <c r="D22" i="3"/>
  <c r="E22" i="3" s="1"/>
  <c r="D21" i="3"/>
  <c r="E21" i="3" s="1"/>
  <c r="C18" i="4"/>
  <c r="D34" i="3" l="1"/>
  <c r="E34" i="3" s="1"/>
  <c r="D23" i="3"/>
  <c r="E23" i="3" s="1"/>
  <c r="D24" i="3"/>
  <c r="E24" i="3" s="1"/>
  <c r="D26" i="3"/>
  <c r="E26" i="3" s="1"/>
  <c r="D25" i="3"/>
  <c r="E25" i="3" s="1"/>
  <c r="D27" i="3"/>
  <c r="E27" i="3" s="1"/>
  <c r="D30" i="3"/>
  <c r="E30" i="3" s="1"/>
  <c r="D28" i="3"/>
  <c r="E28" i="3" s="1"/>
  <c r="D29" i="3"/>
  <c r="E29" i="3" s="1"/>
  <c r="D31" i="3"/>
  <c r="E31" i="3" s="1"/>
  <c r="D32" i="3"/>
  <c r="E32" i="3" s="1"/>
  <c r="D33" i="3"/>
  <c r="E33" i="3" s="1"/>
  <c r="C19" i="4"/>
  <c r="D40" i="3" s="1"/>
  <c r="E40" i="3" s="1"/>
  <c r="D35" i="3" l="1"/>
  <c r="E35" i="3" s="1"/>
  <c r="D37" i="3"/>
  <c r="E37" i="3" s="1"/>
  <c r="D39" i="3"/>
  <c r="E39" i="3" s="1"/>
  <c r="D36" i="3"/>
  <c r="E36" i="3" s="1"/>
  <c r="D44" i="3"/>
  <c r="E44" i="3" s="1"/>
  <c r="D38" i="3"/>
  <c r="E38" i="3" s="1"/>
  <c r="D41" i="3"/>
  <c r="E41" i="3" s="1"/>
  <c r="D42" i="3"/>
  <c r="E42" i="3" s="1"/>
  <c r="D43" i="3"/>
  <c r="E43" i="3" s="1"/>
  <c r="D46" i="3"/>
  <c r="E46" i="3" s="1"/>
  <c r="D45" i="3"/>
  <c r="E45" i="3" s="1"/>
  <c r="C20" i="4"/>
  <c r="D55" i="3" l="1"/>
  <c r="E55" i="3" s="1"/>
  <c r="D50" i="3"/>
  <c r="E50" i="3" s="1"/>
  <c r="D49" i="3"/>
  <c r="E49" i="3" s="1"/>
  <c r="D47" i="3"/>
  <c r="E47" i="3" s="1"/>
  <c r="D48" i="3"/>
  <c r="E48" i="3" s="1"/>
  <c r="D53" i="3"/>
  <c r="E53" i="3" s="1"/>
  <c r="D51" i="3"/>
  <c r="E51" i="3" s="1"/>
  <c r="D52" i="3"/>
  <c r="E52" i="3" s="1"/>
  <c r="D54" i="3"/>
  <c r="E54" i="3" s="1"/>
  <c r="D57" i="3"/>
  <c r="E57" i="3" s="1"/>
  <c r="D56" i="3"/>
  <c r="E56" i="3" s="1"/>
  <c r="D58" i="3"/>
  <c r="E58" i="3" s="1"/>
  <c r="C21" i="4"/>
  <c r="D59" i="3" s="1"/>
  <c r="E59" i="3" s="1"/>
  <c r="D68" i="3" l="1"/>
  <c r="E68" i="3" s="1"/>
  <c r="D60" i="3"/>
  <c r="E60" i="3" s="1"/>
  <c r="D64" i="3"/>
  <c r="E64" i="3" s="1"/>
  <c r="D65" i="3"/>
  <c r="E65" i="3" s="1"/>
  <c r="D63" i="3"/>
  <c r="E63" i="3" s="1"/>
  <c r="D62" i="3"/>
  <c r="E62" i="3" s="1"/>
  <c r="D61" i="3"/>
  <c r="E61" i="3" s="1"/>
  <c r="D67" i="3"/>
  <c r="E67" i="3" s="1"/>
  <c r="D66" i="3"/>
  <c r="E66" i="3" s="1"/>
  <c r="D70" i="3"/>
  <c r="E70" i="3" s="1"/>
  <c r="D69" i="3"/>
  <c r="E69" i="3" s="1"/>
  <c r="C22" i="4"/>
  <c r="D77" i="3" s="1"/>
  <c r="E77" i="3" s="1"/>
  <c r="D71" i="3" l="1"/>
  <c r="E71" i="3" s="1"/>
  <c r="D79" i="3"/>
  <c r="E79" i="3" s="1"/>
  <c r="D72" i="3"/>
  <c r="E72" i="3" s="1"/>
  <c r="D80" i="3"/>
  <c r="E80" i="3" s="1"/>
  <c r="D73" i="3"/>
  <c r="E73" i="3" s="1"/>
  <c r="D74" i="3"/>
  <c r="E74" i="3" s="1"/>
  <c r="D75" i="3"/>
  <c r="E75" i="3" s="1"/>
  <c r="D78" i="3"/>
  <c r="E78" i="3" s="1"/>
  <c r="D76" i="3"/>
  <c r="E76" i="3" s="1"/>
  <c r="D82" i="3"/>
  <c r="E82" i="3" s="1"/>
  <c r="D81" i="3"/>
  <c r="E81" i="3" s="1"/>
  <c r="C23" i="4"/>
  <c r="D85" i="3" s="1"/>
  <c r="E85" i="3" s="1"/>
  <c r="D83" i="3" l="1"/>
  <c r="E83" i="3" s="1"/>
  <c r="D84" i="3"/>
  <c r="E84" i="3" s="1"/>
  <c r="D86" i="3"/>
  <c r="E86" i="3" s="1"/>
  <c r="D89" i="3"/>
  <c r="E89" i="3" s="1"/>
  <c r="D87" i="3"/>
  <c r="E87" i="3" s="1"/>
  <c r="D90" i="3"/>
  <c r="E90" i="3" s="1"/>
  <c r="D88" i="3"/>
  <c r="E88" i="3" s="1"/>
  <c r="D91" i="3"/>
  <c r="E91" i="3" s="1"/>
  <c r="D92" i="3"/>
  <c r="E92" i="3" s="1"/>
  <c r="D96" i="3"/>
  <c r="E96" i="3" s="1"/>
  <c r="D93" i="3"/>
  <c r="E93" i="3" s="1"/>
  <c r="D94" i="3"/>
  <c r="E94" i="3" s="1"/>
  <c r="D127" i="3"/>
  <c r="C24" i="4"/>
  <c r="D97" i="3" s="1"/>
  <c r="E97" i="3" s="1"/>
  <c r="D106" i="3" l="1"/>
  <c r="E106" i="3" s="1"/>
  <c r="D101" i="3"/>
  <c r="E101" i="3" s="1"/>
  <c r="D95" i="3"/>
  <c r="E95" i="3" s="1"/>
  <c r="D98" i="3"/>
  <c r="E98" i="3" s="1"/>
  <c r="D100" i="3"/>
  <c r="E100" i="3" s="1"/>
  <c r="D103" i="3"/>
  <c r="E103" i="3" s="1"/>
  <c r="D102" i="3"/>
  <c r="E102" i="3" s="1"/>
  <c r="D99" i="3"/>
  <c r="E99" i="3" s="1"/>
  <c r="D104" i="3"/>
  <c r="E104" i="3" s="1"/>
  <c r="D132" i="3"/>
  <c r="E132" i="3" s="1"/>
  <c r="D107" i="3"/>
  <c r="E107" i="3" s="1"/>
  <c r="D105" i="3"/>
  <c r="E105" i="3" s="1"/>
  <c r="D128" i="3"/>
  <c r="E128" i="3" s="1"/>
  <c r="D129" i="3"/>
  <c r="E129" i="3" s="1"/>
  <c r="D131" i="3"/>
  <c r="E131" i="3" s="1"/>
  <c r="D130" i="3"/>
  <c r="E130" i="3" s="1"/>
  <c r="E127" i="3"/>
  <c r="C25" i="4"/>
  <c r="D108" i="3" l="1"/>
  <c r="E108" i="3" s="1"/>
  <c r="D113" i="3"/>
  <c r="E113" i="3" s="1"/>
  <c r="D112" i="3"/>
  <c r="E112" i="3" s="1"/>
  <c r="D118" i="3"/>
  <c r="E118" i="3" s="1"/>
  <c r="D114" i="3"/>
  <c r="E114" i="3" s="1"/>
  <c r="D117" i="3"/>
  <c r="E117" i="3" s="1"/>
  <c r="D116" i="3"/>
  <c r="E116" i="3" s="1"/>
  <c r="D109" i="3"/>
  <c r="E109" i="3" s="1"/>
  <c r="D115" i="3"/>
  <c r="E115" i="3" s="1"/>
  <c r="D111" i="3"/>
  <c r="E111" i="3" s="1"/>
  <c r="D110" i="3"/>
  <c r="E110" i="3" s="1"/>
  <c r="D141" i="3"/>
  <c r="E141" i="3" s="1"/>
  <c r="D140" i="3"/>
  <c r="E140" i="3" s="1"/>
  <c r="D136" i="3"/>
  <c r="E136" i="3" s="1"/>
  <c r="D144" i="3"/>
  <c r="E144" i="3" s="1"/>
  <c r="D135" i="3"/>
  <c r="E135" i="3" s="1"/>
  <c r="D143" i="3"/>
  <c r="E143" i="3" s="1"/>
  <c r="D142" i="3"/>
  <c r="E142" i="3" s="1"/>
  <c r="D137" i="3"/>
  <c r="E137" i="3" s="1"/>
  <c r="D138" i="3"/>
  <c r="E138" i="3" s="1"/>
  <c r="D134" i="3"/>
  <c r="E134" i="3" s="1"/>
  <c r="D139" i="3"/>
  <c r="E139" i="3" s="1"/>
  <c r="D133" i="3"/>
  <c r="E133" i="3" s="1"/>
  <c r="D149" i="3"/>
  <c r="C26" i="4"/>
  <c r="D126" i="3" s="1"/>
  <c r="E126" i="3" s="1"/>
  <c r="D119" i="3" l="1"/>
  <c r="E119" i="3" s="1"/>
  <c r="D120" i="3"/>
  <c r="E120" i="3" s="1"/>
  <c r="D151" i="3"/>
  <c r="E151" i="3" s="1"/>
  <c r="D121" i="3"/>
  <c r="E121" i="3" s="1"/>
  <c r="D123" i="3"/>
  <c r="E123" i="3" s="1"/>
  <c r="D122" i="3"/>
  <c r="E122" i="3" s="1"/>
  <c r="D124" i="3"/>
  <c r="E124" i="3" s="1"/>
  <c r="D125" i="3"/>
  <c r="E125" i="3" s="1"/>
  <c r="D146" i="3"/>
  <c r="E146" i="3" s="1"/>
  <c r="D155" i="3"/>
  <c r="E155" i="3" s="1"/>
  <c r="D152" i="3"/>
  <c r="E152" i="3" s="1"/>
  <c r="D147" i="3"/>
  <c r="E147" i="3" s="1"/>
  <c r="D145" i="3"/>
  <c r="E145" i="3" s="1"/>
  <c r="D153" i="3"/>
  <c r="E153" i="3" s="1"/>
  <c r="D150" i="3"/>
  <c r="E150" i="3" s="1"/>
  <c r="D156" i="3"/>
  <c r="E156" i="3" s="1"/>
  <c r="D154" i="3"/>
  <c r="E154" i="3" s="1"/>
  <c r="D148" i="3"/>
  <c r="E148" i="3" s="1"/>
  <c r="E149" i="3"/>
  <c r="D168" i="3"/>
  <c r="D163" i="3"/>
  <c r="D166" i="3"/>
  <c r="D165" i="3"/>
  <c r="F7" i="3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C27" i="4"/>
  <c r="D159" i="3" s="1"/>
  <c r="F67" i="3" l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D160" i="3"/>
  <c r="E160" i="3" s="1"/>
  <c r="D157" i="3"/>
  <c r="E157" i="3" s="1"/>
  <c r="D162" i="3"/>
  <c r="E162" i="3" s="1"/>
  <c r="D167" i="3"/>
  <c r="E167" i="3" s="1"/>
  <c r="D158" i="3"/>
  <c r="E158" i="3" s="1"/>
  <c r="F150" i="3"/>
  <c r="F151" i="3" s="1"/>
  <c r="F152" i="3" s="1"/>
  <c r="F153" i="3" s="1"/>
  <c r="F154" i="3" s="1"/>
  <c r="F155" i="3" s="1"/>
  <c r="F156" i="3" s="1"/>
  <c r="D161" i="3"/>
  <c r="E161" i="3" s="1"/>
  <c r="D164" i="3"/>
  <c r="E164" i="3" s="1"/>
  <c r="E163" i="3"/>
  <c r="E168" i="3"/>
  <c r="E159" i="3"/>
  <c r="E165" i="3"/>
  <c r="E166" i="3"/>
  <c r="D176" i="3"/>
  <c r="D177" i="3"/>
  <c r="H7" i="3"/>
  <c r="J7" i="3" s="1"/>
  <c r="G7" i="3"/>
  <c r="I7" i="3" s="1"/>
  <c r="C28" i="4"/>
  <c r="D169" i="3" s="1"/>
  <c r="E169" i="3" s="1"/>
  <c r="F157" i="3" l="1"/>
  <c r="D171" i="3"/>
  <c r="E171" i="3" s="1"/>
  <c r="D172" i="3"/>
  <c r="E172" i="3" s="1"/>
  <c r="F158" i="3"/>
  <c r="D179" i="3"/>
  <c r="E179" i="3" s="1"/>
  <c r="D174" i="3"/>
  <c r="E174" i="3" s="1"/>
  <c r="D175" i="3"/>
  <c r="E175" i="3" s="1"/>
  <c r="D178" i="3"/>
  <c r="E178" i="3" s="1"/>
  <c r="D170" i="3"/>
  <c r="E170" i="3" s="1"/>
  <c r="D180" i="3"/>
  <c r="E180" i="3" s="1"/>
  <c r="D173" i="3"/>
  <c r="E173" i="3" s="1"/>
  <c r="F159" i="3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E176" i="3"/>
  <c r="E177" i="3"/>
  <c r="D191" i="3"/>
  <c r="D189" i="3"/>
  <c r="D182" i="3"/>
  <c r="G9" i="3"/>
  <c r="H9" i="3"/>
  <c r="H8" i="3"/>
  <c r="J8" i="3" s="1"/>
  <c r="G8" i="3"/>
  <c r="I8" i="3" s="1"/>
  <c r="K7" i="3"/>
  <c r="L7" i="3" s="1"/>
  <c r="P7" i="3" s="1"/>
  <c r="M7" i="3"/>
  <c r="C29" i="4"/>
  <c r="D188" i="3" s="1"/>
  <c r="D192" i="3" l="1"/>
  <c r="E192" i="3" s="1"/>
  <c r="D187" i="3"/>
  <c r="E187" i="3" s="1"/>
  <c r="D186" i="3"/>
  <c r="E186" i="3" s="1"/>
  <c r="D183" i="3"/>
  <c r="E183" i="3" s="1"/>
  <c r="D190" i="3"/>
  <c r="E190" i="3" s="1"/>
  <c r="D185" i="3"/>
  <c r="E185" i="3" s="1"/>
  <c r="D184" i="3"/>
  <c r="E184" i="3" s="1"/>
  <c r="D181" i="3"/>
  <c r="E181" i="3" s="1"/>
  <c r="F170" i="3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E189" i="3"/>
  <c r="E188" i="3"/>
  <c r="E182" i="3"/>
  <c r="E191" i="3"/>
  <c r="D202" i="3"/>
  <c r="G10" i="3"/>
  <c r="H10" i="3"/>
  <c r="J9" i="3"/>
  <c r="M9" i="3"/>
  <c r="K9" i="3"/>
  <c r="I9" i="3"/>
  <c r="O7" i="3"/>
  <c r="Q7" i="3"/>
  <c r="N7" i="3"/>
  <c r="R7" i="3" s="1"/>
  <c r="M8" i="3"/>
  <c r="K8" i="3"/>
  <c r="C30" i="4"/>
  <c r="D193" i="3" s="1"/>
  <c r="E193" i="3" s="1"/>
  <c r="D197" i="3" l="1"/>
  <c r="E197" i="3" s="1"/>
  <c r="D199" i="3"/>
  <c r="E199" i="3" s="1"/>
  <c r="D204" i="3"/>
  <c r="E204" i="3" s="1"/>
  <c r="D196" i="3"/>
  <c r="E196" i="3" s="1"/>
  <c r="D194" i="3"/>
  <c r="E194" i="3" s="1"/>
  <c r="D200" i="3"/>
  <c r="E200" i="3" s="1"/>
  <c r="D195" i="3"/>
  <c r="E195" i="3" s="1"/>
  <c r="D198" i="3"/>
  <c r="E198" i="3" s="1"/>
  <c r="D201" i="3"/>
  <c r="E201" i="3" s="1"/>
  <c r="D203" i="3"/>
  <c r="E203" i="3" s="1"/>
  <c r="F181" i="3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E202" i="3"/>
  <c r="D210" i="3"/>
  <c r="L9" i="3"/>
  <c r="P9" i="3" s="1"/>
  <c r="O9" i="3"/>
  <c r="G11" i="3"/>
  <c r="H11" i="3"/>
  <c r="J10" i="3"/>
  <c r="M10" i="3"/>
  <c r="N9" i="3"/>
  <c r="R9" i="3" s="1"/>
  <c r="Q9" i="3"/>
  <c r="K10" i="3"/>
  <c r="I10" i="3"/>
  <c r="Q8" i="3"/>
  <c r="N8" i="3"/>
  <c r="R8" i="3" s="1"/>
  <c r="O8" i="3"/>
  <c r="L8" i="3"/>
  <c r="P8" i="3" s="1"/>
  <c r="C31" i="4"/>
  <c r="D211" i="3" s="1"/>
  <c r="D207" i="3" l="1"/>
  <c r="E207" i="3" s="1"/>
  <c r="D209" i="3"/>
  <c r="E209" i="3" s="1"/>
  <c r="D206" i="3"/>
  <c r="E206" i="3" s="1"/>
  <c r="D212" i="3"/>
  <c r="E212" i="3" s="1"/>
  <c r="D214" i="3"/>
  <c r="E214" i="3" s="1"/>
  <c r="D205" i="3"/>
  <c r="E205" i="3" s="1"/>
  <c r="D215" i="3"/>
  <c r="E215" i="3" s="1"/>
  <c r="D216" i="3"/>
  <c r="E216" i="3" s="1"/>
  <c r="D213" i="3"/>
  <c r="E213" i="3" s="1"/>
  <c r="D208" i="3"/>
  <c r="E208" i="3" s="1"/>
  <c r="F194" i="3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E210" i="3"/>
  <c r="E211" i="3"/>
  <c r="D226" i="3"/>
  <c r="D227" i="3"/>
  <c r="N10" i="3"/>
  <c r="R10" i="3" s="1"/>
  <c r="Q10" i="3"/>
  <c r="J11" i="3"/>
  <c r="M11" i="3"/>
  <c r="L10" i="3"/>
  <c r="P10" i="3" s="1"/>
  <c r="O10" i="3"/>
  <c r="H12" i="3"/>
  <c r="G12" i="3"/>
  <c r="K11" i="3"/>
  <c r="I11" i="3"/>
  <c r="C32" i="4"/>
  <c r="D217" i="3" s="1"/>
  <c r="E217" i="3" s="1"/>
  <c r="F205" i="3" l="1"/>
  <c r="D221" i="3"/>
  <c r="E221" i="3" s="1"/>
  <c r="D225" i="3"/>
  <c r="E225" i="3" s="1"/>
  <c r="D223" i="3"/>
  <c r="E223" i="3" s="1"/>
  <c r="D224" i="3"/>
  <c r="E224" i="3" s="1"/>
  <c r="D218" i="3"/>
  <c r="E218" i="3" s="1"/>
  <c r="D220" i="3"/>
  <c r="E220" i="3" s="1"/>
  <c r="D219" i="3"/>
  <c r="E219" i="3" s="1"/>
  <c r="D228" i="3"/>
  <c r="E228" i="3" s="1"/>
  <c r="D222" i="3"/>
  <c r="E222" i="3" s="1"/>
  <c r="F206" i="3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E227" i="3"/>
  <c r="E226" i="3"/>
  <c r="D240" i="3"/>
  <c r="K12" i="3"/>
  <c r="I12" i="3"/>
  <c r="M12" i="3"/>
  <c r="J12" i="3"/>
  <c r="N11" i="3"/>
  <c r="R11" i="3" s="1"/>
  <c r="Q11" i="3"/>
  <c r="L11" i="3"/>
  <c r="P11" i="3" s="1"/>
  <c r="O11" i="3"/>
  <c r="G13" i="3"/>
  <c r="H13" i="3"/>
  <c r="C33" i="4"/>
  <c r="D233" i="3" s="1"/>
  <c r="D230" i="3" l="1"/>
  <c r="E230" i="3" s="1"/>
  <c r="D235" i="3"/>
  <c r="E235" i="3" s="1"/>
  <c r="D236" i="3"/>
  <c r="E236" i="3" s="1"/>
  <c r="D238" i="3"/>
  <c r="E238" i="3" s="1"/>
  <c r="D231" i="3"/>
  <c r="E231" i="3" s="1"/>
  <c r="D229" i="3"/>
  <c r="E229" i="3" s="1"/>
  <c r="D239" i="3"/>
  <c r="E239" i="3" s="1"/>
  <c r="D237" i="3"/>
  <c r="E237" i="3" s="1"/>
  <c r="D234" i="3"/>
  <c r="E234" i="3" s="1"/>
  <c r="D232" i="3"/>
  <c r="E232" i="3" s="1"/>
  <c r="F218" i="3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E233" i="3"/>
  <c r="E240" i="3"/>
  <c r="D252" i="3"/>
  <c r="M13" i="3"/>
  <c r="J13" i="3"/>
  <c r="G14" i="3"/>
  <c r="H14" i="3"/>
  <c r="N12" i="3"/>
  <c r="R12" i="3" s="1"/>
  <c r="Q12" i="3"/>
  <c r="K13" i="3"/>
  <c r="I13" i="3"/>
  <c r="L12" i="3"/>
  <c r="P12" i="3" s="1"/>
  <c r="O12" i="3"/>
  <c r="C34" i="4"/>
  <c r="D242" i="3" s="1"/>
  <c r="F229" i="3" l="1"/>
  <c r="D248" i="3"/>
  <c r="E248" i="3" s="1"/>
  <c r="D243" i="3"/>
  <c r="E243" i="3" s="1"/>
  <c r="D247" i="3"/>
  <c r="E247" i="3" s="1"/>
  <c r="D250" i="3"/>
  <c r="E250" i="3" s="1"/>
  <c r="D251" i="3"/>
  <c r="E251" i="3" s="1"/>
  <c r="D244" i="3"/>
  <c r="E244" i="3" s="1"/>
  <c r="D245" i="3"/>
  <c r="E245" i="3" s="1"/>
  <c r="D241" i="3"/>
  <c r="E241" i="3" s="1"/>
  <c r="D246" i="3"/>
  <c r="E246" i="3" s="1"/>
  <c r="D249" i="3"/>
  <c r="E249" i="3" s="1"/>
  <c r="F230" i="3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E242" i="3"/>
  <c r="E252" i="3"/>
  <c r="D255" i="3"/>
  <c r="L13" i="3"/>
  <c r="P13" i="3" s="1"/>
  <c r="O13" i="3"/>
  <c r="J14" i="3"/>
  <c r="M14" i="3"/>
  <c r="H15" i="3"/>
  <c r="G15" i="3"/>
  <c r="K14" i="3"/>
  <c r="I14" i="3"/>
  <c r="N13" i="3"/>
  <c r="R13" i="3" s="1"/>
  <c r="Q13" i="3"/>
  <c r="C35" i="4"/>
  <c r="D259" i="3" s="1"/>
  <c r="D260" i="3" l="1"/>
  <c r="E260" i="3" s="1"/>
  <c r="D257" i="3"/>
  <c r="E257" i="3" s="1"/>
  <c r="D254" i="3"/>
  <c r="E254" i="3" s="1"/>
  <c r="F241" i="3"/>
  <c r="D256" i="3"/>
  <c r="E256" i="3" s="1"/>
  <c r="D263" i="3"/>
  <c r="E263" i="3" s="1"/>
  <c r="D262" i="3"/>
  <c r="E262" i="3" s="1"/>
  <c r="D261" i="3"/>
  <c r="E261" i="3" s="1"/>
  <c r="D258" i="3"/>
  <c r="E258" i="3" s="1"/>
  <c r="D264" i="3"/>
  <c r="E264" i="3" s="1"/>
  <c r="D253" i="3"/>
  <c r="E253" i="3" s="1"/>
  <c r="F242" i="3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E255" i="3"/>
  <c r="E259" i="3"/>
  <c r="D271" i="3"/>
  <c r="D274" i="3"/>
  <c r="D272" i="3"/>
  <c r="D273" i="3"/>
  <c r="D275" i="3"/>
  <c r="D276" i="3"/>
  <c r="K15" i="3"/>
  <c r="I15" i="3"/>
  <c r="H16" i="3"/>
  <c r="G16" i="3"/>
  <c r="L14" i="3"/>
  <c r="P14" i="3" s="1"/>
  <c r="O14" i="3"/>
  <c r="J15" i="3"/>
  <c r="M15" i="3"/>
  <c r="N14" i="3"/>
  <c r="R14" i="3" s="1"/>
  <c r="Q14" i="3"/>
  <c r="C36" i="4"/>
  <c r="D277" i="3" s="1"/>
  <c r="F253" i="3" l="1"/>
  <c r="D266" i="3"/>
  <c r="E266" i="3" s="1"/>
  <c r="D270" i="3"/>
  <c r="E270" i="3" s="1"/>
  <c r="D269" i="3"/>
  <c r="E269" i="3" s="1"/>
  <c r="D268" i="3"/>
  <c r="E268" i="3" s="1"/>
  <c r="D265" i="3"/>
  <c r="E265" i="3" s="1"/>
  <c r="D267" i="3"/>
  <c r="E267" i="3" s="1"/>
  <c r="F254" i="3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E272" i="3"/>
  <c r="E276" i="3"/>
  <c r="E274" i="3"/>
  <c r="E277" i="3"/>
  <c r="E275" i="3"/>
  <c r="E273" i="3"/>
  <c r="E271" i="3"/>
  <c r="D285" i="3"/>
  <c r="D283" i="3"/>
  <c r="D288" i="3"/>
  <c r="D279" i="3"/>
  <c r="D287" i="3"/>
  <c r="D281" i="3"/>
  <c r="D284" i="3"/>
  <c r="D280" i="3"/>
  <c r="D278" i="3"/>
  <c r="D282" i="3"/>
  <c r="D286" i="3"/>
  <c r="K16" i="3"/>
  <c r="I16" i="3"/>
  <c r="G17" i="3"/>
  <c r="H17" i="3"/>
  <c r="M16" i="3"/>
  <c r="J16" i="3"/>
  <c r="N15" i="3"/>
  <c r="R15" i="3" s="1"/>
  <c r="Q15" i="3"/>
  <c r="L15" i="3"/>
  <c r="P15" i="3" s="1"/>
  <c r="O15" i="3"/>
  <c r="C37" i="4"/>
  <c r="D289" i="3" s="1"/>
  <c r="F266" i="3" l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E286" i="3"/>
  <c r="E282" i="3"/>
  <c r="E278" i="3"/>
  <c r="E284" i="3"/>
  <c r="E289" i="3"/>
  <c r="E281" i="3"/>
  <c r="E279" i="3"/>
  <c r="E283" i="3"/>
  <c r="E287" i="3"/>
  <c r="E288" i="3"/>
  <c r="E280" i="3"/>
  <c r="E285" i="3"/>
  <c r="D294" i="3"/>
  <c r="D296" i="3"/>
  <c r="D290" i="3"/>
  <c r="D297" i="3"/>
  <c r="D293" i="3"/>
  <c r="D291" i="3"/>
  <c r="D300" i="3"/>
  <c r="D292" i="3"/>
  <c r="D299" i="3"/>
  <c r="D298" i="3"/>
  <c r="D295" i="3"/>
  <c r="J17" i="3"/>
  <c r="M17" i="3"/>
  <c r="N16" i="3"/>
  <c r="R16" i="3" s="1"/>
  <c r="Q16" i="3"/>
  <c r="G18" i="3"/>
  <c r="H18" i="3"/>
  <c r="K17" i="3"/>
  <c r="I17" i="3"/>
  <c r="L16" i="3"/>
  <c r="P16" i="3" s="1"/>
  <c r="O16" i="3"/>
  <c r="C38" i="4"/>
  <c r="D301" i="3" s="1"/>
  <c r="F278" i="3" l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E292" i="3"/>
  <c r="E291" i="3"/>
  <c r="E293" i="3"/>
  <c r="E295" i="3"/>
  <c r="E297" i="3"/>
  <c r="E290" i="3"/>
  <c r="E298" i="3"/>
  <c r="E296" i="3"/>
  <c r="E300" i="3"/>
  <c r="E301" i="3"/>
  <c r="E299" i="3"/>
  <c r="E294" i="3"/>
  <c r="D312" i="3"/>
  <c r="D310" i="3"/>
  <c r="D311" i="3"/>
  <c r="D304" i="3"/>
  <c r="D302" i="3"/>
  <c r="D305" i="3"/>
  <c r="D306" i="3"/>
  <c r="D309" i="3"/>
  <c r="D307" i="3"/>
  <c r="D308" i="3"/>
  <c r="D303" i="3"/>
  <c r="H19" i="3"/>
  <c r="G19" i="3"/>
  <c r="M18" i="3"/>
  <c r="J18" i="3"/>
  <c r="N17" i="3"/>
  <c r="R17" i="3" s="1"/>
  <c r="Q17" i="3"/>
  <c r="L17" i="3"/>
  <c r="P17" i="3" s="1"/>
  <c r="O17" i="3"/>
  <c r="K18" i="3"/>
  <c r="I18" i="3"/>
  <c r="C39" i="4"/>
  <c r="D313" i="3" s="1"/>
  <c r="F290" i="3" l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E306" i="3"/>
  <c r="E305" i="3"/>
  <c r="E303" i="3"/>
  <c r="E311" i="3"/>
  <c r="E302" i="3"/>
  <c r="E308" i="3"/>
  <c r="E307" i="3"/>
  <c r="E312" i="3"/>
  <c r="E304" i="3"/>
  <c r="E310" i="3"/>
  <c r="E309" i="3"/>
  <c r="E313" i="3"/>
  <c r="D322" i="3"/>
  <c r="D320" i="3"/>
  <c r="D324" i="3"/>
  <c r="D314" i="3"/>
  <c r="D316" i="3"/>
  <c r="D319" i="3"/>
  <c r="D317" i="3"/>
  <c r="D323" i="3"/>
  <c r="D315" i="3"/>
  <c r="D318" i="3"/>
  <c r="D321" i="3"/>
  <c r="N18" i="3"/>
  <c r="R18" i="3" s="1"/>
  <c r="Q18" i="3"/>
  <c r="H20" i="3"/>
  <c r="G20" i="3"/>
  <c r="L18" i="3"/>
  <c r="P18" i="3" s="1"/>
  <c r="O18" i="3"/>
  <c r="K19" i="3"/>
  <c r="I19" i="3"/>
  <c r="J19" i="3"/>
  <c r="M19" i="3"/>
  <c r="C40" i="4"/>
  <c r="D325" i="3" s="1"/>
  <c r="F302" i="3" l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E317" i="3"/>
  <c r="E319" i="3"/>
  <c r="E316" i="3"/>
  <c r="E324" i="3"/>
  <c r="E320" i="3"/>
  <c r="E315" i="3"/>
  <c r="E322" i="3"/>
  <c r="E314" i="3"/>
  <c r="E321" i="3"/>
  <c r="E318" i="3"/>
  <c r="E323" i="3"/>
  <c r="E325" i="3"/>
  <c r="D335" i="3"/>
  <c r="D332" i="3"/>
  <c r="D331" i="3"/>
  <c r="D334" i="3"/>
  <c r="D328" i="3"/>
  <c r="D326" i="3"/>
  <c r="D329" i="3"/>
  <c r="D327" i="3"/>
  <c r="D330" i="3"/>
  <c r="D336" i="3"/>
  <c r="D333" i="3"/>
  <c r="K20" i="3"/>
  <c r="I20" i="3"/>
  <c r="L19" i="3"/>
  <c r="P19" i="3" s="1"/>
  <c r="O19" i="3"/>
  <c r="N19" i="3"/>
  <c r="R19" i="3" s="1"/>
  <c r="Q19" i="3"/>
  <c r="G21" i="3"/>
  <c r="H21" i="3"/>
  <c r="M20" i="3"/>
  <c r="J20" i="3"/>
  <c r="C41" i="4"/>
  <c r="D337" i="3" s="1"/>
  <c r="F314" i="3" l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E327" i="3"/>
  <c r="E335" i="3"/>
  <c r="E329" i="3"/>
  <c r="E326" i="3"/>
  <c r="E328" i="3"/>
  <c r="E331" i="3"/>
  <c r="E336" i="3"/>
  <c r="E334" i="3"/>
  <c r="E333" i="3"/>
  <c r="E332" i="3"/>
  <c r="E330" i="3"/>
  <c r="E337" i="3"/>
  <c r="D348" i="3"/>
  <c r="D347" i="3"/>
  <c r="D346" i="3"/>
  <c r="D340" i="3"/>
  <c r="D344" i="3"/>
  <c r="D339" i="3"/>
  <c r="D341" i="3"/>
  <c r="D345" i="3"/>
  <c r="D338" i="3"/>
  <c r="D342" i="3"/>
  <c r="D343" i="3"/>
  <c r="J21" i="3"/>
  <c r="M21" i="3"/>
  <c r="K21" i="3"/>
  <c r="I21" i="3"/>
  <c r="N20" i="3"/>
  <c r="R20" i="3" s="1"/>
  <c r="Q20" i="3"/>
  <c r="G22" i="3"/>
  <c r="H22" i="3"/>
  <c r="L20" i="3"/>
  <c r="P20" i="3" s="1"/>
  <c r="O20" i="3"/>
  <c r="C42" i="4"/>
  <c r="D349" i="3" s="1"/>
  <c r="F326" i="3" l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E338" i="3"/>
  <c r="E341" i="3"/>
  <c r="E339" i="3"/>
  <c r="E344" i="3"/>
  <c r="E343" i="3"/>
  <c r="E346" i="3"/>
  <c r="E342" i="3"/>
  <c r="E347" i="3"/>
  <c r="E340" i="3"/>
  <c r="E348" i="3"/>
  <c r="E345" i="3"/>
  <c r="E349" i="3"/>
  <c r="D351" i="3"/>
  <c r="D357" i="3"/>
  <c r="D360" i="3"/>
  <c r="D358" i="3"/>
  <c r="D352" i="3"/>
  <c r="D356" i="3"/>
  <c r="D354" i="3"/>
  <c r="D350" i="3"/>
  <c r="D353" i="3"/>
  <c r="D359" i="3"/>
  <c r="D355" i="3"/>
  <c r="K22" i="3"/>
  <c r="I22" i="3"/>
  <c r="J22" i="3"/>
  <c r="M22" i="3"/>
  <c r="L21" i="3"/>
  <c r="P21" i="3" s="1"/>
  <c r="O21" i="3"/>
  <c r="N21" i="3"/>
  <c r="R21" i="3" s="1"/>
  <c r="Q21" i="3"/>
  <c r="H23" i="3"/>
  <c r="G23" i="3"/>
  <c r="C43" i="4"/>
  <c r="D361" i="3" s="1"/>
  <c r="F338" i="3" l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E354" i="3"/>
  <c r="E356" i="3"/>
  <c r="E361" i="3"/>
  <c r="E355" i="3"/>
  <c r="E360" i="3"/>
  <c r="E353" i="3"/>
  <c r="E357" i="3"/>
  <c r="E352" i="3"/>
  <c r="E358" i="3"/>
  <c r="E359" i="3"/>
  <c r="E350" i="3"/>
  <c r="E351" i="3"/>
  <c r="D366" i="3"/>
  <c r="D368" i="3"/>
  <c r="D370" i="3"/>
  <c r="D364" i="3"/>
  <c r="D371" i="3"/>
  <c r="D362" i="3"/>
  <c r="D372" i="3"/>
  <c r="D363" i="3"/>
  <c r="D367" i="3"/>
  <c r="D369" i="3"/>
  <c r="D365" i="3"/>
  <c r="K23" i="3"/>
  <c r="I23" i="3"/>
  <c r="N22" i="3"/>
  <c r="R22" i="3" s="1"/>
  <c r="Q22" i="3"/>
  <c r="H24" i="3"/>
  <c r="G24" i="3"/>
  <c r="J23" i="3"/>
  <c r="M23" i="3"/>
  <c r="L22" i="3"/>
  <c r="P22" i="3" s="1"/>
  <c r="O22" i="3"/>
  <c r="C44" i="4"/>
  <c r="D373" i="3" s="1"/>
  <c r="F350" i="3" l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E364" i="3"/>
  <c r="E365" i="3"/>
  <c r="E367" i="3"/>
  <c r="E363" i="3"/>
  <c r="E372" i="3"/>
  <c r="E362" i="3"/>
  <c r="E371" i="3"/>
  <c r="E370" i="3"/>
  <c r="E373" i="3"/>
  <c r="E369" i="3"/>
  <c r="E368" i="3"/>
  <c r="E366" i="3"/>
  <c r="D374" i="3"/>
  <c r="D384" i="3"/>
  <c r="D378" i="3"/>
  <c r="D377" i="3"/>
  <c r="D375" i="3"/>
  <c r="D379" i="3"/>
  <c r="D376" i="3"/>
  <c r="D381" i="3"/>
  <c r="D383" i="3"/>
  <c r="D380" i="3"/>
  <c r="D382" i="3"/>
  <c r="K24" i="3"/>
  <c r="I24" i="3"/>
  <c r="G25" i="3"/>
  <c r="H25" i="3"/>
  <c r="M24" i="3"/>
  <c r="J24" i="3"/>
  <c r="N23" i="3"/>
  <c r="R23" i="3" s="1"/>
  <c r="Q23" i="3"/>
  <c r="L23" i="3"/>
  <c r="P23" i="3" s="1"/>
  <c r="O23" i="3"/>
  <c r="C45" i="4"/>
  <c r="D385" i="3" s="1"/>
  <c r="F362" i="3" l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E379" i="3"/>
  <c r="E375" i="3"/>
  <c r="E382" i="3"/>
  <c r="E377" i="3"/>
  <c r="E376" i="3"/>
  <c r="E385" i="3"/>
  <c r="E380" i="3"/>
  <c r="E378" i="3"/>
  <c r="E383" i="3"/>
  <c r="E384" i="3"/>
  <c r="E381" i="3"/>
  <c r="E374" i="3"/>
  <c r="D391" i="3"/>
  <c r="D392" i="3"/>
  <c r="D390" i="3"/>
  <c r="D396" i="3"/>
  <c r="D387" i="3"/>
  <c r="D395" i="3"/>
  <c r="D386" i="3"/>
  <c r="D389" i="3"/>
  <c r="D393" i="3"/>
  <c r="D394" i="3"/>
  <c r="D388" i="3"/>
  <c r="M25" i="3"/>
  <c r="J25" i="3"/>
  <c r="N24" i="3"/>
  <c r="R24" i="3" s="1"/>
  <c r="Q24" i="3"/>
  <c r="G26" i="3"/>
  <c r="H26" i="3"/>
  <c r="K25" i="3"/>
  <c r="I25" i="3"/>
  <c r="L24" i="3"/>
  <c r="P24" i="3" s="1"/>
  <c r="O24" i="3"/>
  <c r="C46" i="4"/>
  <c r="D397" i="3" s="1"/>
  <c r="F374" i="3" l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E395" i="3"/>
  <c r="E397" i="3"/>
  <c r="E387" i="3"/>
  <c r="E388" i="3"/>
  <c r="E396" i="3"/>
  <c r="E386" i="3"/>
  <c r="E394" i="3"/>
  <c r="E390" i="3"/>
  <c r="E393" i="3"/>
  <c r="E392" i="3"/>
  <c r="E389" i="3"/>
  <c r="E391" i="3"/>
  <c r="D405" i="3"/>
  <c r="D401" i="3"/>
  <c r="D402" i="3"/>
  <c r="D406" i="3"/>
  <c r="D408" i="3"/>
  <c r="D404" i="3"/>
  <c r="D399" i="3"/>
  <c r="D400" i="3"/>
  <c r="D398" i="3"/>
  <c r="D407" i="3"/>
  <c r="D403" i="3"/>
  <c r="K26" i="3"/>
  <c r="I26" i="3"/>
  <c r="L25" i="3"/>
  <c r="P25" i="3" s="1"/>
  <c r="O25" i="3"/>
  <c r="G27" i="3"/>
  <c r="H27" i="3"/>
  <c r="M26" i="3"/>
  <c r="J26" i="3"/>
  <c r="N25" i="3"/>
  <c r="R25" i="3" s="1"/>
  <c r="Q25" i="3"/>
  <c r="C47" i="4"/>
  <c r="D409" i="3" s="1"/>
  <c r="F386" i="3" l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E403" i="3"/>
  <c r="E402" i="3"/>
  <c r="E399" i="3"/>
  <c r="E404" i="3"/>
  <c r="E408" i="3"/>
  <c r="E406" i="3"/>
  <c r="E409" i="3"/>
  <c r="E407" i="3"/>
  <c r="E398" i="3"/>
  <c r="E401" i="3"/>
  <c r="E400" i="3"/>
  <c r="E405" i="3"/>
  <c r="D420" i="3"/>
  <c r="D413" i="3"/>
  <c r="D414" i="3"/>
  <c r="D411" i="3"/>
  <c r="D419" i="3"/>
  <c r="D416" i="3"/>
  <c r="D415" i="3"/>
  <c r="D412" i="3"/>
  <c r="D417" i="3"/>
  <c r="D410" i="3"/>
  <c r="D418" i="3"/>
  <c r="J27" i="3"/>
  <c r="M27" i="3"/>
  <c r="N26" i="3"/>
  <c r="R26" i="3" s="1"/>
  <c r="Q26" i="3"/>
  <c r="H28" i="3"/>
  <c r="G28" i="3"/>
  <c r="K27" i="3"/>
  <c r="I27" i="3"/>
  <c r="L26" i="3"/>
  <c r="P26" i="3" s="1"/>
  <c r="O26" i="3"/>
  <c r="C48" i="4"/>
  <c r="D421" i="3" s="1"/>
  <c r="F398" i="3" l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E415" i="3"/>
  <c r="E416" i="3"/>
  <c r="E419" i="3"/>
  <c r="E411" i="3"/>
  <c r="E410" i="3"/>
  <c r="E417" i="3"/>
  <c r="E413" i="3"/>
  <c r="E421" i="3"/>
  <c r="E418" i="3"/>
  <c r="E414" i="3"/>
  <c r="E412" i="3"/>
  <c r="E420" i="3"/>
  <c r="D430" i="3"/>
  <c r="D425" i="3"/>
  <c r="D427" i="3"/>
  <c r="D426" i="3"/>
  <c r="D423" i="3"/>
  <c r="D428" i="3"/>
  <c r="D429" i="3"/>
  <c r="D431" i="3"/>
  <c r="D432" i="3"/>
  <c r="D424" i="3"/>
  <c r="D422" i="3"/>
  <c r="G29" i="3"/>
  <c r="H29" i="3"/>
  <c r="K28" i="3"/>
  <c r="I28" i="3"/>
  <c r="N27" i="3"/>
  <c r="R27" i="3" s="1"/>
  <c r="Q27" i="3"/>
  <c r="L27" i="3"/>
  <c r="P27" i="3" s="1"/>
  <c r="O27" i="3"/>
  <c r="M28" i="3"/>
  <c r="J28" i="3"/>
  <c r="C49" i="4"/>
  <c r="D433" i="3" s="1"/>
  <c r="F410" i="3" l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E429" i="3"/>
  <c r="E433" i="3"/>
  <c r="E428" i="3"/>
  <c r="E426" i="3"/>
  <c r="E422" i="3"/>
  <c r="E424" i="3"/>
  <c r="E432" i="3"/>
  <c r="E425" i="3"/>
  <c r="E423" i="3"/>
  <c r="E427" i="3"/>
  <c r="E431" i="3"/>
  <c r="E430" i="3"/>
  <c r="D441" i="3"/>
  <c r="D437" i="3"/>
  <c r="D436" i="3"/>
  <c r="D442" i="3"/>
  <c r="D438" i="3"/>
  <c r="D440" i="3"/>
  <c r="D439" i="3"/>
  <c r="D443" i="3"/>
  <c r="D444" i="3"/>
  <c r="D435" i="3"/>
  <c r="D434" i="3"/>
  <c r="L28" i="3"/>
  <c r="P28" i="3" s="1"/>
  <c r="O28" i="3"/>
  <c r="N28" i="3"/>
  <c r="R28" i="3" s="1"/>
  <c r="Q28" i="3"/>
  <c r="G30" i="3"/>
  <c r="H30" i="3"/>
  <c r="J29" i="3"/>
  <c r="M29" i="3"/>
  <c r="K29" i="3"/>
  <c r="I29" i="3"/>
  <c r="C50" i="4"/>
  <c r="D445" i="3" s="1"/>
  <c r="F422" i="3" l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E435" i="3"/>
  <c r="E444" i="3"/>
  <c r="E443" i="3"/>
  <c r="E439" i="3"/>
  <c r="E440" i="3"/>
  <c r="E437" i="3"/>
  <c r="E441" i="3"/>
  <c r="E438" i="3"/>
  <c r="E434" i="3"/>
  <c r="E442" i="3"/>
  <c r="E445" i="3"/>
  <c r="E436" i="3"/>
  <c r="D457" i="3"/>
  <c r="D449" i="3"/>
  <c r="D450" i="3"/>
  <c r="D456" i="3"/>
  <c r="D447" i="3"/>
  <c r="D455" i="3"/>
  <c r="D454" i="3"/>
  <c r="D446" i="3"/>
  <c r="D453" i="3"/>
  <c r="D451" i="3"/>
  <c r="D452" i="3"/>
  <c r="D448" i="3"/>
  <c r="M30" i="3"/>
  <c r="J30" i="3"/>
  <c r="G31" i="3"/>
  <c r="H31" i="3"/>
  <c r="K30" i="3"/>
  <c r="I30" i="3"/>
  <c r="L29" i="3"/>
  <c r="P29" i="3" s="1"/>
  <c r="O29" i="3"/>
  <c r="N29" i="3"/>
  <c r="R29" i="3" s="1"/>
  <c r="Q29" i="3"/>
  <c r="C51" i="4"/>
  <c r="F434" i="3" l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E457" i="3"/>
  <c r="E454" i="3"/>
  <c r="E455" i="3"/>
  <c r="E449" i="3"/>
  <c r="E453" i="3"/>
  <c r="E446" i="3"/>
  <c r="E447" i="3"/>
  <c r="E448" i="3"/>
  <c r="E456" i="3"/>
  <c r="E452" i="3"/>
  <c r="E450" i="3"/>
  <c r="E451" i="3"/>
  <c r="D462" i="3"/>
  <c r="D459" i="3"/>
  <c r="D460" i="3"/>
  <c r="D468" i="3"/>
  <c r="D461" i="3"/>
  <c r="D466" i="3"/>
  <c r="D464" i="3"/>
  <c r="D467" i="3"/>
  <c r="D463" i="3"/>
  <c r="D458" i="3"/>
  <c r="D469" i="3"/>
  <c r="D465" i="3"/>
  <c r="J31" i="3"/>
  <c r="M31" i="3"/>
  <c r="H32" i="3"/>
  <c r="G32" i="3"/>
  <c r="L30" i="3"/>
  <c r="P30" i="3" s="1"/>
  <c r="O30" i="3"/>
  <c r="K31" i="3"/>
  <c r="I31" i="3"/>
  <c r="N30" i="3"/>
  <c r="R30" i="3" s="1"/>
  <c r="Q30" i="3"/>
  <c r="C52" i="4"/>
  <c r="F446" i="3" l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7" i="3" s="1"/>
  <c r="E466" i="3"/>
  <c r="E461" i="3"/>
  <c r="E465" i="3"/>
  <c r="E469" i="3"/>
  <c r="E460" i="3"/>
  <c r="E467" i="3"/>
  <c r="E468" i="3"/>
  <c r="E458" i="3"/>
  <c r="F458" i="3" s="1"/>
  <c r="E459" i="3"/>
  <c r="E464" i="3"/>
  <c r="E463" i="3"/>
  <c r="E462" i="3"/>
  <c r="D481" i="3"/>
  <c r="D470" i="3"/>
  <c r="D475" i="3"/>
  <c r="D477" i="3"/>
  <c r="D478" i="3"/>
  <c r="D479" i="3"/>
  <c r="D474" i="3"/>
  <c r="D473" i="3"/>
  <c r="D471" i="3"/>
  <c r="D472" i="3"/>
  <c r="D476" i="3"/>
  <c r="D480" i="3"/>
  <c r="K32" i="3"/>
  <c r="I32" i="3"/>
  <c r="L31" i="3"/>
  <c r="P31" i="3" s="1"/>
  <c r="O31" i="3"/>
  <c r="G33" i="3"/>
  <c r="H33" i="3"/>
  <c r="M32" i="3"/>
  <c r="J32" i="3"/>
  <c r="N31" i="3"/>
  <c r="R31" i="3" s="1"/>
  <c r="Q31" i="3"/>
  <c r="C53" i="4"/>
  <c r="F459" i="3" l="1"/>
  <c r="F460" i="3"/>
  <c r="F461" i="3" s="1"/>
  <c r="F462" i="3" s="1"/>
  <c r="F463" i="3" s="1"/>
  <c r="F464" i="3" s="1"/>
  <c r="F465" i="3" s="1"/>
  <c r="F466" i="3" s="1"/>
  <c r="F467" i="3" s="1"/>
  <c r="F468" i="3" s="1"/>
  <c r="F469" i="3" s="1"/>
  <c r="E474" i="3"/>
  <c r="E479" i="3"/>
  <c r="E473" i="3"/>
  <c r="E478" i="3"/>
  <c r="E480" i="3"/>
  <c r="E477" i="3"/>
  <c r="E476" i="3"/>
  <c r="E475" i="3"/>
  <c r="E472" i="3"/>
  <c r="E470" i="3"/>
  <c r="E471" i="3"/>
  <c r="E481" i="3"/>
  <c r="D484" i="3"/>
  <c r="D485" i="3"/>
  <c r="D490" i="3"/>
  <c r="D488" i="3"/>
  <c r="D492" i="3"/>
  <c r="D483" i="3"/>
  <c r="D487" i="3"/>
  <c r="D486" i="3"/>
  <c r="D489" i="3"/>
  <c r="D491" i="3"/>
  <c r="D482" i="3"/>
  <c r="M33" i="3"/>
  <c r="J33" i="3"/>
  <c r="N32" i="3"/>
  <c r="R32" i="3" s="1"/>
  <c r="Q32" i="3"/>
  <c r="G34" i="3"/>
  <c r="H34" i="3"/>
  <c r="K33" i="3"/>
  <c r="I33" i="3"/>
  <c r="L32" i="3"/>
  <c r="P32" i="3" s="1"/>
  <c r="O32" i="3"/>
  <c r="C54" i="4"/>
  <c r="D493" i="3" s="1"/>
  <c r="F470" i="3" l="1"/>
  <c r="F471" i="3" s="1"/>
  <c r="F472" i="3" s="1"/>
  <c r="F473" i="3" s="1"/>
  <c r="F474" i="3" s="1"/>
  <c r="F475" i="3" s="1"/>
  <c r="F476" i="3" s="1"/>
  <c r="F477" i="3" s="1"/>
  <c r="F478" i="3" s="1"/>
  <c r="F479" i="3" s="1"/>
  <c r="F480" i="3" s="1"/>
  <c r="F481" i="3" s="1"/>
  <c r="E487" i="3"/>
  <c r="E483" i="3"/>
  <c r="E493" i="3"/>
  <c r="E492" i="3"/>
  <c r="E482" i="3"/>
  <c r="E488" i="3"/>
  <c r="E491" i="3"/>
  <c r="E490" i="3"/>
  <c r="E489" i="3"/>
  <c r="E485" i="3"/>
  <c r="E486" i="3"/>
  <c r="E484" i="3"/>
  <c r="D494" i="3"/>
  <c r="D495" i="3"/>
  <c r="D505" i="3"/>
  <c r="D501" i="3"/>
  <c r="D502" i="3"/>
  <c r="D498" i="3"/>
  <c r="D496" i="3"/>
  <c r="D500" i="3"/>
  <c r="D499" i="3"/>
  <c r="D497" i="3"/>
  <c r="D503" i="3"/>
  <c r="D504" i="3"/>
  <c r="M34" i="3"/>
  <c r="J34" i="3"/>
  <c r="L33" i="3"/>
  <c r="P33" i="3" s="1"/>
  <c r="O33" i="3"/>
  <c r="H35" i="3"/>
  <c r="G35" i="3"/>
  <c r="K34" i="3"/>
  <c r="I34" i="3"/>
  <c r="N33" i="3"/>
  <c r="R33" i="3" s="1"/>
  <c r="Q33" i="3"/>
  <c r="C55" i="4"/>
  <c r="F482" i="3" l="1"/>
  <c r="F483" i="3" s="1"/>
  <c r="F484" i="3" s="1"/>
  <c r="F485" i="3" s="1"/>
  <c r="F486" i="3" s="1"/>
  <c r="F487" i="3" s="1"/>
  <c r="F488" i="3" s="1"/>
  <c r="F489" i="3" s="1"/>
  <c r="F490" i="3" s="1"/>
  <c r="F491" i="3" s="1"/>
  <c r="F492" i="3" s="1"/>
  <c r="F493" i="3" s="1"/>
  <c r="E496" i="3"/>
  <c r="E498" i="3"/>
  <c r="E502" i="3"/>
  <c r="E504" i="3"/>
  <c r="E501" i="3"/>
  <c r="E503" i="3"/>
  <c r="E505" i="3"/>
  <c r="E500" i="3"/>
  <c r="E497" i="3"/>
  <c r="E495" i="3"/>
  <c r="E499" i="3"/>
  <c r="E494" i="3"/>
  <c r="F494" i="3" s="1"/>
  <c r="D508" i="3"/>
  <c r="D512" i="3"/>
  <c r="D511" i="3"/>
  <c r="D513" i="3"/>
  <c r="D514" i="3"/>
  <c r="D516" i="3"/>
  <c r="D509" i="3"/>
  <c r="D517" i="3"/>
  <c r="D510" i="3"/>
  <c r="D507" i="3"/>
  <c r="D515" i="3"/>
  <c r="D506" i="3"/>
  <c r="H36" i="3"/>
  <c r="G36" i="3"/>
  <c r="J35" i="3"/>
  <c r="M35" i="3"/>
  <c r="L34" i="3"/>
  <c r="P34" i="3" s="1"/>
  <c r="O34" i="3"/>
  <c r="K35" i="3"/>
  <c r="I35" i="3"/>
  <c r="N34" i="3"/>
  <c r="R34" i="3" s="1"/>
  <c r="Q34" i="3"/>
  <c r="C56" i="4"/>
  <c r="F495" i="3" l="1"/>
  <c r="F496" i="3" s="1"/>
  <c r="F497" i="3" s="1"/>
  <c r="F498" i="3" s="1"/>
  <c r="F499" i="3" s="1"/>
  <c r="F500" i="3" s="1"/>
  <c r="F501" i="3" s="1"/>
  <c r="F502" i="3" s="1"/>
  <c r="F503" i="3" s="1"/>
  <c r="F504" i="3" s="1"/>
  <c r="F505" i="3" s="1"/>
  <c r="E509" i="3"/>
  <c r="E516" i="3"/>
  <c r="E506" i="3"/>
  <c r="E513" i="3"/>
  <c r="E515" i="3"/>
  <c r="E511" i="3"/>
  <c r="E517" i="3"/>
  <c r="E514" i="3"/>
  <c r="E507" i="3"/>
  <c r="E512" i="3"/>
  <c r="E510" i="3"/>
  <c r="E508" i="3"/>
  <c r="D518" i="3"/>
  <c r="D527" i="3"/>
  <c r="D529" i="3"/>
  <c r="D520" i="3"/>
  <c r="D523" i="3"/>
  <c r="D522" i="3"/>
  <c r="D524" i="3"/>
  <c r="D521" i="3"/>
  <c r="D528" i="3"/>
  <c r="D519" i="3"/>
  <c r="D525" i="3"/>
  <c r="D526" i="3"/>
  <c r="N35" i="3"/>
  <c r="R35" i="3" s="1"/>
  <c r="Q35" i="3"/>
  <c r="L35" i="3"/>
  <c r="P35" i="3" s="1"/>
  <c r="O35" i="3"/>
  <c r="G37" i="3"/>
  <c r="H37" i="3"/>
  <c r="K36" i="3"/>
  <c r="I36" i="3"/>
  <c r="M36" i="3"/>
  <c r="J36" i="3"/>
  <c r="C57" i="4"/>
  <c r="F506" i="3" l="1"/>
  <c r="F507" i="3" s="1"/>
  <c r="F508" i="3" s="1"/>
  <c r="F509" i="3" s="1"/>
  <c r="F510" i="3" s="1"/>
  <c r="F511" i="3" s="1"/>
  <c r="F512" i="3" s="1"/>
  <c r="F513" i="3" s="1"/>
  <c r="F514" i="3" s="1"/>
  <c r="F515" i="3" s="1"/>
  <c r="F516" i="3" s="1"/>
  <c r="F517" i="3" s="1"/>
  <c r="E524" i="3"/>
  <c r="E522" i="3"/>
  <c r="E521" i="3"/>
  <c r="E526" i="3"/>
  <c r="E520" i="3"/>
  <c r="E525" i="3"/>
  <c r="E529" i="3"/>
  <c r="E523" i="3"/>
  <c r="E519" i="3"/>
  <c r="E527" i="3"/>
  <c r="E528" i="3"/>
  <c r="E518" i="3"/>
  <c r="D530" i="3"/>
  <c r="D531" i="3"/>
  <c r="D538" i="3"/>
  <c r="D540" i="3"/>
  <c r="D539" i="3"/>
  <c r="D534" i="3"/>
  <c r="D532" i="3"/>
  <c r="D535" i="3"/>
  <c r="D533" i="3"/>
  <c r="D537" i="3"/>
  <c r="D536" i="3"/>
  <c r="D541" i="3"/>
  <c r="J37" i="3"/>
  <c r="M37" i="3"/>
  <c r="L36" i="3"/>
  <c r="P36" i="3" s="1"/>
  <c r="O36" i="3"/>
  <c r="G38" i="3"/>
  <c r="H38" i="3"/>
  <c r="K37" i="3"/>
  <c r="I37" i="3"/>
  <c r="N36" i="3"/>
  <c r="R36" i="3" s="1"/>
  <c r="Q36" i="3"/>
  <c r="C58" i="4"/>
  <c r="F518" i="3" l="1"/>
  <c r="F519" i="3" s="1"/>
  <c r="F520" i="3" s="1"/>
  <c r="F521" i="3" s="1"/>
  <c r="F522" i="3" s="1"/>
  <c r="F523" i="3" s="1"/>
  <c r="F524" i="3" s="1"/>
  <c r="F525" i="3" s="1"/>
  <c r="F526" i="3" s="1"/>
  <c r="F527" i="3" s="1"/>
  <c r="F528" i="3" s="1"/>
  <c r="F529" i="3" s="1"/>
  <c r="E535" i="3"/>
  <c r="E532" i="3"/>
  <c r="E534" i="3"/>
  <c r="E539" i="3"/>
  <c r="E541" i="3"/>
  <c r="E540" i="3"/>
  <c r="E536" i="3"/>
  <c r="E538" i="3"/>
  <c r="E537" i="3"/>
  <c r="E531" i="3"/>
  <c r="E533" i="3"/>
  <c r="E530" i="3"/>
  <c r="D548" i="3"/>
  <c r="D542" i="3"/>
  <c r="D550" i="3"/>
  <c r="D543" i="3"/>
  <c r="D552" i="3"/>
  <c r="D547" i="3"/>
  <c r="D551" i="3"/>
  <c r="D545" i="3"/>
  <c r="D553" i="3"/>
  <c r="D544" i="3"/>
  <c r="D549" i="3"/>
  <c r="D546" i="3"/>
  <c r="M38" i="3"/>
  <c r="J38" i="3"/>
  <c r="H39" i="3"/>
  <c r="G39" i="3"/>
  <c r="L37" i="3"/>
  <c r="P37" i="3" s="1"/>
  <c r="O37" i="3"/>
  <c r="K38" i="3"/>
  <c r="I38" i="3"/>
  <c r="N37" i="3"/>
  <c r="R37" i="3" s="1"/>
  <c r="Q37" i="3"/>
  <c r="C59" i="4"/>
  <c r="F530" i="3" l="1"/>
  <c r="F531" i="3" s="1"/>
  <c r="F532" i="3" s="1"/>
  <c r="F533" i="3" s="1"/>
  <c r="F534" i="3" s="1"/>
  <c r="F535" i="3" s="1"/>
  <c r="F536" i="3" s="1"/>
  <c r="F537" i="3" s="1"/>
  <c r="F538" i="3" s="1"/>
  <c r="F539" i="3" s="1"/>
  <c r="F540" i="3" s="1"/>
  <c r="F541" i="3" s="1"/>
  <c r="E551" i="3"/>
  <c r="E547" i="3"/>
  <c r="E546" i="3"/>
  <c r="E543" i="3"/>
  <c r="E549" i="3"/>
  <c r="E550" i="3"/>
  <c r="E544" i="3"/>
  <c r="E542" i="3"/>
  <c r="E545" i="3"/>
  <c r="E552" i="3"/>
  <c r="E553" i="3"/>
  <c r="E548" i="3"/>
  <c r="D558" i="3"/>
  <c r="D559" i="3"/>
  <c r="D556" i="3"/>
  <c r="D561" i="3"/>
  <c r="D555" i="3"/>
  <c r="D563" i="3"/>
  <c r="D554" i="3"/>
  <c r="D560" i="3"/>
  <c r="D562" i="3"/>
  <c r="D564" i="3"/>
  <c r="D557" i="3"/>
  <c r="K39" i="3"/>
  <c r="I39" i="3"/>
  <c r="L38" i="3"/>
  <c r="P38" i="3" s="1"/>
  <c r="O38" i="3"/>
  <c r="H40" i="3"/>
  <c r="G40" i="3"/>
  <c r="J39" i="3"/>
  <c r="M39" i="3"/>
  <c r="N38" i="3"/>
  <c r="R38" i="3" s="1"/>
  <c r="Q38" i="3"/>
  <c r="C60" i="4"/>
  <c r="D565" i="3" s="1"/>
  <c r="F542" i="3" l="1"/>
  <c r="F543" i="3" s="1"/>
  <c r="F544" i="3" s="1"/>
  <c r="F545" i="3" s="1"/>
  <c r="F546" i="3" s="1"/>
  <c r="F547" i="3" s="1"/>
  <c r="F548" i="3" s="1"/>
  <c r="F549" i="3" s="1"/>
  <c r="F550" i="3" s="1"/>
  <c r="F551" i="3" s="1"/>
  <c r="F552" i="3" s="1"/>
  <c r="F553" i="3" s="1"/>
  <c r="E565" i="3"/>
  <c r="E563" i="3"/>
  <c r="E555" i="3"/>
  <c r="E557" i="3"/>
  <c r="E561" i="3"/>
  <c r="E564" i="3"/>
  <c r="E556" i="3"/>
  <c r="E554" i="3"/>
  <c r="E562" i="3"/>
  <c r="E559" i="3"/>
  <c r="E560" i="3"/>
  <c r="E558" i="3"/>
  <c r="D572" i="3"/>
  <c r="D577" i="3"/>
  <c r="D576" i="3"/>
  <c r="D568" i="3"/>
  <c r="D567" i="3"/>
  <c r="D566" i="3"/>
  <c r="D569" i="3"/>
  <c r="D573" i="3"/>
  <c r="D575" i="3"/>
  <c r="D571" i="3"/>
  <c r="D574" i="3"/>
  <c r="D570" i="3"/>
  <c r="G41" i="3"/>
  <c r="H41" i="3"/>
  <c r="J40" i="3"/>
  <c r="M40" i="3"/>
  <c r="K40" i="3"/>
  <c r="I40" i="3"/>
  <c r="N39" i="3"/>
  <c r="R39" i="3" s="1"/>
  <c r="Q39" i="3"/>
  <c r="L39" i="3"/>
  <c r="P39" i="3" s="1"/>
  <c r="O39" i="3"/>
  <c r="C61" i="4"/>
  <c r="F554" i="3" l="1"/>
  <c r="F555" i="3" s="1"/>
  <c r="F556" i="3" s="1"/>
  <c r="F557" i="3" s="1"/>
  <c r="F558" i="3" s="1"/>
  <c r="F559" i="3" s="1"/>
  <c r="F560" i="3" s="1"/>
  <c r="F561" i="3" s="1"/>
  <c r="F562" i="3" s="1"/>
  <c r="F563" i="3" s="1"/>
  <c r="F564" i="3" s="1"/>
  <c r="F565" i="3" s="1"/>
  <c r="E573" i="3"/>
  <c r="E569" i="3"/>
  <c r="E568" i="3"/>
  <c r="E574" i="3"/>
  <c r="E576" i="3"/>
  <c r="E567" i="3"/>
  <c r="E570" i="3"/>
  <c r="E571" i="3"/>
  <c r="E577" i="3"/>
  <c r="E566" i="3"/>
  <c r="E575" i="3"/>
  <c r="E572" i="3"/>
  <c r="D579" i="3"/>
  <c r="D587" i="3"/>
  <c r="D583" i="3"/>
  <c r="D582" i="3"/>
  <c r="D588" i="3"/>
  <c r="D586" i="3"/>
  <c r="D584" i="3"/>
  <c r="D581" i="3"/>
  <c r="D578" i="3"/>
  <c r="D580" i="3"/>
  <c r="D585" i="3"/>
  <c r="N40" i="3"/>
  <c r="R40" i="3" s="1"/>
  <c r="Q40" i="3"/>
  <c r="O40" i="3"/>
  <c r="L40" i="3"/>
  <c r="P40" i="3" s="1"/>
  <c r="H42" i="3"/>
  <c r="G42" i="3"/>
  <c r="J41" i="3"/>
  <c r="M41" i="3"/>
  <c r="K41" i="3"/>
  <c r="I41" i="3"/>
  <c r="C62" i="4"/>
  <c r="D589" i="3" s="1"/>
  <c r="F566" i="3" l="1"/>
  <c r="F567" i="3" s="1"/>
  <c r="F568" i="3" s="1"/>
  <c r="F569" i="3" s="1"/>
  <c r="F570" i="3" s="1"/>
  <c r="F571" i="3" s="1"/>
  <c r="F572" i="3" s="1"/>
  <c r="F573" i="3" s="1"/>
  <c r="F574" i="3" s="1"/>
  <c r="F575" i="3" s="1"/>
  <c r="F576" i="3" s="1"/>
  <c r="F577" i="3" s="1"/>
  <c r="E586" i="3"/>
  <c r="E581" i="3"/>
  <c r="E584" i="3"/>
  <c r="E588" i="3"/>
  <c r="E582" i="3"/>
  <c r="E589" i="3"/>
  <c r="E580" i="3"/>
  <c r="E587" i="3"/>
  <c r="E585" i="3"/>
  <c r="E583" i="3"/>
  <c r="E578" i="3"/>
  <c r="E579" i="3"/>
  <c r="D600" i="3"/>
  <c r="D593" i="3"/>
  <c r="D592" i="3"/>
  <c r="D596" i="3"/>
  <c r="D595" i="3"/>
  <c r="D598" i="3"/>
  <c r="D590" i="3"/>
  <c r="D597" i="3"/>
  <c r="D591" i="3"/>
  <c r="D601" i="3"/>
  <c r="D599" i="3"/>
  <c r="D594" i="3"/>
  <c r="H43" i="3"/>
  <c r="G43" i="3"/>
  <c r="K42" i="3"/>
  <c r="I42" i="3"/>
  <c r="J42" i="3"/>
  <c r="M42" i="3"/>
  <c r="O41" i="3"/>
  <c r="L41" i="3"/>
  <c r="P41" i="3" s="1"/>
  <c r="N41" i="3"/>
  <c r="R41" i="3" s="1"/>
  <c r="Q41" i="3"/>
  <c r="C63" i="4"/>
  <c r="F578" i="3" l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E597" i="3"/>
  <c r="E590" i="3"/>
  <c r="E598" i="3"/>
  <c r="E595" i="3"/>
  <c r="E594" i="3"/>
  <c r="E599" i="3"/>
  <c r="E592" i="3"/>
  <c r="E596" i="3"/>
  <c r="E601" i="3"/>
  <c r="E593" i="3"/>
  <c r="E591" i="3"/>
  <c r="E600" i="3"/>
  <c r="C64" i="4"/>
  <c r="D607" i="3"/>
  <c r="D605" i="3"/>
  <c r="D603" i="3"/>
  <c r="D602" i="3"/>
  <c r="D608" i="3"/>
  <c r="D611" i="3"/>
  <c r="D612" i="3"/>
  <c r="D613" i="3"/>
  <c r="D610" i="3"/>
  <c r="D604" i="3"/>
  <c r="D606" i="3"/>
  <c r="D609" i="3"/>
  <c r="N42" i="3"/>
  <c r="R42" i="3" s="1"/>
  <c r="Q42" i="3"/>
  <c r="O42" i="3"/>
  <c r="L42" i="3"/>
  <c r="P42" i="3" s="1"/>
  <c r="H44" i="3"/>
  <c r="G44" i="3"/>
  <c r="K43" i="3"/>
  <c r="I43" i="3"/>
  <c r="J43" i="3"/>
  <c r="M43" i="3"/>
  <c r="F590" i="3" l="1"/>
  <c r="F591" i="3" s="1"/>
  <c r="F592" i="3" s="1"/>
  <c r="F593" i="3" s="1"/>
  <c r="F594" i="3" s="1"/>
  <c r="F595" i="3" s="1"/>
  <c r="F596" i="3" s="1"/>
  <c r="F597" i="3" s="1"/>
  <c r="F598" i="3" s="1"/>
  <c r="F599" i="3" s="1"/>
  <c r="F600" i="3" s="1"/>
  <c r="F601" i="3" s="1"/>
  <c r="E602" i="3"/>
  <c r="E611" i="3"/>
  <c r="E608" i="3"/>
  <c r="E606" i="3"/>
  <c r="E603" i="3"/>
  <c r="E604" i="3"/>
  <c r="E605" i="3"/>
  <c r="E612" i="3"/>
  <c r="E610" i="3"/>
  <c r="E607" i="3"/>
  <c r="E609" i="3"/>
  <c r="E613" i="3"/>
  <c r="C65" i="4"/>
  <c r="D625" i="3" s="1"/>
  <c r="D622" i="3"/>
  <c r="D624" i="3"/>
  <c r="D623" i="3"/>
  <c r="D615" i="3"/>
  <c r="D621" i="3"/>
  <c r="D617" i="3"/>
  <c r="D614" i="3"/>
  <c r="D619" i="3"/>
  <c r="D616" i="3"/>
  <c r="D620" i="3"/>
  <c r="D618" i="3"/>
  <c r="L43" i="3"/>
  <c r="P43" i="3" s="1"/>
  <c r="O43" i="3"/>
  <c r="G45" i="3"/>
  <c r="H45" i="3"/>
  <c r="K44" i="3"/>
  <c r="I44" i="3"/>
  <c r="J44" i="3"/>
  <c r="M44" i="3"/>
  <c r="N43" i="3"/>
  <c r="R43" i="3" s="1"/>
  <c r="Q43" i="3"/>
  <c r="F602" i="3" l="1"/>
  <c r="F603" i="3"/>
  <c r="F604" i="3" s="1"/>
  <c r="F605" i="3" s="1"/>
  <c r="F606" i="3" s="1"/>
  <c r="F607" i="3" s="1"/>
  <c r="F608" i="3" s="1"/>
  <c r="F609" i="3" s="1"/>
  <c r="F610" i="3" s="1"/>
  <c r="F611" i="3" s="1"/>
  <c r="F612" i="3" s="1"/>
  <c r="F613" i="3" s="1"/>
  <c r="E618" i="3"/>
  <c r="E625" i="3"/>
  <c r="E620" i="3"/>
  <c r="E616" i="3"/>
  <c r="E624" i="3"/>
  <c r="E617" i="3"/>
  <c r="E621" i="3"/>
  <c r="E615" i="3"/>
  <c r="E623" i="3"/>
  <c r="E619" i="3"/>
  <c r="E622" i="3"/>
  <c r="E614" i="3"/>
  <c r="C66" i="4"/>
  <c r="D637" i="3" s="1"/>
  <c r="D629" i="3"/>
  <c r="D631" i="3"/>
  <c r="D627" i="3"/>
  <c r="D632" i="3"/>
  <c r="D630" i="3"/>
  <c r="D636" i="3"/>
  <c r="D633" i="3"/>
  <c r="D634" i="3"/>
  <c r="D635" i="3"/>
  <c r="D626" i="3"/>
  <c r="D628" i="3"/>
  <c r="J45" i="3"/>
  <c r="M45" i="3"/>
  <c r="O44" i="3"/>
  <c r="L44" i="3"/>
  <c r="P44" i="3" s="1"/>
  <c r="H46" i="3"/>
  <c r="G46" i="3"/>
  <c r="K45" i="3"/>
  <c r="I45" i="3"/>
  <c r="N44" i="3"/>
  <c r="R44" i="3" s="1"/>
  <c r="Q44" i="3"/>
  <c r="F614" i="3" l="1"/>
  <c r="F615" i="3" s="1"/>
  <c r="F616" i="3" s="1"/>
  <c r="F617" i="3" s="1"/>
  <c r="F618" i="3" s="1"/>
  <c r="F619" i="3" s="1"/>
  <c r="F620" i="3" s="1"/>
  <c r="F621" i="3" s="1"/>
  <c r="F622" i="3" s="1"/>
  <c r="F623" i="3" s="1"/>
  <c r="F624" i="3" s="1"/>
  <c r="F625" i="3" s="1"/>
  <c r="E630" i="3"/>
  <c r="E628" i="3"/>
  <c r="E632" i="3"/>
  <c r="E637" i="3"/>
  <c r="E626" i="3"/>
  <c r="E627" i="3"/>
  <c r="E636" i="3"/>
  <c r="E631" i="3"/>
  <c r="E634" i="3"/>
  <c r="E629" i="3"/>
  <c r="E635" i="3"/>
  <c r="E633" i="3"/>
  <c r="C67" i="4"/>
  <c r="D649" i="3" s="1"/>
  <c r="D643" i="3"/>
  <c r="D642" i="3"/>
  <c r="D640" i="3"/>
  <c r="D646" i="3"/>
  <c r="D648" i="3"/>
  <c r="D638" i="3"/>
  <c r="D645" i="3"/>
  <c r="D639" i="3"/>
  <c r="D641" i="3"/>
  <c r="D647" i="3"/>
  <c r="D644" i="3"/>
  <c r="K46" i="3"/>
  <c r="I46" i="3"/>
  <c r="L45" i="3"/>
  <c r="P45" i="3" s="1"/>
  <c r="O45" i="3"/>
  <c r="G47" i="3"/>
  <c r="H47" i="3"/>
  <c r="J46" i="3"/>
  <c r="M46" i="3"/>
  <c r="N45" i="3"/>
  <c r="R45" i="3" s="1"/>
  <c r="Q45" i="3"/>
  <c r="F626" i="3" l="1"/>
  <c r="F627" i="3" s="1"/>
  <c r="F628" i="3" s="1"/>
  <c r="F629" i="3" s="1"/>
  <c r="F630" i="3" s="1"/>
  <c r="F631" i="3" s="1"/>
  <c r="F632" i="3" s="1"/>
  <c r="F633" i="3" s="1"/>
  <c r="F634" i="3" s="1"/>
  <c r="F635" i="3" s="1"/>
  <c r="F636" i="3" s="1"/>
  <c r="F637" i="3" s="1"/>
  <c r="E645" i="3"/>
  <c r="E648" i="3"/>
  <c r="E644" i="3"/>
  <c r="E646" i="3"/>
  <c r="E638" i="3"/>
  <c r="E642" i="3"/>
  <c r="E640" i="3"/>
  <c r="E647" i="3"/>
  <c r="E641" i="3"/>
  <c r="E643" i="3"/>
  <c r="E649" i="3"/>
  <c r="E639" i="3"/>
  <c r="C68" i="4"/>
  <c r="D661" i="3" s="1"/>
  <c r="D658" i="3"/>
  <c r="D657" i="3"/>
  <c r="D660" i="3"/>
  <c r="D650" i="3"/>
  <c r="D653" i="3"/>
  <c r="D656" i="3"/>
  <c r="D655" i="3"/>
  <c r="D651" i="3"/>
  <c r="D659" i="3"/>
  <c r="D652" i="3"/>
  <c r="D654" i="3"/>
  <c r="J47" i="3"/>
  <c r="M47" i="3"/>
  <c r="H48" i="3"/>
  <c r="G48" i="3"/>
  <c r="K47" i="3"/>
  <c r="I47" i="3"/>
  <c r="N46" i="3"/>
  <c r="R46" i="3" s="1"/>
  <c r="Q46" i="3"/>
  <c r="O46" i="3"/>
  <c r="L46" i="3"/>
  <c r="P46" i="3" s="1"/>
  <c r="F638" i="3" l="1"/>
  <c r="F639" i="3" s="1"/>
  <c r="F640" i="3" s="1"/>
  <c r="F641" i="3" s="1"/>
  <c r="F642" i="3" s="1"/>
  <c r="F643" i="3" s="1"/>
  <c r="F644" i="3" s="1"/>
  <c r="F645" i="3" s="1"/>
  <c r="F646" i="3" s="1"/>
  <c r="F647" i="3" s="1"/>
  <c r="F648" i="3" s="1"/>
  <c r="F649" i="3" s="1"/>
  <c r="E655" i="3"/>
  <c r="E653" i="3"/>
  <c r="E661" i="3"/>
  <c r="E650" i="3"/>
  <c r="E656" i="3"/>
  <c r="E654" i="3"/>
  <c r="E660" i="3"/>
  <c r="E652" i="3"/>
  <c r="E657" i="3"/>
  <c r="E659" i="3"/>
  <c r="E658" i="3"/>
  <c r="E651" i="3"/>
  <c r="C69" i="4"/>
  <c r="D673" i="3" s="1"/>
  <c r="D667" i="3"/>
  <c r="D669" i="3"/>
  <c r="D663" i="3"/>
  <c r="D671" i="3"/>
  <c r="D672" i="3"/>
  <c r="D668" i="3"/>
  <c r="D662" i="3"/>
  <c r="D664" i="3"/>
  <c r="D665" i="3"/>
  <c r="D670" i="3"/>
  <c r="D666" i="3"/>
  <c r="K48" i="3"/>
  <c r="I48" i="3"/>
  <c r="O47" i="3"/>
  <c r="L47" i="3"/>
  <c r="P47" i="3" s="1"/>
  <c r="H49" i="3"/>
  <c r="G49" i="3"/>
  <c r="J48" i="3"/>
  <c r="M48" i="3"/>
  <c r="N47" i="3"/>
  <c r="R47" i="3" s="1"/>
  <c r="Q47" i="3"/>
  <c r="F650" i="3" l="1"/>
  <c r="F651" i="3" s="1"/>
  <c r="F652" i="3" s="1"/>
  <c r="F653" i="3" s="1"/>
  <c r="F654" i="3" s="1"/>
  <c r="F655" i="3" s="1"/>
  <c r="F656" i="3" s="1"/>
  <c r="F657" i="3" s="1"/>
  <c r="F658" i="3" s="1"/>
  <c r="F659" i="3" s="1"/>
  <c r="F660" i="3" s="1"/>
  <c r="F661" i="3" s="1"/>
  <c r="E668" i="3"/>
  <c r="E672" i="3"/>
  <c r="E666" i="3"/>
  <c r="E671" i="3"/>
  <c r="E670" i="3"/>
  <c r="E663" i="3"/>
  <c r="E667" i="3"/>
  <c r="E673" i="3"/>
  <c r="E665" i="3"/>
  <c r="E669" i="3"/>
  <c r="E664" i="3"/>
  <c r="E662" i="3"/>
  <c r="C70" i="4"/>
  <c r="D685" i="3" s="1"/>
  <c r="D677" i="3"/>
  <c r="D681" i="3"/>
  <c r="D679" i="3"/>
  <c r="D676" i="3"/>
  <c r="D680" i="3"/>
  <c r="D678" i="3"/>
  <c r="D674" i="3"/>
  <c r="D675" i="3"/>
  <c r="D682" i="3"/>
  <c r="D684" i="3"/>
  <c r="D683" i="3"/>
  <c r="K49" i="3"/>
  <c r="I49" i="3"/>
  <c r="H50" i="3"/>
  <c r="G50" i="3"/>
  <c r="J49" i="3"/>
  <c r="M49" i="3"/>
  <c r="N48" i="3"/>
  <c r="R48" i="3" s="1"/>
  <c r="Q48" i="3"/>
  <c r="O48" i="3"/>
  <c r="L48" i="3"/>
  <c r="P48" i="3" s="1"/>
  <c r="F662" i="3" l="1"/>
  <c r="F663" i="3"/>
  <c r="F664" i="3" s="1"/>
  <c r="F665" i="3" s="1"/>
  <c r="F666" i="3" s="1"/>
  <c r="F667" i="3" s="1"/>
  <c r="F668" i="3" s="1"/>
  <c r="F669" i="3" s="1"/>
  <c r="F670" i="3" s="1"/>
  <c r="F671" i="3" s="1"/>
  <c r="F672" i="3" s="1"/>
  <c r="F673" i="3" s="1"/>
  <c r="E678" i="3"/>
  <c r="E676" i="3"/>
  <c r="E684" i="3"/>
  <c r="E679" i="3"/>
  <c r="E680" i="3"/>
  <c r="E683" i="3"/>
  <c r="E682" i="3"/>
  <c r="E681" i="3"/>
  <c r="E675" i="3"/>
  <c r="E677" i="3"/>
  <c r="E685" i="3"/>
  <c r="E674" i="3"/>
  <c r="C71" i="4"/>
  <c r="D697" i="3" s="1"/>
  <c r="D696" i="3"/>
  <c r="D695" i="3"/>
  <c r="D686" i="3"/>
  <c r="D689" i="3"/>
  <c r="D687" i="3"/>
  <c r="D688" i="3"/>
  <c r="D692" i="3"/>
  <c r="D694" i="3"/>
  <c r="D693" i="3"/>
  <c r="D691" i="3"/>
  <c r="D690" i="3"/>
  <c r="K50" i="3"/>
  <c r="I50" i="3"/>
  <c r="N49" i="3"/>
  <c r="R49" i="3" s="1"/>
  <c r="Q49" i="3"/>
  <c r="G51" i="3"/>
  <c r="H51" i="3"/>
  <c r="J50" i="3"/>
  <c r="M50" i="3"/>
  <c r="L49" i="3"/>
  <c r="P49" i="3" s="1"/>
  <c r="O49" i="3"/>
  <c r="F674" i="3" l="1"/>
  <c r="F675" i="3" s="1"/>
  <c r="F676" i="3" s="1"/>
  <c r="F677" i="3" s="1"/>
  <c r="F678" i="3" s="1"/>
  <c r="F679" i="3" s="1"/>
  <c r="F680" i="3" s="1"/>
  <c r="F681" i="3" s="1"/>
  <c r="F682" i="3" s="1"/>
  <c r="F683" i="3" s="1"/>
  <c r="F684" i="3" s="1"/>
  <c r="F685" i="3" s="1"/>
  <c r="E687" i="3"/>
  <c r="E689" i="3"/>
  <c r="E686" i="3"/>
  <c r="E691" i="3"/>
  <c r="E695" i="3"/>
  <c r="E688" i="3"/>
  <c r="E690" i="3"/>
  <c r="E693" i="3"/>
  <c r="E694" i="3"/>
  <c r="E696" i="3"/>
  <c r="E697" i="3"/>
  <c r="E692" i="3"/>
  <c r="C72" i="4"/>
  <c r="D709" i="3" s="1"/>
  <c r="D705" i="3"/>
  <c r="D707" i="3"/>
  <c r="D704" i="3"/>
  <c r="D699" i="3"/>
  <c r="D698" i="3"/>
  <c r="D703" i="3"/>
  <c r="D708" i="3"/>
  <c r="D702" i="3"/>
  <c r="D706" i="3"/>
  <c r="D700" i="3"/>
  <c r="D701" i="3"/>
  <c r="J51" i="3"/>
  <c r="M51" i="3"/>
  <c r="I51" i="3"/>
  <c r="K51" i="3"/>
  <c r="G52" i="3"/>
  <c r="H52" i="3"/>
  <c r="N50" i="3"/>
  <c r="R50" i="3" s="1"/>
  <c r="Q50" i="3"/>
  <c r="O50" i="3"/>
  <c r="L50" i="3"/>
  <c r="P50" i="3" s="1"/>
  <c r="F686" i="3" l="1"/>
  <c r="F687" i="3"/>
  <c r="F688" i="3" s="1"/>
  <c r="F689" i="3" s="1"/>
  <c r="F690" i="3" s="1"/>
  <c r="F691" i="3" s="1"/>
  <c r="F692" i="3" s="1"/>
  <c r="F693" i="3" s="1"/>
  <c r="F694" i="3" s="1"/>
  <c r="F695" i="3" s="1"/>
  <c r="F696" i="3" s="1"/>
  <c r="F697" i="3" s="1"/>
  <c r="E698" i="3"/>
  <c r="E699" i="3"/>
  <c r="E704" i="3"/>
  <c r="E703" i="3"/>
  <c r="E701" i="3"/>
  <c r="E700" i="3"/>
  <c r="E709" i="3"/>
  <c r="E706" i="3"/>
  <c r="E707" i="3"/>
  <c r="E702" i="3"/>
  <c r="E705" i="3"/>
  <c r="E708" i="3"/>
  <c r="C73" i="4"/>
  <c r="D721" i="3" s="1"/>
  <c r="D715" i="3"/>
  <c r="D720" i="3"/>
  <c r="D713" i="3"/>
  <c r="D710" i="3"/>
  <c r="D711" i="3"/>
  <c r="D719" i="3"/>
  <c r="D712" i="3"/>
  <c r="D718" i="3"/>
  <c r="D714" i="3"/>
  <c r="D717" i="3"/>
  <c r="D716" i="3"/>
  <c r="K52" i="3"/>
  <c r="I52" i="3"/>
  <c r="H53" i="3"/>
  <c r="G53" i="3"/>
  <c r="J52" i="3"/>
  <c r="M52" i="3"/>
  <c r="L51" i="3"/>
  <c r="P51" i="3" s="1"/>
  <c r="O51" i="3"/>
  <c r="Q51" i="3"/>
  <c r="N51" i="3"/>
  <c r="R51" i="3" s="1"/>
  <c r="F698" i="3" l="1"/>
  <c r="F699" i="3" s="1"/>
  <c r="F700" i="3" s="1"/>
  <c r="F701" i="3" s="1"/>
  <c r="F702" i="3" s="1"/>
  <c r="F703" i="3" s="1"/>
  <c r="F704" i="3" s="1"/>
  <c r="F705" i="3" s="1"/>
  <c r="F706" i="3" s="1"/>
  <c r="F707" i="3" s="1"/>
  <c r="F708" i="3" s="1"/>
  <c r="F709" i="3" s="1"/>
  <c r="E716" i="3"/>
  <c r="E721" i="3"/>
  <c r="E710" i="3"/>
  <c r="E717" i="3"/>
  <c r="E713" i="3"/>
  <c r="E719" i="3"/>
  <c r="E714" i="3"/>
  <c r="E720" i="3"/>
  <c r="E718" i="3"/>
  <c r="E715" i="3"/>
  <c r="E711" i="3"/>
  <c r="E712" i="3"/>
  <c r="C74" i="4"/>
  <c r="D730" i="3"/>
  <c r="D733" i="3"/>
  <c r="D729" i="3"/>
  <c r="D724" i="3"/>
  <c r="D725" i="3"/>
  <c r="D728" i="3"/>
  <c r="D727" i="3"/>
  <c r="D731" i="3"/>
  <c r="D732" i="3"/>
  <c r="D723" i="3"/>
  <c r="D722" i="3"/>
  <c r="D726" i="3"/>
  <c r="Q52" i="3"/>
  <c r="N52" i="3"/>
  <c r="R52" i="3" s="1"/>
  <c r="K53" i="3"/>
  <c r="I53" i="3"/>
  <c r="G54" i="3"/>
  <c r="H54" i="3"/>
  <c r="J53" i="3"/>
  <c r="M53" i="3"/>
  <c r="L52" i="3"/>
  <c r="P52" i="3" s="1"/>
  <c r="O52" i="3"/>
  <c r="F710" i="3" l="1"/>
  <c r="F711" i="3" s="1"/>
  <c r="F712" i="3" s="1"/>
  <c r="F713" i="3" s="1"/>
  <c r="F714" i="3" s="1"/>
  <c r="F715" i="3" s="1"/>
  <c r="F716" i="3" s="1"/>
  <c r="F717" i="3" s="1"/>
  <c r="F718" i="3" s="1"/>
  <c r="F719" i="3" s="1"/>
  <c r="F720" i="3" s="1"/>
  <c r="F721" i="3" s="1"/>
  <c r="E727" i="3"/>
  <c r="E726" i="3"/>
  <c r="E724" i="3"/>
  <c r="E728" i="3"/>
  <c r="E722" i="3"/>
  <c r="E729" i="3"/>
  <c r="E725" i="3"/>
  <c r="E723" i="3"/>
  <c r="E732" i="3"/>
  <c r="E730" i="3"/>
  <c r="E733" i="3"/>
  <c r="E731" i="3"/>
  <c r="C75" i="4"/>
  <c r="D736" i="3"/>
  <c r="D737" i="3"/>
  <c r="D741" i="3"/>
  <c r="D742" i="3"/>
  <c r="D734" i="3"/>
  <c r="D738" i="3"/>
  <c r="D743" i="3"/>
  <c r="D739" i="3"/>
  <c r="D745" i="3"/>
  <c r="D744" i="3"/>
  <c r="D740" i="3"/>
  <c r="D735" i="3"/>
  <c r="J54" i="3"/>
  <c r="M54" i="3"/>
  <c r="G55" i="3"/>
  <c r="H55" i="3"/>
  <c r="K54" i="3"/>
  <c r="I54" i="3"/>
  <c r="L53" i="3"/>
  <c r="P53" i="3" s="1"/>
  <c r="O53" i="3"/>
  <c r="N53" i="3"/>
  <c r="R53" i="3" s="1"/>
  <c r="Q53" i="3"/>
  <c r="F722" i="3" l="1"/>
  <c r="F723" i="3" s="1"/>
  <c r="F724" i="3" s="1"/>
  <c r="F725" i="3" s="1"/>
  <c r="F726" i="3" s="1"/>
  <c r="F727" i="3" s="1"/>
  <c r="F728" i="3" s="1"/>
  <c r="F729" i="3" s="1"/>
  <c r="F730" i="3" s="1"/>
  <c r="F731" i="3" s="1"/>
  <c r="F732" i="3" s="1"/>
  <c r="F733" i="3" s="1"/>
  <c r="E743" i="3"/>
  <c r="E738" i="3"/>
  <c r="E734" i="3"/>
  <c r="E735" i="3"/>
  <c r="E742" i="3"/>
  <c r="E740" i="3"/>
  <c r="E741" i="3"/>
  <c r="E744" i="3"/>
  <c r="E737" i="3"/>
  <c r="E745" i="3"/>
  <c r="E736" i="3"/>
  <c r="E739" i="3"/>
  <c r="C76" i="4"/>
  <c r="D746" i="3"/>
  <c r="D748" i="3"/>
  <c r="D756" i="3"/>
  <c r="D753" i="3"/>
  <c r="D755" i="3"/>
  <c r="D754" i="3"/>
  <c r="D752" i="3"/>
  <c r="D757" i="3"/>
  <c r="D747" i="3"/>
  <c r="D751" i="3"/>
  <c r="D749" i="3"/>
  <c r="D750" i="3"/>
  <c r="J55" i="3"/>
  <c r="M55" i="3"/>
  <c r="L54" i="3"/>
  <c r="P54" i="3" s="1"/>
  <c r="O54" i="3"/>
  <c r="G56" i="3"/>
  <c r="H56" i="3"/>
  <c r="I55" i="3"/>
  <c r="K55" i="3"/>
  <c r="Q54" i="3"/>
  <c r="N54" i="3"/>
  <c r="R54" i="3" s="1"/>
  <c r="F734" i="3" l="1"/>
  <c r="F735" i="3" s="1"/>
  <c r="F736" i="3" s="1"/>
  <c r="F737" i="3" s="1"/>
  <c r="F738" i="3" s="1"/>
  <c r="F739" i="3" s="1"/>
  <c r="F740" i="3" s="1"/>
  <c r="F741" i="3" s="1"/>
  <c r="F742" i="3" s="1"/>
  <c r="F743" i="3" s="1"/>
  <c r="F744" i="3" s="1"/>
  <c r="F745" i="3" s="1"/>
  <c r="E754" i="3"/>
  <c r="E755" i="3"/>
  <c r="E750" i="3"/>
  <c r="E753" i="3"/>
  <c r="E752" i="3"/>
  <c r="E749" i="3"/>
  <c r="E756" i="3"/>
  <c r="E751" i="3"/>
  <c r="E748" i="3"/>
  <c r="E747" i="3"/>
  <c r="E746" i="3"/>
  <c r="E757" i="3"/>
  <c r="C77" i="4"/>
  <c r="D769" i="3" s="1"/>
  <c r="D768" i="3"/>
  <c r="D762" i="3"/>
  <c r="D763" i="3"/>
  <c r="D758" i="3"/>
  <c r="D767" i="3"/>
  <c r="D766" i="3"/>
  <c r="D761" i="3"/>
  <c r="D760" i="3"/>
  <c r="D764" i="3"/>
  <c r="D759" i="3"/>
  <c r="D765" i="3"/>
  <c r="I56" i="3"/>
  <c r="K56" i="3"/>
  <c r="J56" i="3"/>
  <c r="M56" i="3"/>
  <c r="H57" i="3"/>
  <c r="G57" i="3"/>
  <c r="Q55" i="3"/>
  <c r="N55" i="3"/>
  <c r="R55" i="3" s="1"/>
  <c r="O55" i="3"/>
  <c r="L55" i="3"/>
  <c r="P55" i="3" s="1"/>
  <c r="F746" i="3" l="1"/>
  <c r="F747" i="3" s="1"/>
  <c r="F748" i="3" s="1"/>
  <c r="F749" i="3" s="1"/>
  <c r="F750" i="3" s="1"/>
  <c r="F751" i="3" s="1"/>
  <c r="F752" i="3" s="1"/>
  <c r="F753" i="3" s="1"/>
  <c r="F754" i="3" s="1"/>
  <c r="F755" i="3" s="1"/>
  <c r="F756" i="3" s="1"/>
  <c r="F757" i="3" s="1"/>
  <c r="E767" i="3"/>
  <c r="E765" i="3"/>
  <c r="E758" i="3"/>
  <c r="F758" i="3" s="1"/>
  <c r="E762" i="3"/>
  <c r="E766" i="3"/>
  <c r="E759" i="3"/>
  <c r="E763" i="3"/>
  <c r="E764" i="3"/>
  <c r="E769" i="3"/>
  <c r="E768" i="3"/>
  <c r="E761" i="3"/>
  <c r="E760" i="3"/>
  <c r="C78" i="4"/>
  <c r="D781" i="3" s="1"/>
  <c r="D775" i="3"/>
  <c r="D776" i="3"/>
  <c r="D770" i="3"/>
  <c r="D771" i="3"/>
  <c r="D780" i="3"/>
  <c r="D774" i="3"/>
  <c r="D779" i="3"/>
  <c r="D772" i="3"/>
  <c r="D773" i="3"/>
  <c r="D777" i="3"/>
  <c r="D778" i="3"/>
  <c r="G58" i="3"/>
  <c r="H58" i="3"/>
  <c r="I57" i="3"/>
  <c r="K57" i="3"/>
  <c r="J57" i="3"/>
  <c r="M57" i="3"/>
  <c r="Q56" i="3"/>
  <c r="N56" i="3"/>
  <c r="R56" i="3" s="1"/>
  <c r="L56" i="3"/>
  <c r="P56" i="3" s="1"/>
  <c r="O56" i="3"/>
  <c r="F759" i="3" l="1"/>
  <c r="F760" i="3" s="1"/>
  <c r="F761" i="3" s="1"/>
  <c r="F762" i="3" s="1"/>
  <c r="F763" i="3" s="1"/>
  <c r="F764" i="3" s="1"/>
  <c r="F765" i="3" s="1"/>
  <c r="F766" i="3" s="1"/>
  <c r="F767" i="3" s="1"/>
  <c r="F768" i="3" s="1"/>
  <c r="F769" i="3" s="1"/>
  <c r="E778" i="3"/>
  <c r="E770" i="3"/>
  <c r="E771" i="3"/>
  <c r="E777" i="3"/>
  <c r="E781" i="3"/>
  <c r="E780" i="3"/>
  <c r="E773" i="3"/>
  <c r="E776" i="3"/>
  <c r="E772" i="3"/>
  <c r="E775" i="3"/>
  <c r="E774" i="3"/>
  <c r="E779" i="3"/>
  <c r="C79" i="4"/>
  <c r="D793" i="3" s="1"/>
  <c r="D792" i="3"/>
  <c r="D783" i="3"/>
  <c r="D787" i="3"/>
  <c r="D786" i="3"/>
  <c r="D790" i="3"/>
  <c r="D784" i="3"/>
  <c r="D789" i="3"/>
  <c r="D788" i="3"/>
  <c r="D791" i="3"/>
  <c r="D785" i="3"/>
  <c r="D782" i="3"/>
  <c r="N57" i="3"/>
  <c r="R57" i="3" s="1"/>
  <c r="Q57" i="3"/>
  <c r="O57" i="3"/>
  <c r="L57" i="3"/>
  <c r="P57" i="3" s="1"/>
  <c r="G59" i="3"/>
  <c r="H59" i="3"/>
  <c r="J58" i="3"/>
  <c r="M58" i="3"/>
  <c r="K58" i="3"/>
  <c r="I58" i="3"/>
  <c r="F770" i="3" l="1"/>
  <c r="F771" i="3"/>
  <c r="F772" i="3" s="1"/>
  <c r="F773" i="3" s="1"/>
  <c r="F774" i="3" s="1"/>
  <c r="F775" i="3" s="1"/>
  <c r="F776" i="3" s="1"/>
  <c r="F777" i="3" s="1"/>
  <c r="F778" i="3" s="1"/>
  <c r="F779" i="3" s="1"/>
  <c r="F780" i="3" s="1"/>
  <c r="F781" i="3" s="1"/>
  <c r="E784" i="3"/>
  <c r="E786" i="3"/>
  <c r="E782" i="3"/>
  <c r="E793" i="3"/>
  <c r="E785" i="3"/>
  <c r="E787" i="3"/>
  <c r="E783" i="3"/>
  <c r="E788" i="3"/>
  <c r="E792" i="3"/>
  <c r="E790" i="3"/>
  <c r="E791" i="3"/>
  <c r="E789" i="3"/>
  <c r="C80" i="4"/>
  <c r="D805" i="3" s="1"/>
  <c r="D794" i="3"/>
  <c r="D798" i="3"/>
  <c r="D796" i="3"/>
  <c r="D800" i="3"/>
  <c r="D795" i="3"/>
  <c r="D803" i="3"/>
  <c r="D802" i="3"/>
  <c r="D804" i="3"/>
  <c r="D801" i="3"/>
  <c r="D799" i="3"/>
  <c r="D797" i="3"/>
  <c r="G60" i="3"/>
  <c r="H60" i="3"/>
  <c r="J59" i="3"/>
  <c r="M59" i="3"/>
  <c r="I59" i="3"/>
  <c r="K59" i="3"/>
  <c r="L58" i="3"/>
  <c r="P58" i="3" s="1"/>
  <c r="O58" i="3"/>
  <c r="Q58" i="3"/>
  <c r="N58" i="3"/>
  <c r="R58" i="3" s="1"/>
  <c r="F782" i="3" l="1"/>
  <c r="F783" i="3" s="1"/>
  <c r="F784" i="3" s="1"/>
  <c r="F785" i="3" s="1"/>
  <c r="F786" i="3" s="1"/>
  <c r="F787" i="3" s="1"/>
  <c r="F788" i="3" s="1"/>
  <c r="F789" i="3" s="1"/>
  <c r="F790" i="3" s="1"/>
  <c r="F791" i="3" s="1"/>
  <c r="F792" i="3" s="1"/>
  <c r="F793" i="3" s="1"/>
  <c r="E803" i="3"/>
  <c r="E795" i="3"/>
  <c r="E797" i="3"/>
  <c r="E800" i="3"/>
  <c r="E799" i="3"/>
  <c r="E796" i="3"/>
  <c r="E802" i="3"/>
  <c r="E801" i="3"/>
  <c r="E798" i="3"/>
  <c r="E805" i="3"/>
  <c r="E794" i="3"/>
  <c r="E804" i="3"/>
  <c r="C81" i="4"/>
  <c r="D813" i="3"/>
  <c r="D811" i="3"/>
  <c r="D807" i="3"/>
  <c r="D806" i="3"/>
  <c r="D815" i="3"/>
  <c r="D809" i="3"/>
  <c r="D810" i="3"/>
  <c r="D817" i="3"/>
  <c r="D808" i="3"/>
  <c r="D816" i="3"/>
  <c r="D814" i="3"/>
  <c r="D812" i="3"/>
  <c r="L59" i="3"/>
  <c r="P59" i="3" s="1"/>
  <c r="O59" i="3"/>
  <c r="J60" i="3"/>
  <c r="M60" i="3"/>
  <c r="N59" i="3"/>
  <c r="R59" i="3" s="1"/>
  <c r="Q59" i="3"/>
  <c r="H61" i="3"/>
  <c r="G61" i="3"/>
  <c r="I60" i="3"/>
  <c r="K60" i="3"/>
  <c r="F794" i="3" l="1"/>
  <c r="F795" i="3" s="1"/>
  <c r="F796" i="3" s="1"/>
  <c r="F797" i="3" s="1"/>
  <c r="F798" i="3" s="1"/>
  <c r="F799" i="3" s="1"/>
  <c r="F800" i="3" s="1"/>
  <c r="F801" i="3" s="1"/>
  <c r="F802" i="3" s="1"/>
  <c r="F803" i="3" s="1"/>
  <c r="F804" i="3" s="1"/>
  <c r="F805" i="3" s="1"/>
  <c r="E812" i="3"/>
  <c r="E806" i="3"/>
  <c r="E809" i="3"/>
  <c r="E814" i="3"/>
  <c r="E807" i="3"/>
  <c r="E816" i="3"/>
  <c r="E811" i="3"/>
  <c r="E808" i="3"/>
  <c r="E813" i="3"/>
  <c r="E810" i="3"/>
  <c r="E815" i="3"/>
  <c r="E817" i="3"/>
  <c r="C82" i="4"/>
  <c r="D829" i="3" s="1"/>
  <c r="D826" i="3"/>
  <c r="D822" i="3"/>
  <c r="D825" i="3"/>
  <c r="D824" i="3"/>
  <c r="D821" i="3"/>
  <c r="D827" i="3"/>
  <c r="D823" i="3"/>
  <c r="D818" i="3"/>
  <c r="D828" i="3"/>
  <c r="D820" i="3"/>
  <c r="D819" i="3"/>
  <c r="J61" i="3"/>
  <c r="M61" i="3"/>
  <c r="I61" i="3"/>
  <c r="K61" i="3"/>
  <c r="N60" i="3"/>
  <c r="R60" i="3" s="1"/>
  <c r="Q60" i="3"/>
  <c r="L60" i="3"/>
  <c r="P60" i="3" s="1"/>
  <c r="O60" i="3"/>
  <c r="G62" i="3"/>
  <c r="H62" i="3"/>
  <c r="F806" i="3" l="1"/>
  <c r="F807" i="3"/>
  <c r="F808" i="3" s="1"/>
  <c r="F809" i="3" s="1"/>
  <c r="F810" i="3" s="1"/>
  <c r="F811" i="3" s="1"/>
  <c r="F812" i="3" s="1"/>
  <c r="F813" i="3" s="1"/>
  <c r="F814" i="3" s="1"/>
  <c r="F815" i="3" s="1"/>
  <c r="F816" i="3" s="1"/>
  <c r="F817" i="3" s="1"/>
  <c r="E821" i="3"/>
  <c r="E829" i="3"/>
  <c r="E819" i="3"/>
  <c r="E824" i="3"/>
  <c r="E825" i="3"/>
  <c r="E827" i="3"/>
  <c r="E820" i="3"/>
  <c r="E828" i="3"/>
  <c r="E822" i="3"/>
  <c r="E818" i="3"/>
  <c r="E826" i="3"/>
  <c r="E823" i="3"/>
  <c r="C83" i="4"/>
  <c r="D841" i="3" s="1"/>
  <c r="D840" i="3"/>
  <c r="D836" i="3"/>
  <c r="D839" i="3"/>
  <c r="D833" i="3"/>
  <c r="D835" i="3"/>
  <c r="D831" i="3"/>
  <c r="D830" i="3"/>
  <c r="D837" i="3"/>
  <c r="D838" i="3"/>
  <c r="D832" i="3"/>
  <c r="D834" i="3"/>
  <c r="O61" i="3"/>
  <c r="L61" i="3"/>
  <c r="P61" i="3" s="1"/>
  <c r="G63" i="3"/>
  <c r="H63" i="3"/>
  <c r="J62" i="3"/>
  <c r="M62" i="3"/>
  <c r="N61" i="3"/>
  <c r="R61" i="3" s="1"/>
  <c r="Q61" i="3"/>
  <c r="K62" i="3"/>
  <c r="I62" i="3"/>
  <c r="F818" i="3" l="1"/>
  <c r="F819" i="3" s="1"/>
  <c r="F820" i="3" s="1"/>
  <c r="F821" i="3" s="1"/>
  <c r="F822" i="3" s="1"/>
  <c r="F823" i="3" s="1"/>
  <c r="F824" i="3" s="1"/>
  <c r="F825" i="3" s="1"/>
  <c r="F826" i="3" s="1"/>
  <c r="F827" i="3" s="1"/>
  <c r="F828" i="3" s="1"/>
  <c r="F829" i="3" s="1"/>
  <c r="E831" i="3"/>
  <c r="E835" i="3"/>
  <c r="E841" i="3"/>
  <c r="E834" i="3"/>
  <c r="E833" i="3"/>
  <c r="E839" i="3"/>
  <c r="E838" i="3"/>
  <c r="E832" i="3"/>
  <c r="E836" i="3"/>
  <c r="E837" i="3"/>
  <c r="E840" i="3"/>
  <c r="E830" i="3"/>
  <c r="C84" i="4"/>
  <c r="D851" i="3"/>
  <c r="D842" i="3"/>
  <c r="D853" i="3"/>
  <c r="D849" i="3"/>
  <c r="D846" i="3"/>
  <c r="D847" i="3"/>
  <c r="D852" i="3"/>
  <c r="D844" i="3"/>
  <c r="D850" i="3"/>
  <c r="D845" i="3"/>
  <c r="D848" i="3"/>
  <c r="D843" i="3"/>
  <c r="J63" i="3"/>
  <c r="M63" i="3"/>
  <c r="Q62" i="3"/>
  <c r="N62" i="3"/>
  <c r="R62" i="3" s="1"/>
  <c r="G64" i="3"/>
  <c r="H64" i="3"/>
  <c r="I63" i="3"/>
  <c r="K63" i="3"/>
  <c r="O62" i="3"/>
  <c r="L62" i="3"/>
  <c r="P62" i="3" s="1"/>
  <c r="F830" i="3" l="1"/>
  <c r="F831" i="3" s="1"/>
  <c r="F832" i="3" s="1"/>
  <c r="F833" i="3" s="1"/>
  <c r="F834" i="3" s="1"/>
  <c r="F835" i="3" s="1"/>
  <c r="F836" i="3" s="1"/>
  <c r="F837" i="3" s="1"/>
  <c r="F838" i="3" s="1"/>
  <c r="F839" i="3" s="1"/>
  <c r="F840" i="3" s="1"/>
  <c r="F841" i="3" s="1"/>
  <c r="E852" i="3"/>
  <c r="E846" i="3"/>
  <c r="E843" i="3"/>
  <c r="E849" i="3"/>
  <c r="E842" i="3"/>
  <c r="F842" i="3" s="1"/>
  <c r="F843" i="3" s="1"/>
  <c r="E848" i="3"/>
  <c r="E853" i="3"/>
  <c r="E845" i="3"/>
  <c r="E850" i="3"/>
  <c r="E851" i="3"/>
  <c r="E847" i="3"/>
  <c r="E844" i="3"/>
  <c r="C85" i="4"/>
  <c r="D861" i="3"/>
  <c r="D857" i="3"/>
  <c r="D855" i="3"/>
  <c r="D860" i="3"/>
  <c r="D862" i="3"/>
  <c r="D858" i="3"/>
  <c r="D864" i="3"/>
  <c r="D859" i="3"/>
  <c r="D865" i="3"/>
  <c r="D856" i="3"/>
  <c r="D854" i="3"/>
  <c r="D863" i="3"/>
  <c r="J64" i="3"/>
  <c r="M64" i="3"/>
  <c r="H65" i="3"/>
  <c r="G65" i="3"/>
  <c r="I64" i="3"/>
  <c r="K64" i="3"/>
  <c r="N63" i="3"/>
  <c r="R63" i="3" s="1"/>
  <c r="Q63" i="3"/>
  <c r="L63" i="3"/>
  <c r="P63" i="3" s="1"/>
  <c r="O63" i="3"/>
  <c r="F844" i="3" l="1"/>
  <c r="F845" i="3" s="1"/>
  <c r="F846" i="3" s="1"/>
  <c r="F847" i="3" s="1"/>
  <c r="F848" i="3"/>
  <c r="F849" i="3" s="1"/>
  <c r="F850" i="3" s="1"/>
  <c r="F851" i="3" s="1"/>
  <c r="F852" i="3" s="1"/>
  <c r="F853" i="3" s="1"/>
  <c r="E862" i="3"/>
  <c r="E855" i="3"/>
  <c r="E864" i="3"/>
  <c r="E858" i="3"/>
  <c r="E863" i="3"/>
  <c r="E854" i="3"/>
  <c r="E856" i="3"/>
  <c r="E857" i="3"/>
  <c r="E860" i="3"/>
  <c r="E865" i="3"/>
  <c r="E861" i="3"/>
  <c r="E859" i="3"/>
  <c r="C86" i="4"/>
  <c r="D868" i="3"/>
  <c r="D869" i="3"/>
  <c r="D872" i="3"/>
  <c r="D875" i="3"/>
  <c r="D871" i="3"/>
  <c r="D874" i="3"/>
  <c r="D876" i="3"/>
  <c r="D866" i="3"/>
  <c r="D877" i="3"/>
  <c r="D867" i="3"/>
  <c r="D870" i="3"/>
  <c r="D873" i="3"/>
  <c r="I65" i="3"/>
  <c r="K65" i="3"/>
  <c r="L64" i="3"/>
  <c r="P64" i="3" s="1"/>
  <c r="O64" i="3"/>
  <c r="G66" i="3"/>
  <c r="H66" i="3"/>
  <c r="J65" i="3"/>
  <c r="M65" i="3"/>
  <c r="N64" i="3"/>
  <c r="R64" i="3" s="1"/>
  <c r="Q64" i="3"/>
  <c r="F854" i="3" l="1"/>
  <c r="F855" i="3" s="1"/>
  <c r="F856" i="3" s="1"/>
  <c r="F857" i="3"/>
  <c r="F858" i="3" s="1"/>
  <c r="F859" i="3" s="1"/>
  <c r="F860" i="3" s="1"/>
  <c r="F861" i="3" s="1"/>
  <c r="F862" i="3" s="1"/>
  <c r="F863" i="3" s="1"/>
  <c r="F864" i="3" s="1"/>
  <c r="F865" i="3" s="1"/>
  <c r="E876" i="3"/>
  <c r="E874" i="3"/>
  <c r="E871" i="3"/>
  <c r="E873" i="3"/>
  <c r="E870" i="3"/>
  <c r="E872" i="3"/>
  <c r="E875" i="3"/>
  <c r="E867" i="3"/>
  <c r="E869" i="3"/>
  <c r="E868" i="3"/>
  <c r="E877" i="3"/>
  <c r="E866" i="3"/>
  <c r="F866" i="3" s="1"/>
  <c r="C87" i="4"/>
  <c r="D889" i="3" s="1"/>
  <c r="D888" i="3"/>
  <c r="D881" i="3"/>
  <c r="D882" i="3"/>
  <c r="D879" i="3"/>
  <c r="D880" i="3"/>
  <c r="D878" i="3"/>
  <c r="D887" i="3"/>
  <c r="D883" i="3"/>
  <c r="D886" i="3"/>
  <c r="D884" i="3"/>
  <c r="D885" i="3"/>
  <c r="M66" i="3"/>
  <c r="J66" i="3"/>
  <c r="I66" i="3"/>
  <c r="K66" i="3"/>
  <c r="G67" i="3"/>
  <c r="H67" i="3"/>
  <c r="O65" i="3"/>
  <c r="L65" i="3"/>
  <c r="P65" i="3" s="1"/>
  <c r="N65" i="3"/>
  <c r="R65" i="3" s="1"/>
  <c r="Q65" i="3"/>
  <c r="F867" i="3" l="1"/>
  <c r="F868" i="3" s="1"/>
  <c r="F869" i="3" s="1"/>
  <c r="F870" i="3" s="1"/>
  <c r="F871" i="3" s="1"/>
  <c r="F872" i="3" s="1"/>
  <c r="F873" i="3" s="1"/>
  <c r="F874" i="3" s="1"/>
  <c r="F875" i="3" s="1"/>
  <c r="F876" i="3" s="1"/>
  <c r="F877" i="3" s="1"/>
  <c r="E878" i="3"/>
  <c r="E885" i="3"/>
  <c r="E889" i="3"/>
  <c r="E882" i="3"/>
  <c r="E884" i="3"/>
  <c r="E881" i="3"/>
  <c r="E886" i="3"/>
  <c r="E888" i="3"/>
  <c r="E887" i="3"/>
  <c r="E880" i="3"/>
  <c r="E879" i="3"/>
  <c r="E883" i="3"/>
  <c r="C88" i="4"/>
  <c r="D892" i="3"/>
  <c r="D894" i="3"/>
  <c r="D897" i="3"/>
  <c r="D896" i="3"/>
  <c r="D899" i="3"/>
  <c r="D898" i="3"/>
  <c r="D891" i="3"/>
  <c r="D901" i="3"/>
  <c r="D895" i="3"/>
  <c r="D900" i="3"/>
  <c r="D890" i="3"/>
  <c r="D893" i="3"/>
  <c r="G68" i="3"/>
  <c r="H68" i="3"/>
  <c r="I67" i="3"/>
  <c r="K67" i="3"/>
  <c r="M67" i="3"/>
  <c r="J67" i="3"/>
  <c r="O66" i="3"/>
  <c r="L66" i="3"/>
  <c r="P66" i="3" s="1"/>
  <c r="N66" i="3"/>
  <c r="R66" i="3" s="1"/>
  <c r="Q66" i="3"/>
  <c r="F878" i="3" l="1"/>
  <c r="F879" i="3" s="1"/>
  <c r="F880" i="3" s="1"/>
  <c r="F881" i="3" s="1"/>
  <c r="F882" i="3" s="1"/>
  <c r="F883" i="3" s="1"/>
  <c r="F884" i="3" s="1"/>
  <c r="F885" i="3" s="1"/>
  <c r="F886" i="3" s="1"/>
  <c r="F887" i="3" s="1"/>
  <c r="F888" i="3" s="1"/>
  <c r="F889" i="3" s="1"/>
  <c r="E891" i="3"/>
  <c r="E893" i="3"/>
  <c r="E890" i="3"/>
  <c r="E898" i="3"/>
  <c r="E899" i="3"/>
  <c r="E896" i="3"/>
  <c r="E897" i="3"/>
  <c r="E900" i="3"/>
  <c r="E894" i="3"/>
  <c r="E895" i="3"/>
  <c r="E892" i="3"/>
  <c r="E901" i="3"/>
  <c r="C89" i="4"/>
  <c r="D910" i="3"/>
  <c r="D904" i="3"/>
  <c r="D903" i="3"/>
  <c r="D912" i="3"/>
  <c r="D907" i="3"/>
  <c r="D908" i="3"/>
  <c r="D913" i="3"/>
  <c r="D902" i="3"/>
  <c r="D906" i="3"/>
  <c r="D911" i="3"/>
  <c r="D905" i="3"/>
  <c r="D909" i="3"/>
  <c r="O67" i="3"/>
  <c r="L67" i="3"/>
  <c r="P67" i="3" s="1"/>
  <c r="N67" i="3"/>
  <c r="R67" i="3" s="1"/>
  <c r="Q67" i="3"/>
  <c r="G69" i="3"/>
  <c r="H69" i="3"/>
  <c r="J68" i="3"/>
  <c r="M68" i="3"/>
  <c r="I68" i="3"/>
  <c r="K68" i="3"/>
  <c r="F890" i="3" l="1"/>
  <c r="F891" i="3" s="1"/>
  <c r="F892" i="3" s="1"/>
  <c r="F893" i="3" s="1"/>
  <c r="F894" i="3" s="1"/>
  <c r="F895" i="3" s="1"/>
  <c r="F896" i="3" s="1"/>
  <c r="F897" i="3" s="1"/>
  <c r="F898" i="3" s="1"/>
  <c r="F899" i="3" s="1"/>
  <c r="F900" i="3" s="1"/>
  <c r="F901" i="3" s="1"/>
  <c r="E913" i="3"/>
  <c r="E905" i="3"/>
  <c r="E903" i="3"/>
  <c r="E908" i="3"/>
  <c r="E907" i="3"/>
  <c r="E909" i="3"/>
  <c r="E911" i="3"/>
  <c r="E904" i="3"/>
  <c r="E910" i="3"/>
  <c r="E912" i="3"/>
  <c r="E906" i="3"/>
  <c r="E902" i="3"/>
  <c r="F902" i="3" s="1"/>
  <c r="F903" i="3" s="1"/>
  <c r="F904" i="3" s="1"/>
  <c r="C90" i="4"/>
  <c r="D925" i="3" s="1"/>
  <c r="D914" i="3"/>
  <c r="D919" i="3"/>
  <c r="D916" i="3"/>
  <c r="D922" i="3"/>
  <c r="D920" i="3"/>
  <c r="D921" i="3"/>
  <c r="D917" i="3"/>
  <c r="D915" i="3"/>
  <c r="D923" i="3"/>
  <c r="D918" i="3"/>
  <c r="D924" i="3"/>
  <c r="G70" i="3"/>
  <c r="H70" i="3"/>
  <c r="J69" i="3"/>
  <c r="M69" i="3"/>
  <c r="I69" i="3"/>
  <c r="K69" i="3"/>
  <c r="O68" i="3"/>
  <c r="L68" i="3"/>
  <c r="P68" i="3" s="1"/>
  <c r="N68" i="3"/>
  <c r="R68" i="3" s="1"/>
  <c r="Q68" i="3"/>
  <c r="F905" i="3" l="1"/>
  <c r="F906" i="3" s="1"/>
  <c r="F907" i="3"/>
  <c r="F908" i="3" s="1"/>
  <c r="F909" i="3"/>
  <c r="F910" i="3" s="1"/>
  <c r="F911" i="3" s="1"/>
  <c r="F912" i="3" s="1"/>
  <c r="F913" i="3" s="1"/>
  <c r="E917" i="3"/>
  <c r="E921" i="3"/>
  <c r="E920" i="3"/>
  <c r="E924" i="3"/>
  <c r="E916" i="3"/>
  <c r="E922" i="3"/>
  <c r="E918" i="3"/>
  <c r="E925" i="3"/>
  <c r="E919" i="3"/>
  <c r="E923" i="3"/>
  <c r="E914" i="3"/>
  <c r="E915" i="3"/>
  <c r="C91" i="4"/>
  <c r="D935" i="3"/>
  <c r="D928" i="3"/>
  <c r="D933" i="3"/>
  <c r="D927" i="3"/>
  <c r="D929" i="3"/>
  <c r="D934" i="3"/>
  <c r="D937" i="3"/>
  <c r="D926" i="3"/>
  <c r="D931" i="3"/>
  <c r="D930" i="3"/>
  <c r="D932" i="3"/>
  <c r="D936" i="3"/>
  <c r="N69" i="3"/>
  <c r="R69" i="3" s="1"/>
  <c r="Q69" i="3"/>
  <c r="O69" i="3"/>
  <c r="L69" i="3"/>
  <c r="P69" i="3" s="1"/>
  <c r="G71" i="3"/>
  <c r="H71" i="3"/>
  <c r="M70" i="3"/>
  <c r="J70" i="3"/>
  <c r="I70" i="3"/>
  <c r="K70" i="3"/>
  <c r="F914" i="3" l="1"/>
  <c r="F915" i="3" s="1"/>
  <c r="F916" i="3" s="1"/>
  <c r="F917" i="3" s="1"/>
  <c r="F918" i="3" s="1"/>
  <c r="F919" i="3" s="1"/>
  <c r="F920" i="3" s="1"/>
  <c r="F921" i="3" s="1"/>
  <c r="F922" i="3" s="1"/>
  <c r="F923" i="3" s="1"/>
  <c r="F924" i="3" s="1"/>
  <c r="F925" i="3" s="1"/>
  <c r="E931" i="3"/>
  <c r="E934" i="3"/>
  <c r="E929" i="3"/>
  <c r="E936" i="3"/>
  <c r="E932" i="3"/>
  <c r="E933" i="3"/>
  <c r="E935" i="3"/>
  <c r="E926" i="3"/>
  <c r="E937" i="3"/>
  <c r="E927" i="3"/>
  <c r="E930" i="3"/>
  <c r="E928" i="3"/>
  <c r="C92" i="4"/>
  <c r="D949" i="3" s="1"/>
  <c r="D943" i="3"/>
  <c r="D944" i="3"/>
  <c r="D948" i="3"/>
  <c r="D942" i="3"/>
  <c r="D938" i="3"/>
  <c r="D939" i="3"/>
  <c r="D940" i="3"/>
  <c r="D941" i="3"/>
  <c r="D946" i="3"/>
  <c r="D947" i="3"/>
  <c r="D945" i="3"/>
  <c r="N70" i="3"/>
  <c r="R70" i="3" s="1"/>
  <c r="Q70" i="3"/>
  <c r="J71" i="3"/>
  <c r="M71" i="3"/>
  <c r="G72" i="3"/>
  <c r="H72" i="3"/>
  <c r="I71" i="3"/>
  <c r="K71" i="3"/>
  <c r="O70" i="3"/>
  <c r="L70" i="3"/>
  <c r="P70" i="3" s="1"/>
  <c r="F926" i="3" l="1"/>
  <c r="F927" i="3" s="1"/>
  <c r="F928" i="3" s="1"/>
  <c r="F929" i="3" s="1"/>
  <c r="F930" i="3" s="1"/>
  <c r="F931" i="3" s="1"/>
  <c r="F932" i="3" s="1"/>
  <c r="F933" i="3" s="1"/>
  <c r="F934" i="3" s="1"/>
  <c r="F935" i="3" s="1"/>
  <c r="F936" i="3" s="1"/>
  <c r="F937" i="3" s="1"/>
  <c r="E940" i="3"/>
  <c r="E938" i="3"/>
  <c r="E945" i="3"/>
  <c r="E947" i="3"/>
  <c r="E948" i="3"/>
  <c r="E942" i="3"/>
  <c r="E949" i="3"/>
  <c r="E944" i="3"/>
  <c r="E946" i="3"/>
  <c r="E943" i="3"/>
  <c r="E939" i="3"/>
  <c r="E941" i="3"/>
  <c r="C93" i="4"/>
  <c r="D961" i="3" s="1"/>
  <c r="D952" i="3"/>
  <c r="D951" i="3"/>
  <c r="D958" i="3"/>
  <c r="D960" i="3"/>
  <c r="D957" i="3"/>
  <c r="D954" i="3"/>
  <c r="D950" i="3"/>
  <c r="D956" i="3"/>
  <c r="D959" i="3"/>
  <c r="D953" i="3"/>
  <c r="D955" i="3"/>
  <c r="J72" i="3"/>
  <c r="M72" i="3"/>
  <c r="G73" i="3"/>
  <c r="H73" i="3"/>
  <c r="I72" i="3"/>
  <c r="K72" i="3"/>
  <c r="N71" i="3"/>
  <c r="R71" i="3" s="1"/>
  <c r="Q71" i="3"/>
  <c r="O71" i="3"/>
  <c r="L71" i="3"/>
  <c r="P71" i="3" s="1"/>
  <c r="F938" i="3" l="1"/>
  <c r="F939" i="3"/>
  <c r="F940" i="3" s="1"/>
  <c r="F941" i="3"/>
  <c r="F942" i="3" s="1"/>
  <c r="F943" i="3" s="1"/>
  <c r="F944" i="3" s="1"/>
  <c r="F945" i="3" s="1"/>
  <c r="F946" i="3" s="1"/>
  <c r="F947" i="3" s="1"/>
  <c r="F948" i="3" s="1"/>
  <c r="F949" i="3" s="1"/>
  <c r="E957" i="3"/>
  <c r="E960" i="3"/>
  <c r="E955" i="3"/>
  <c r="E953" i="3"/>
  <c r="E951" i="3"/>
  <c r="E954" i="3"/>
  <c r="E958" i="3"/>
  <c r="E959" i="3"/>
  <c r="E952" i="3"/>
  <c r="E956" i="3"/>
  <c r="E961" i="3"/>
  <c r="E950" i="3"/>
  <c r="C94" i="4"/>
  <c r="D973" i="3" s="1"/>
  <c r="D964" i="3"/>
  <c r="D968" i="3"/>
  <c r="D970" i="3"/>
  <c r="D969" i="3"/>
  <c r="D967" i="3"/>
  <c r="D963" i="3"/>
  <c r="D966" i="3"/>
  <c r="D962" i="3"/>
  <c r="D965" i="3"/>
  <c r="D972" i="3"/>
  <c r="D971" i="3"/>
  <c r="O72" i="3"/>
  <c r="L72" i="3"/>
  <c r="P72" i="3" s="1"/>
  <c r="G74" i="3"/>
  <c r="H74" i="3"/>
  <c r="I73" i="3"/>
  <c r="K73" i="3"/>
  <c r="J73" i="3"/>
  <c r="M73" i="3"/>
  <c r="N72" i="3"/>
  <c r="R72" i="3" s="1"/>
  <c r="Q72" i="3"/>
  <c r="F950" i="3" l="1"/>
  <c r="F951" i="3" s="1"/>
  <c r="F952" i="3" s="1"/>
  <c r="F953" i="3" s="1"/>
  <c r="F954" i="3" s="1"/>
  <c r="F955" i="3" s="1"/>
  <c r="F956" i="3" s="1"/>
  <c r="F957" i="3" s="1"/>
  <c r="F958" i="3" s="1"/>
  <c r="F959" i="3" s="1"/>
  <c r="F960" i="3" s="1"/>
  <c r="F961" i="3" s="1"/>
  <c r="E966" i="3"/>
  <c r="E963" i="3"/>
  <c r="E967" i="3"/>
  <c r="E971" i="3"/>
  <c r="E969" i="3"/>
  <c r="E972" i="3"/>
  <c r="E970" i="3"/>
  <c r="E973" i="3"/>
  <c r="E968" i="3"/>
  <c r="E964" i="3"/>
  <c r="E965" i="3"/>
  <c r="E962" i="3"/>
  <c r="C95" i="4"/>
  <c r="D982" i="3"/>
  <c r="D983" i="3"/>
  <c r="D978" i="3"/>
  <c r="D984" i="3"/>
  <c r="D977" i="3"/>
  <c r="D974" i="3"/>
  <c r="D981" i="3"/>
  <c r="D985" i="3"/>
  <c r="D976" i="3"/>
  <c r="D979" i="3"/>
  <c r="D975" i="3"/>
  <c r="D980" i="3"/>
  <c r="M74" i="3"/>
  <c r="J74" i="3"/>
  <c r="O73" i="3"/>
  <c r="L73" i="3"/>
  <c r="P73" i="3" s="1"/>
  <c r="G75" i="3"/>
  <c r="H75" i="3"/>
  <c r="I74" i="3"/>
  <c r="K74" i="3"/>
  <c r="N73" i="3"/>
  <c r="R73" i="3" s="1"/>
  <c r="Q73" i="3"/>
  <c r="F962" i="3" l="1"/>
  <c r="F963" i="3" s="1"/>
  <c r="F964" i="3" s="1"/>
  <c r="F965" i="3" s="1"/>
  <c r="F966" i="3" s="1"/>
  <c r="F967" i="3" s="1"/>
  <c r="F968" i="3" s="1"/>
  <c r="F969" i="3" s="1"/>
  <c r="F970" i="3" s="1"/>
  <c r="F971" i="3" s="1"/>
  <c r="F972" i="3" s="1"/>
  <c r="F973" i="3" s="1"/>
  <c r="E984" i="3"/>
  <c r="E975" i="3"/>
  <c r="E978" i="3"/>
  <c r="E979" i="3"/>
  <c r="E983" i="3"/>
  <c r="E976" i="3"/>
  <c r="E982" i="3"/>
  <c r="E981" i="3"/>
  <c r="E974" i="3"/>
  <c r="E977" i="3"/>
  <c r="E980" i="3"/>
  <c r="E985" i="3"/>
  <c r="C96" i="4"/>
  <c r="D997" i="3" s="1"/>
  <c r="D995" i="3"/>
  <c r="D991" i="3"/>
  <c r="D992" i="3"/>
  <c r="D986" i="3"/>
  <c r="D988" i="3"/>
  <c r="D993" i="3"/>
  <c r="D996" i="3"/>
  <c r="D994" i="3"/>
  <c r="D987" i="3"/>
  <c r="D989" i="3"/>
  <c r="D990" i="3"/>
  <c r="M75" i="3"/>
  <c r="J75" i="3"/>
  <c r="G76" i="3"/>
  <c r="H76" i="3"/>
  <c r="I75" i="3"/>
  <c r="K75" i="3"/>
  <c r="O74" i="3"/>
  <c r="L74" i="3"/>
  <c r="P74" i="3" s="1"/>
  <c r="N74" i="3"/>
  <c r="R74" i="3" s="1"/>
  <c r="Q74" i="3"/>
  <c r="F974" i="3" l="1"/>
  <c r="F975" i="3" s="1"/>
  <c r="F976" i="3" s="1"/>
  <c r="F977" i="3" s="1"/>
  <c r="F978" i="3" s="1"/>
  <c r="F979" i="3" s="1"/>
  <c r="F980" i="3" s="1"/>
  <c r="F981" i="3" s="1"/>
  <c r="F982" i="3" s="1"/>
  <c r="F983" i="3" s="1"/>
  <c r="F984" i="3" s="1"/>
  <c r="F985" i="3" s="1"/>
  <c r="E988" i="3"/>
  <c r="E986" i="3"/>
  <c r="E992" i="3"/>
  <c r="E997" i="3"/>
  <c r="E989" i="3"/>
  <c r="E987" i="3"/>
  <c r="E991" i="3"/>
  <c r="E993" i="3"/>
  <c r="E990" i="3"/>
  <c r="E994" i="3"/>
  <c r="E995" i="3"/>
  <c r="E996" i="3"/>
  <c r="C97" i="4"/>
  <c r="D1009" i="3" s="1"/>
  <c r="D1008" i="3"/>
  <c r="D998" i="3"/>
  <c r="D999" i="3"/>
  <c r="D1003" i="3"/>
  <c r="D1002" i="3"/>
  <c r="D1004" i="3"/>
  <c r="D1005" i="3"/>
  <c r="D1001" i="3"/>
  <c r="D1000" i="3"/>
  <c r="D1006" i="3"/>
  <c r="D1007" i="3"/>
  <c r="G77" i="3"/>
  <c r="H77" i="3"/>
  <c r="I76" i="3"/>
  <c r="K76" i="3"/>
  <c r="O75" i="3"/>
  <c r="L75" i="3"/>
  <c r="P75" i="3" s="1"/>
  <c r="J76" i="3"/>
  <c r="M76" i="3"/>
  <c r="N75" i="3"/>
  <c r="R75" i="3" s="1"/>
  <c r="Q75" i="3"/>
  <c r="F986" i="3" l="1"/>
  <c r="F987" i="3" s="1"/>
  <c r="F988" i="3" s="1"/>
  <c r="F989" i="3" s="1"/>
  <c r="F990" i="3" s="1"/>
  <c r="F991" i="3" s="1"/>
  <c r="F992" i="3" s="1"/>
  <c r="F993" i="3" s="1"/>
  <c r="F994" i="3" s="1"/>
  <c r="F995" i="3" s="1"/>
  <c r="F996" i="3" s="1"/>
  <c r="F997" i="3" s="1"/>
  <c r="E1003" i="3"/>
  <c r="E1001" i="3"/>
  <c r="E1005" i="3"/>
  <c r="E1004" i="3"/>
  <c r="E1002" i="3"/>
  <c r="E1007" i="3"/>
  <c r="E999" i="3"/>
  <c r="E1006" i="3"/>
  <c r="E1009" i="3"/>
  <c r="E1000" i="3"/>
  <c r="E998" i="3"/>
  <c r="E1008" i="3"/>
  <c r="C98" i="4"/>
  <c r="D1021" i="3"/>
  <c r="D1010" i="3"/>
  <c r="D1013" i="3"/>
  <c r="D1020" i="3"/>
  <c r="D1014" i="3"/>
  <c r="D1019" i="3"/>
  <c r="D1011" i="3"/>
  <c r="D1017" i="3"/>
  <c r="D1016" i="3"/>
  <c r="D1018" i="3"/>
  <c r="D1012" i="3"/>
  <c r="D1015" i="3"/>
  <c r="O76" i="3"/>
  <c r="L76" i="3"/>
  <c r="P76" i="3" s="1"/>
  <c r="G78" i="3"/>
  <c r="H78" i="3"/>
  <c r="J77" i="3"/>
  <c r="M77" i="3"/>
  <c r="N76" i="3"/>
  <c r="R76" i="3" s="1"/>
  <c r="Q76" i="3"/>
  <c r="I77" i="3"/>
  <c r="K77" i="3"/>
  <c r="F998" i="3" l="1"/>
  <c r="F999" i="3" s="1"/>
  <c r="F1000" i="3" s="1"/>
  <c r="F1001" i="3" s="1"/>
  <c r="F1002" i="3" s="1"/>
  <c r="F1003" i="3" s="1"/>
  <c r="F1004" i="3" s="1"/>
  <c r="F1005" i="3" s="1"/>
  <c r="F1006" i="3" s="1"/>
  <c r="F1007" i="3" s="1"/>
  <c r="F1008" i="3" s="1"/>
  <c r="F1009" i="3" s="1"/>
  <c r="E1019" i="3"/>
  <c r="E1014" i="3"/>
  <c r="E1011" i="3"/>
  <c r="E1015" i="3"/>
  <c r="E1013" i="3"/>
  <c r="E1018" i="3"/>
  <c r="E1010" i="3"/>
  <c r="E1020" i="3"/>
  <c r="E1012" i="3"/>
  <c r="E1016" i="3"/>
  <c r="E1021" i="3"/>
  <c r="E1017" i="3"/>
  <c r="C99" i="4"/>
  <c r="D1033" i="3" s="1"/>
  <c r="D1023" i="3"/>
  <c r="D1027" i="3"/>
  <c r="D1024" i="3"/>
  <c r="D1022" i="3"/>
  <c r="D1028" i="3"/>
  <c r="D1025" i="3"/>
  <c r="D1030" i="3"/>
  <c r="D1029" i="3"/>
  <c r="D1026" i="3"/>
  <c r="D1031" i="3"/>
  <c r="D1032" i="3"/>
  <c r="M78" i="3"/>
  <c r="J78" i="3"/>
  <c r="O77" i="3"/>
  <c r="L77" i="3"/>
  <c r="P77" i="3" s="1"/>
  <c r="N77" i="3"/>
  <c r="R77" i="3" s="1"/>
  <c r="Q77" i="3"/>
  <c r="G79" i="3"/>
  <c r="H79" i="3"/>
  <c r="I78" i="3"/>
  <c r="K78" i="3"/>
  <c r="F1010" i="3" l="1"/>
  <c r="F1011" i="3" s="1"/>
  <c r="F1012" i="3" s="1"/>
  <c r="F1013" i="3"/>
  <c r="F1014" i="3" s="1"/>
  <c r="F1015" i="3" s="1"/>
  <c r="F1016" i="3" s="1"/>
  <c r="F1017" i="3" s="1"/>
  <c r="F1018" i="3" s="1"/>
  <c r="F1019" i="3" s="1"/>
  <c r="F1020" i="3" s="1"/>
  <c r="F1021" i="3" s="1"/>
  <c r="E1023" i="3"/>
  <c r="E1030" i="3"/>
  <c r="E1025" i="3"/>
  <c r="E1028" i="3"/>
  <c r="E1032" i="3"/>
  <c r="E1022" i="3"/>
  <c r="E1031" i="3"/>
  <c r="E1024" i="3"/>
  <c r="E1033" i="3"/>
  <c r="E1027" i="3"/>
  <c r="E1026" i="3"/>
  <c r="E1029" i="3"/>
  <c r="C100" i="4"/>
  <c r="D1045" i="3" s="1"/>
  <c r="D1036" i="3"/>
  <c r="D1043" i="3"/>
  <c r="D1035" i="3"/>
  <c r="D1040" i="3"/>
  <c r="D1034" i="3"/>
  <c r="D1042" i="3"/>
  <c r="D1038" i="3"/>
  <c r="D1041" i="3"/>
  <c r="D1037" i="3"/>
  <c r="D1044" i="3"/>
  <c r="D1039" i="3"/>
  <c r="J79" i="3"/>
  <c r="M79" i="3"/>
  <c r="I79" i="3"/>
  <c r="K79" i="3"/>
  <c r="O78" i="3"/>
  <c r="L78" i="3"/>
  <c r="P78" i="3" s="1"/>
  <c r="G80" i="3"/>
  <c r="H80" i="3"/>
  <c r="Q78" i="3"/>
  <c r="N78" i="3"/>
  <c r="R78" i="3" s="1"/>
  <c r="F1022" i="3" l="1"/>
  <c r="F1023" i="3" s="1"/>
  <c r="F1024" i="3" s="1"/>
  <c r="F1025" i="3" s="1"/>
  <c r="F1026" i="3" s="1"/>
  <c r="F1027" i="3" s="1"/>
  <c r="F1028" i="3" s="1"/>
  <c r="F1029" i="3" s="1"/>
  <c r="F1030" i="3" s="1"/>
  <c r="F1031" i="3" s="1"/>
  <c r="F1032" i="3" s="1"/>
  <c r="F1033" i="3" s="1"/>
  <c r="E1038" i="3"/>
  <c r="E1034" i="3"/>
  <c r="E1045" i="3"/>
  <c r="E1035" i="3"/>
  <c r="E1039" i="3"/>
  <c r="E1044" i="3"/>
  <c r="E1043" i="3"/>
  <c r="E1040" i="3"/>
  <c r="E1037" i="3"/>
  <c r="E1036" i="3"/>
  <c r="E1042" i="3"/>
  <c r="E1041" i="3"/>
  <c r="C101" i="4"/>
  <c r="D1057" i="3" s="1"/>
  <c r="D1050" i="3"/>
  <c r="D1053" i="3"/>
  <c r="D1049" i="3"/>
  <c r="D1046" i="3"/>
  <c r="D1052" i="3"/>
  <c r="D1047" i="3"/>
  <c r="D1056" i="3"/>
  <c r="D1051" i="3"/>
  <c r="D1055" i="3"/>
  <c r="D1048" i="3"/>
  <c r="D1054" i="3"/>
  <c r="M80" i="3"/>
  <c r="J80" i="3"/>
  <c r="I80" i="3"/>
  <c r="K80" i="3"/>
  <c r="O79" i="3"/>
  <c r="L79" i="3"/>
  <c r="P79" i="3" s="1"/>
  <c r="Q79" i="3"/>
  <c r="N79" i="3"/>
  <c r="R79" i="3" s="1"/>
  <c r="G81" i="3"/>
  <c r="H81" i="3"/>
  <c r="F1034" i="3" l="1"/>
  <c r="F1035" i="3" s="1"/>
  <c r="F1036" i="3" s="1"/>
  <c r="F1037" i="3" s="1"/>
  <c r="F1038" i="3" s="1"/>
  <c r="F1039" i="3" s="1"/>
  <c r="F1040" i="3" s="1"/>
  <c r="F1041" i="3" s="1"/>
  <c r="F1042" i="3" s="1"/>
  <c r="F1043" i="3" s="1"/>
  <c r="F1044" i="3" s="1"/>
  <c r="F1045" i="3" s="1"/>
  <c r="E1047" i="3"/>
  <c r="E1057" i="3"/>
  <c r="E1054" i="3"/>
  <c r="E1049" i="3"/>
  <c r="E1052" i="3"/>
  <c r="E1046" i="3"/>
  <c r="E1048" i="3"/>
  <c r="E1055" i="3"/>
  <c r="E1053" i="3"/>
  <c r="E1051" i="3"/>
  <c r="E1050" i="3"/>
  <c r="E1056" i="3"/>
  <c r="C102" i="4"/>
  <c r="D1069" i="3"/>
  <c r="D1068" i="3"/>
  <c r="D1063" i="3"/>
  <c r="D1060" i="3"/>
  <c r="D1065" i="3"/>
  <c r="D1064" i="3"/>
  <c r="D1061" i="3"/>
  <c r="D1059" i="3"/>
  <c r="D1067" i="3"/>
  <c r="D1062" i="3"/>
  <c r="D1058" i="3"/>
  <c r="D1066" i="3"/>
  <c r="O80" i="3"/>
  <c r="L80" i="3"/>
  <c r="P80" i="3" s="1"/>
  <c r="G82" i="3"/>
  <c r="H82" i="3"/>
  <c r="J81" i="3"/>
  <c r="M81" i="3"/>
  <c r="I81" i="3"/>
  <c r="K81" i="3"/>
  <c r="Q80" i="3"/>
  <c r="N80" i="3"/>
  <c r="R80" i="3" s="1"/>
  <c r="F1046" i="3" l="1"/>
  <c r="F1047" i="3" s="1"/>
  <c r="F1048" i="3" s="1"/>
  <c r="F1049" i="3" s="1"/>
  <c r="F1050" i="3" s="1"/>
  <c r="F1051" i="3" s="1"/>
  <c r="F1052" i="3" s="1"/>
  <c r="F1053" i="3" s="1"/>
  <c r="F1054" i="3" s="1"/>
  <c r="F1055" i="3" s="1"/>
  <c r="F1056" i="3" s="1"/>
  <c r="F1057" i="3" s="1"/>
  <c r="E1060" i="3"/>
  <c r="E1063" i="3"/>
  <c r="E1064" i="3"/>
  <c r="E1065" i="3"/>
  <c r="E1066" i="3"/>
  <c r="E1058" i="3"/>
  <c r="F1058" i="3" s="1"/>
  <c r="E1062" i="3"/>
  <c r="E1068" i="3"/>
  <c r="E1061" i="3"/>
  <c r="E1067" i="3"/>
  <c r="E1069" i="3"/>
  <c r="E1059" i="3"/>
  <c r="C103" i="4"/>
  <c r="D1081" i="3" s="1"/>
  <c r="D1074" i="3"/>
  <c r="D1072" i="3"/>
  <c r="D1070" i="3"/>
  <c r="D1071" i="3"/>
  <c r="D1073" i="3"/>
  <c r="D1079" i="3"/>
  <c r="D1078" i="3"/>
  <c r="D1076" i="3"/>
  <c r="D1080" i="3"/>
  <c r="D1077" i="3"/>
  <c r="D1075" i="3"/>
  <c r="M82" i="3"/>
  <c r="J82" i="3"/>
  <c r="Q81" i="3"/>
  <c r="N81" i="3"/>
  <c r="R81" i="3" s="1"/>
  <c r="G83" i="3"/>
  <c r="H83" i="3"/>
  <c r="I82" i="3"/>
  <c r="K82" i="3"/>
  <c r="O81" i="3"/>
  <c r="L81" i="3"/>
  <c r="P81" i="3" s="1"/>
  <c r="F1059" i="3" l="1"/>
  <c r="F1060" i="3" s="1"/>
  <c r="F1061" i="3" s="1"/>
  <c r="F1062" i="3" s="1"/>
  <c r="F1063" i="3" s="1"/>
  <c r="F1064" i="3" s="1"/>
  <c r="F1065" i="3" s="1"/>
  <c r="F1066" i="3" s="1"/>
  <c r="F1067" i="3" s="1"/>
  <c r="F1068" i="3" s="1"/>
  <c r="F1069" i="3" s="1"/>
  <c r="E1071" i="3"/>
  <c r="E1077" i="3"/>
  <c r="E1070" i="3"/>
  <c r="E1079" i="3"/>
  <c r="E1073" i="3"/>
  <c r="E1075" i="3"/>
  <c r="E1081" i="3"/>
  <c r="E1072" i="3"/>
  <c r="E1078" i="3"/>
  <c r="E1080" i="3"/>
  <c r="E1074" i="3"/>
  <c r="E1076" i="3"/>
  <c r="C104" i="4"/>
  <c r="D1093" i="3" s="1"/>
  <c r="D1085" i="3"/>
  <c r="D1090" i="3"/>
  <c r="D1092" i="3"/>
  <c r="D1083" i="3"/>
  <c r="D1088" i="3"/>
  <c r="D1084" i="3"/>
  <c r="D1087" i="3"/>
  <c r="D1082" i="3"/>
  <c r="D1086" i="3"/>
  <c r="D1091" i="3"/>
  <c r="D1089" i="3"/>
  <c r="J83" i="3"/>
  <c r="M83" i="3"/>
  <c r="G84" i="3"/>
  <c r="H84" i="3"/>
  <c r="I83" i="3"/>
  <c r="K83" i="3"/>
  <c r="O82" i="3"/>
  <c r="L82" i="3"/>
  <c r="P82" i="3" s="1"/>
  <c r="Q82" i="3"/>
  <c r="N82" i="3"/>
  <c r="R82" i="3" s="1"/>
  <c r="F1070" i="3" l="1"/>
  <c r="F1071" i="3" s="1"/>
  <c r="F1072" i="3"/>
  <c r="F1073" i="3" s="1"/>
  <c r="F1074" i="3" s="1"/>
  <c r="F1075" i="3" s="1"/>
  <c r="F1076" i="3" s="1"/>
  <c r="F1077" i="3" s="1"/>
  <c r="F1078" i="3" s="1"/>
  <c r="F1079" i="3" s="1"/>
  <c r="F1080" i="3" s="1"/>
  <c r="F1081" i="3" s="1"/>
  <c r="E1092" i="3"/>
  <c r="E1093" i="3"/>
  <c r="E1084" i="3"/>
  <c r="E1088" i="3"/>
  <c r="E1083" i="3"/>
  <c r="E1089" i="3"/>
  <c r="E1091" i="3"/>
  <c r="E1086" i="3"/>
  <c r="E1090" i="3"/>
  <c r="E1082" i="3"/>
  <c r="E1085" i="3"/>
  <c r="E1087" i="3"/>
  <c r="C105" i="4"/>
  <c r="D1105" i="3" s="1"/>
  <c r="D1102" i="3"/>
  <c r="D1104" i="3"/>
  <c r="D1103" i="3"/>
  <c r="D1095" i="3"/>
  <c r="D1096" i="3"/>
  <c r="D1094" i="3"/>
  <c r="D1097" i="3"/>
  <c r="D1101" i="3"/>
  <c r="D1098" i="3"/>
  <c r="D1099" i="3"/>
  <c r="D1100" i="3"/>
  <c r="G85" i="3"/>
  <c r="H85" i="3"/>
  <c r="O83" i="3"/>
  <c r="L83" i="3"/>
  <c r="P83" i="3" s="1"/>
  <c r="I84" i="3"/>
  <c r="K84" i="3"/>
  <c r="M84" i="3"/>
  <c r="J84" i="3"/>
  <c r="Q83" i="3"/>
  <c r="N83" i="3"/>
  <c r="R83" i="3" s="1"/>
  <c r="F1082" i="3" l="1"/>
  <c r="F1083" i="3" s="1"/>
  <c r="F1084" i="3" s="1"/>
  <c r="F1085" i="3" s="1"/>
  <c r="F1086" i="3" s="1"/>
  <c r="F1087" i="3" s="1"/>
  <c r="F1088" i="3" s="1"/>
  <c r="F1089" i="3" s="1"/>
  <c r="F1090" i="3" s="1"/>
  <c r="F1091" i="3" s="1"/>
  <c r="F1092" i="3" s="1"/>
  <c r="F1093" i="3" s="1"/>
  <c r="E1097" i="3"/>
  <c r="E1094" i="3"/>
  <c r="E1103" i="3"/>
  <c r="E1100" i="3"/>
  <c r="E1105" i="3"/>
  <c r="E1099" i="3"/>
  <c r="E1104" i="3"/>
  <c r="E1096" i="3"/>
  <c r="E1095" i="3"/>
  <c r="E1098" i="3"/>
  <c r="E1102" i="3"/>
  <c r="E1101" i="3"/>
  <c r="C106" i="4"/>
  <c r="D1117" i="3" s="1"/>
  <c r="D1115" i="3"/>
  <c r="D1107" i="3"/>
  <c r="D1106" i="3"/>
  <c r="D1113" i="3"/>
  <c r="D1116" i="3"/>
  <c r="D1112" i="3"/>
  <c r="D1110" i="3"/>
  <c r="D1109" i="3"/>
  <c r="D1111" i="3"/>
  <c r="D1114" i="3"/>
  <c r="D1108" i="3"/>
  <c r="Q84" i="3"/>
  <c r="N84" i="3"/>
  <c r="R84" i="3" s="1"/>
  <c r="J85" i="3"/>
  <c r="M85" i="3"/>
  <c r="O84" i="3"/>
  <c r="L84" i="3"/>
  <c r="P84" i="3" s="1"/>
  <c r="G86" i="3"/>
  <c r="H86" i="3"/>
  <c r="I85" i="3"/>
  <c r="K85" i="3"/>
  <c r="F1094" i="3" l="1"/>
  <c r="F1095" i="3" s="1"/>
  <c r="F1096" i="3" s="1"/>
  <c r="F1097" i="3" s="1"/>
  <c r="F1098" i="3" s="1"/>
  <c r="F1099" i="3" s="1"/>
  <c r="F1100" i="3" s="1"/>
  <c r="F1101" i="3" s="1"/>
  <c r="F1102" i="3" s="1"/>
  <c r="F1103" i="3" s="1"/>
  <c r="F1104" i="3" s="1"/>
  <c r="F1105" i="3" s="1"/>
  <c r="E1108" i="3"/>
  <c r="E1117" i="3"/>
  <c r="E1106" i="3"/>
  <c r="E1112" i="3"/>
  <c r="E1116" i="3"/>
  <c r="E1113" i="3"/>
  <c r="E1114" i="3"/>
  <c r="E1111" i="3"/>
  <c r="E1107" i="3"/>
  <c r="E1115" i="3"/>
  <c r="E1109" i="3"/>
  <c r="E1110" i="3"/>
  <c r="C107" i="4"/>
  <c r="D1129" i="3" s="1"/>
  <c r="D1125" i="3"/>
  <c r="D1121" i="3"/>
  <c r="D1119" i="3"/>
  <c r="D1128" i="3"/>
  <c r="D1122" i="3"/>
  <c r="D1127" i="3"/>
  <c r="D1123" i="3"/>
  <c r="D1118" i="3"/>
  <c r="D1126" i="3"/>
  <c r="D1124" i="3"/>
  <c r="D1120" i="3"/>
  <c r="I86" i="3"/>
  <c r="K86" i="3"/>
  <c r="M86" i="3"/>
  <c r="J86" i="3"/>
  <c r="Q85" i="3"/>
  <c r="N85" i="3"/>
  <c r="R85" i="3" s="1"/>
  <c r="O85" i="3"/>
  <c r="L85" i="3"/>
  <c r="P85" i="3" s="1"/>
  <c r="G87" i="3"/>
  <c r="H87" i="3"/>
  <c r="F1106" i="3" l="1"/>
  <c r="F1107" i="3" s="1"/>
  <c r="F1108" i="3" s="1"/>
  <c r="F1109" i="3" s="1"/>
  <c r="F1110" i="3" s="1"/>
  <c r="F1111" i="3" s="1"/>
  <c r="F1112" i="3" s="1"/>
  <c r="F1113" i="3" s="1"/>
  <c r="F1114" i="3" s="1"/>
  <c r="F1115" i="3" s="1"/>
  <c r="F1116" i="3" s="1"/>
  <c r="F1117" i="3" s="1"/>
  <c r="E1127" i="3"/>
  <c r="E1122" i="3"/>
  <c r="E1120" i="3"/>
  <c r="E1124" i="3"/>
  <c r="E1129" i="3"/>
  <c r="E1128" i="3"/>
  <c r="E1119" i="3"/>
  <c r="E1126" i="3"/>
  <c r="E1121" i="3"/>
  <c r="E1125" i="3"/>
  <c r="E1118" i="3"/>
  <c r="E1123" i="3"/>
  <c r="C108" i="4"/>
  <c r="D1141" i="3" s="1"/>
  <c r="D1137" i="3"/>
  <c r="D1132" i="3"/>
  <c r="D1130" i="3"/>
  <c r="D1133" i="3"/>
  <c r="D1139" i="3"/>
  <c r="D1138" i="3"/>
  <c r="D1135" i="3"/>
  <c r="D1131" i="3"/>
  <c r="D1140" i="3"/>
  <c r="D1136" i="3"/>
  <c r="D1134" i="3"/>
  <c r="G88" i="3"/>
  <c r="H88" i="3"/>
  <c r="Q86" i="3"/>
  <c r="N86" i="3"/>
  <c r="R86" i="3" s="1"/>
  <c r="J87" i="3"/>
  <c r="M87" i="3"/>
  <c r="L86" i="3"/>
  <c r="P86" i="3" s="1"/>
  <c r="O86" i="3"/>
  <c r="I87" i="3"/>
  <c r="K87" i="3"/>
  <c r="F1118" i="3" l="1"/>
  <c r="F1119" i="3"/>
  <c r="F1120" i="3" s="1"/>
  <c r="F1121" i="3" s="1"/>
  <c r="F1122" i="3" s="1"/>
  <c r="F1123" i="3" s="1"/>
  <c r="F1124" i="3" s="1"/>
  <c r="F1125" i="3" s="1"/>
  <c r="F1126" i="3" s="1"/>
  <c r="F1127" i="3" s="1"/>
  <c r="F1128" i="3" s="1"/>
  <c r="F1129" i="3" s="1"/>
  <c r="E1138" i="3"/>
  <c r="E1139" i="3"/>
  <c r="E1133" i="3"/>
  <c r="E1130" i="3"/>
  <c r="E1132" i="3"/>
  <c r="E1134" i="3"/>
  <c r="E1136" i="3"/>
  <c r="E1140" i="3"/>
  <c r="E1141" i="3"/>
  <c r="E1131" i="3"/>
  <c r="E1137" i="3"/>
  <c r="E1135" i="3"/>
  <c r="C109" i="4"/>
  <c r="D1153" i="3" s="1"/>
  <c r="D1143" i="3"/>
  <c r="D1152" i="3"/>
  <c r="D1151" i="3"/>
  <c r="D1145" i="3"/>
  <c r="D1146" i="3"/>
  <c r="D1144" i="3"/>
  <c r="D1150" i="3"/>
  <c r="D1147" i="3"/>
  <c r="D1149" i="3"/>
  <c r="D1142" i="3"/>
  <c r="D1148" i="3"/>
  <c r="N87" i="3"/>
  <c r="R87" i="3" s="1"/>
  <c r="Q87" i="3"/>
  <c r="O87" i="3"/>
  <c r="L87" i="3"/>
  <c r="P87" i="3" s="1"/>
  <c r="G89" i="3"/>
  <c r="H89" i="3"/>
  <c r="M88" i="3"/>
  <c r="J88" i="3"/>
  <c r="I88" i="3"/>
  <c r="K88" i="3"/>
  <c r="F1130" i="3" l="1"/>
  <c r="F1131" i="3" s="1"/>
  <c r="F1132" i="3" s="1"/>
  <c r="F1133" i="3" s="1"/>
  <c r="F1134" i="3" s="1"/>
  <c r="F1135" i="3" s="1"/>
  <c r="F1136" i="3" s="1"/>
  <c r="F1137" i="3" s="1"/>
  <c r="F1138" i="3" s="1"/>
  <c r="F1139" i="3" s="1"/>
  <c r="F1140" i="3" s="1"/>
  <c r="F1141" i="3" s="1"/>
  <c r="E1144" i="3"/>
  <c r="E1146" i="3"/>
  <c r="E1153" i="3"/>
  <c r="E1142" i="3"/>
  <c r="E1151" i="3"/>
  <c r="E1150" i="3"/>
  <c r="E1148" i="3"/>
  <c r="E1145" i="3"/>
  <c r="E1149" i="3"/>
  <c r="E1152" i="3"/>
  <c r="E1147" i="3"/>
  <c r="E1143" i="3"/>
  <c r="C110" i="4"/>
  <c r="D1165" i="3" s="1"/>
  <c r="D1160" i="3"/>
  <c r="D1161" i="3"/>
  <c r="D1157" i="3"/>
  <c r="D1164" i="3"/>
  <c r="D1162" i="3"/>
  <c r="D1156" i="3"/>
  <c r="D1163" i="3"/>
  <c r="D1155" i="3"/>
  <c r="D1158" i="3"/>
  <c r="D1159" i="3"/>
  <c r="D1154" i="3"/>
  <c r="I89" i="3"/>
  <c r="K89" i="3"/>
  <c r="J89" i="3"/>
  <c r="M89" i="3"/>
  <c r="N88" i="3"/>
  <c r="R88" i="3" s="1"/>
  <c r="Q88" i="3"/>
  <c r="G90" i="3"/>
  <c r="H90" i="3"/>
  <c r="O88" i="3"/>
  <c r="L88" i="3"/>
  <c r="P88" i="3" s="1"/>
  <c r="F1142" i="3" l="1"/>
  <c r="F1143" i="3" s="1"/>
  <c r="F1144" i="3" s="1"/>
  <c r="F1145" i="3" s="1"/>
  <c r="F1146" i="3" s="1"/>
  <c r="F1147" i="3" s="1"/>
  <c r="F1148" i="3" s="1"/>
  <c r="F1149" i="3" s="1"/>
  <c r="F1150" i="3" s="1"/>
  <c r="F1151" i="3" s="1"/>
  <c r="F1152" i="3" s="1"/>
  <c r="F1153" i="3" s="1"/>
  <c r="E1162" i="3"/>
  <c r="E1164" i="3"/>
  <c r="E1154" i="3"/>
  <c r="E1157" i="3"/>
  <c r="E1159" i="3"/>
  <c r="E1161" i="3"/>
  <c r="E1158" i="3"/>
  <c r="E1160" i="3"/>
  <c r="E1155" i="3"/>
  <c r="E1165" i="3"/>
  <c r="E1156" i="3"/>
  <c r="E1163" i="3"/>
  <c r="C111" i="4"/>
  <c r="D1177" i="3" s="1"/>
  <c r="D1173" i="3"/>
  <c r="D1166" i="3"/>
  <c r="D1167" i="3"/>
  <c r="D1169" i="3"/>
  <c r="D1168" i="3"/>
  <c r="D1171" i="3"/>
  <c r="D1175" i="3"/>
  <c r="D1174" i="3"/>
  <c r="D1172" i="3"/>
  <c r="D1170" i="3"/>
  <c r="D1176" i="3"/>
  <c r="I90" i="3"/>
  <c r="K90" i="3"/>
  <c r="N89" i="3"/>
  <c r="R89" i="3" s="1"/>
  <c r="Q89" i="3"/>
  <c r="J90" i="3"/>
  <c r="M90" i="3"/>
  <c r="O89" i="3"/>
  <c r="L89" i="3"/>
  <c r="P89" i="3" s="1"/>
  <c r="G91" i="3"/>
  <c r="H91" i="3"/>
  <c r="F1154" i="3" l="1"/>
  <c r="F1155" i="3" s="1"/>
  <c r="F1156" i="3" s="1"/>
  <c r="F1157" i="3" s="1"/>
  <c r="F1158" i="3" s="1"/>
  <c r="F1159" i="3" s="1"/>
  <c r="F1160" i="3" s="1"/>
  <c r="F1161" i="3" s="1"/>
  <c r="F1162" i="3" s="1"/>
  <c r="F1163" i="3" s="1"/>
  <c r="F1164" i="3" s="1"/>
  <c r="F1165" i="3" s="1"/>
  <c r="E1177" i="3"/>
  <c r="E1169" i="3"/>
  <c r="E1170" i="3"/>
  <c r="E1167" i="3"/>
  <c r="E1172" i="3"/>
  <c r="E1166" i="3"/>
  <c r="E1171" i="3"/>
  <c r="E1168" i="3"/>
  <c r="E1176" i="3"/>
  <c r="E1174" i="3"/>
  <c r="E1173" i="3"/>
  <c r="E1175" i="3"/>
  <c r="C112" i="4"/>
  <c r="D1185" i="3"/>
  <c r="D1188" i="3"/>
  <c r="D1182" i="3"/>
  <c r="D1183" i="3"/>
  <c r="D1187" i="3"/>
  <c r="D1180" i="3"/>
  <c r="D1184" i="3"/>
  <c r="D1189" i="3"/>
  <c r="D1179" i="3"/>
  <c r="D1181" i="3"/>
  <c r="D1178" i="3"/>
  <c r="D1186" i="3"/>
  <c r="G92" i="3"/>
  <c r="H92" i="3"/>
  <c r="N90" i="3"/>
  <c r="R90" i="3" s="1"/>
  <c r="Q90" i="3"/>
  <c r="O90" i="3"/>
  <c r="L90" i="3"/>
  <c r="P90" i="3" s="1"/>
  <c r="J91" i="3"/>
  <c r="M91" i="3"/>
  <c r="I91" i="3"/>
  <c r="K91" i="3"/>
  <c r="F1166" i="3" l="1"/>
  <c r="F1167" i="3" s="1"/>
  <c r="F1168" i="3" s="1"/>
  <c r="F1169" i="3" s="1"/>
  <c r="F1170" i="3" s="1"/>
  <c r="F1171" i="3" s="1"/>
  <c r="F1172" i="3" s="1"/>
  <c r="F1173" i="3" s="1"/>
  <c r="F1174" i="3" s="1"/>
  <c r="F1175" i="3" s="1"/>
  <c r="F1176" i="3" s="1"/>
  <c r="F1177" i="3" s="1"/>
  <c r="E1187" i="3"/>
  <c r="E1180" i="3"/>
  <c r="E1183" i="3"/>
  <c r="E1182" i="3"/>
  <c r="E1181" i="3"/>
  <c r="E1188" i="3"/>
  <c r="E1186" i="3"/>
  <c r="E1178" i="3"/>
  <c r="F1178" i="3" s="1"/>
  <c r="E1179" i="3"/>
  <c r="E1185" i="3"/>
  <c r="E1184" i="3"/>
  <c r="E1189" i="3"/>
  <c r="C113" i="4"/>
  <c r="D1201" i="3"/>
  <c r="D1190" i="3"/>
  <c r="D1198" i="3"/>
  <c r="D1193" i="3"/>
  <c r="D1196" i="3"/>
  <c r="D1199" i="3"/>
  <c r="D1194" i="3"/>
  <c r="D1191" i="3"/>
  <c r="D1195" i="3"/>
  <c r="D1200" i="3"/>
  <c r="D1192" i="3"/>
  <c r="D1197" i="3"/>
  <c r="O91" i="3"/>
  <c r="L91" i="3"/>
  <c r="P91" i="3" s="1"/>
  <c r="G93" i="3"/>
  <c r="H93" i="3"/>
  <c r="M92" i="3"/>
  <c r="J92" i="3"/>
  <c r="N91" i="3"/>
  <c r="R91" i="3" s="1"/>
  <c r="Q91" i="3"/>
  <c r="I92" i="3"/>
  <c r="K92" i="3"/>
  <c r="F1179" i="3" l="1"/>
  <c r="F1180" i="3" s="1"/>
  <c r="F1181" i="3" s="1"/>
  <c r="F1182" i="3" s="1"/>
  <c r="F1183" i="3" s="1"/>
  <c r="F1184" i="3" s="1"/>
  <c r="F1185" i="3" s="1"/>
  <c r="F1186" i="3" s="1"/>
  <c r="F1187" i="3" s="1"/>
  <c r="F1188" i="3" s="1"/>
  <c r="F1189" i="3" s="1"/>
  <c r="E1199" i="3"/>
  <c r="E1196" i="3"/>
  <c r="E1194" i="3"/>
  <c r="E1197" i="3"/>
  <c r="E1193" i="3"/>
  <c r="E1192" i="3"/>
  <c r="E1198" i="3"/>
  <c r="E1200" i="3"/>
  <c r="E1190" i="3"/>
  <c r="E1201" i="3"/>
  <c r="E1195" i="3"/>
  <c r="E1191" i="3"/>
  <c r="D1202" i="3"/>
  <c r="D1206" i="3"/>
  <c r="D1205" i="3"/>
  <c r="D1203" i="3"/>
  <c r="D1204" i="3"/>
  <c r="M93" i="3"/>
  <c r="J93" i="3"/>
  <c r="O92" i="3"/>
  <c r="L92" i="3"/>
  <c r="P92" i="3" s="1"/>
  <c r="N92" i="3"/>
  <c r="R92" i="3" s="1"/>
  <c r="Q92" i="3"/>
  <c r="G94" i="3"/>
  <c r="H94" i="3"/>
  <c r="I93" i="3"/>
  <c r="K93" i="3"/>
  <c r="F1190" i="3" l="1"/>
  <c r="F1191" i="3" s="1"/>
  <c r="F1192" i="3" s="1"/>
  <c r="F1193" i="3" s="1"/>
  <c r="F1194" i="3" s="1"/>
  <c r="F1195" i="3" s="1"/>
  <c r="F1196" i="3" s="1"/>
  <c r="F1197" i="3" s="1"/>
  <c r="F1198" i="3" s="1"/>
  <c r="F1199" i="3" s="1"/>
  <c r="F1200" i="3" s="1"/>
  <c r="F1201" i="3" s="1"/>
  <c r="E1204" i="3"/>
  <c r="E1202" i="3"/>
  <c r="E1203" i="3"/>
  <c r="E1205" i="3"/>
  <c r="E1206" i="3"/>
  <c r="J94" i="3"/>
  <c r="M94" i="3"/>
  <c r="I94" i="3"/>
  <c r="K94" i="3"/>
  <c r="O93" i="3"/>
  <c r="L93" i="3"/>
  <c r="P93" i="3" s="1"/>
  <c r="G95" i="3"/>
  <c r="H95" i="3"/>
  <c r="N93" i="3"/>
  <c r="R93" i="3" s="1"/>
  <c r="Q93" i="3"/>
  <c r="F1202" i="3" l="1"/>
  <c r="F1203" i="3" s="1"/>
  <c r="F1204" i="3" s="1"/>
  <c r="F1205" i="3" s="1"/>
  <c r="F1206" i="3" s="1"/>
  <c r="U9" i="3" s="1"/>
  <c r="D10" i="10" s="1"/>
  <c r="I95" i="3"/>
  <c r="K95" i="3"/>
  <c r="J95" i="3"/>
  <c r="M95" i="3"/>
  <c r="O94" i="3"/>
  <c r="L94" i="3"/>
  <c r="P94" i="3" s="1"/>
  <c r="N94" i="3"/>
  <c r="R94" i="3" s="1"/>
  <c r="Q94" i="3"/>
  <c r="G96" i="3"/>
  <c r="H96" i="3"/>
  <c r="N95" i="3" l="1"/>
  <c r="R95" i="3" s="1"/>
  <c r="Q95" i="3"/>
  <c r="G97" i="3"/>
  <c r="H97" i="3"/>
  <c r="M96" i="3"/>
  <c r="J96" i="3"/>
  <c r="O95" i="3"/>
  <c r="L95" i="3"/>
  <c r="P95" i="3" s="1"/>
  <c r="I96" i="3"/>
  <c r="K96" i="3"/>
  <c r="M97" i="3" l="1"/>
  <c r="J97" i="3"/>
  <c r="N96" i="3"/>
  <c r="R96" i="3" s="1"/>
  <c r="Q96" i="3"/>
  <c r="O96" i="3"/>
  <c r="L96" i="3"/>
  <c r="P96" i="3" s="1"/>
  <c r="G98" i="3"/>
  <c r="H98" i="3"/>
  <c r="I97" i="3"/>
  <c r="K97" i="3"/>
  <c r="I98" i="3" l="1"/>
  <c r="K98" i="3"/>
  <c r="J98" i="3"/>
  <c r="M98" i="3"/>
  <c r="O97" i="3"/>
  <c r="L97" i="3"/>
  <c r="P97" i="3" s="1"/>
  <c r="G99" i="3"/>
  <c r="H99" i="3"/>
  <c r="N97" i="3"/>
  <c r="R97" i="3" s="1"/>
  <c r="Q97" i="3"/>
  <c r="J99" i="3" l="1"/>
  <c r="M99" i="3"/>
  <c r="N98" i="3"/>
  <c r="R98" i="3" s="1"/>
  <c r="Q98" i="3"/>
  <c r="I99" i="3"/>
  <c r="K99" i="3"/>
  <c r="O98" i="3"/>
  <c r="L98" i="3"/>
  <c r="P98" i="3" s="1"/>
  <c r="G100" i="3"/>
  <c r="H100" i="3"/>
  <c r="O99" i="3" l="1"/>
  <c r="L99" i="3"/>
  <c r="P99" i="3" s="1"/>
  <c r="G101" i="3"/>
  <c r="H101" i="3"/>
  <c r="M100" i="3"/>
  <c r="J100" i="3"/>
  <c r="N99" i="3"/>
  <c r="R99" i="3" s="1"/>
  <c r="Q99" i="3"/>
  <c r="I100" i="3"/>
  <c r="K100" i="3"/>
  <c r="M101" i="3" l="1"/>
  <c r="J101" i="3"/>
  <c r="O100" i="3"/>
  <c r="L100" i="3"/>
  <c r="P100" i="3" s="1"/>
  <c r="N100" i="3"/>
  <c r="R100" i="3" s="1"/>
  <c r="Q100" i="3"/>
  <c r="G102" i="3"/>
  <c r="H102" i="3"/>
  <c r="I101" i="3"/>
  <c r="K101" i="3"/>
  <c r="J102" i="3" l="1"/>
  <c r="M102" i="3"/>
  <c r="I102" i="3"/>
  <c r="K102" i="3"/>
  <c r="O101" i="3"/>
  <c r="L101" i="3"/>
  <c r="P101" i="3" s="1"/>
  <c r="G103" i="3"/>
  <c r="H103" i="3"/>
  <c r="N101" i="3"/>
  <c r="R101" i="3" s="1"/>
  <c r="Q101" i="3"/>
  <c r="J103" i="3" l="1"/>
  <c r="M103" i="3"/>
  <c r="I103" i="3"/>
  <c r="K103" i="3"/>
  <c r="O102" i="3"/>
  <c r="L102" i="3"/>
  <c r="P102" i="3" s="1"/>
  <c r="N102" i="3"/>
  <c r="R102" i="3" s="1"/>
  <c r="Q102" i="3"/>
  <c r="G104" i="3"/>
  <c r="H104" i="3"/>
  <c r="O103" i="3" l="1"/>
  <c r="L103" i="3"/>
  <c r="P103" i="3" s="1"/>
  <c r="M104" i="3"/>
  <c r="J104" i="3"/>
  <c r="N103" i="3"/>
  <c r="R103" i="3" s="1"/>
  <c r="Q103" i="3"/>
  <c r="G105" i="3"/>
  <c r="H105" i="3"/>
  <c r="I104" i="3"/>
  <c r="K104" i="3"/>
  <c r="I105" i="3" l="1"/>
  <c r="K105" i="3"/>
  <c r="M105" i="3"/>
  <c r="J105" i="3"/>
  <c r="O104" i="3"/>
  <c r="L104" i="3"/>
  <c r="P104" i="3" s="1"/>
  <c r="N104" i="3"/>
  <c r="R104" i="3" s="1"/>
  <c r="Q104" i="3"/>
  <c r="G106" i="3"/>
  <c r="H106" i="3"/>
  <c r="G107" i="3" l="1"/>
  <c r="H107" i="3"/>
  <c r="N105" i="3"/>
  <c r="R105" i="3" s="1"/>
  <c r="Q105" i="3"/>
  <c r="J106" i="3"/>
  <c r="M106" i="3"/>
  <c r="O105" i="3"/>
  <c r="L105" i="3"/>
  <c r="P105" i="3" s="1"/>
  <c r="I106" i="3"/>
  <c r="K106" i="3"/>
  <c r="O106" i="3" l="1"/>
  <c r="L106" i="3"/>
  <c r="P106" i="3" s="1"/>
  <c r="G108" i="3"/>
  <c r="H108" i="3"/>
  <c r="N106" i="3"/>
  <c r="R106" i="3" s="1"/>
  <c r="Q106" i="3"/>
  <c r="J107" i="3"/>
  <c r="M107" i="3"/>
  <c r="I107" i="3"/>
  <c r="K107" i="3"/>
  <c r="M108" i="3" l="1"/>
  <c r="J108" i="3"/>
  <c r="G109" i="3"/>
  <c r="H109" i="3"/>
  <c r="O107" i="3"/>
  <c r="L107" i="3"/>
  <c r="P107" i="3" s="1"/>
  <c r="I108" i="3"/>
  <c r="K108" i="3"/>
  <c r="N107" i="3"/>
  <c r="R107" i="3" s="1"/>
  <c r="Q107" i="3"/>
  <c r="J109" i="3" l="1"/>
  <c r="M109" i="3"/>
  <c r="G110" i="3"/>
  <c r="H110" i="3"/>
  <c r="I109" i="3"/>
  <c r="K109" i="3"/>
  <c r="O108" i="3"/>
  <c r="L108" i="3"/>
  <c r="P108" i="3" s="1"/>
  <c r="N108" i="3"/>
  <c r="R108" i="3" s="1"/>
  <c r="Q108" i="3"/>
  <c r="O109" i="3" l="1"/>
  <c r="L109" i="3"/>
  <c r="P109" i="3" s="1"/>
  <c r="G111" i="3"/>
  <c r="H111" i="3"/>
  <c r="I110" i="3"/>
  <c r="K110" i="3"/>
  <c r="J110" i="3"/>
  <c r="M110" i="3"/>
  <c r="N109" i="3"/>
  <c r="R109" i="3" s="1"/>
  <c r="Q109" i="3"/>
  <c r="J111" i="3" l="1"/>
  <c r="M111" i="3"/>
  <c r="O110" i="3"/>
  <c r="L110" i="3"/>
  <c r="P110" i="3" s="1"/>
  <c r="G112" i="3"/>
  <c r="H112" i="3"/>
  <c r="I111" i="3"/>
  <c r="K111" i="3"/>
  <c r="N110" i="3"/>
  <c r="R110" i="3" s="1"/>
  <c r="Q110" i="3"/>
  <c r="G113" i="3" l="1"/>
  <c r="H113" i="3"/>
  <c r="M112" i="3"/>
  <c r="J112" i="3"/>
  <c r="I112" i="3"/>
  <c r="K112" i="3"/>
  <c r="N111" i="3"/>
  <c r="R111" i="3" s="1"/>
  <c r="Q111" i="3"/>
  <c r="O111" i="3"/>
  <c r="L111" i="3"/>
  <c r="P111" i="3" s="1"/>
  <c r="N112" i="3" l="1"/>
  <c r="R112" i="3" s="1"/>
  <c r="Q112" i="3"/>
  <c r="G114" i="3"/>
  <c r="H114" i="3"/>
  <c r="J113" i="3"/>
  <c r="M113" i="3"/>
  <c r="O112" i="3"/>
  <c r="L112" i="3"/>
  <c r="P112" i="3" s="1"/>
  <c r="I113" i="3"/>
  <c r="K113" i="3"/>
  <c r="J114" i="3" l="1"/>
  <c r="M114" i="3"/>
  <c r="N113" i="3"/>
  <c r="R113" i="3" s="1"/>
  <c r="Q113" i="3"/>
  <c r="G115" i="3"/>
  <c r="H115" i="3"/>
  <c r="O113" i="3"/>
  <c r="L113" i="3"/>
  <c r="P113" i="3" s="1"/>
  <c r="I114" i="3"/>
  <c r="K114" i="3"/>
  <c r="G116" i="3" l="1"/>
  <c r="H116" i="3"/>
  <c r="J115" i="3"/>
  <c r="M115" i="3"/>
  <c r="N114" i="3"/>
  <c r="R114" i="3" s="1"/>
  <c r="Q114" i="3"/>
  <c r="I115" i="3"/>
  <c r="K115" i="3"/>
  <c r="O114" i="3"/>
  <c r="L114" i="3"/>
  <c r="P114" i="3" s="1"/>
  <c r="O115" i="3" l="1"/>
  <c r="L115" i="3"/>
  <c r="P115" i="3" s="1"/>
  <c r="N115" i="3"/>
  <c r="R115" i="3" s="1"/>
  <c r="Q115" i="3"/>
  <c r="M116" i="3"/>
  <c r="J116" i="3"/>
  <c r="G117" i="3"/>
  <c r="H117" i="3"/>
  <c r="I116" i="3"/>
  <c r="K116" i="3"/>
  <c r="N116" i="3" l="1"/>
  <c r="R116" i="3" s="1"/>
  <c r="Q116" i="3"/>
  <c r="I117" i="3"/>
  <c r="K117" i="3"/>
  <c r="M117" i="3"/>
  <c r="J117" i="3"/>
  <c r="O116" i="3"/>
  <c r="L116" i="3"/>
  <c r="P116" i="3" s="1"/>
  <c r="G118" i="3"/>
  <c r="H118" i="3"/>
  <c r="O117" i="3" l="1"/>
  <c r="L117" i="3"/>
  <c r="P117" i="3" s="1"/>
  <c r="J118" i="3"/>
  <c r="M118" i="3"/>
  <c r="N117" i="3"/>
  <c r="R117" i="3" s="1"/>
  <c r="Q117" i="3"/>
  <c r="G119" i="3"/>
  <c r="H119" i="3"/>
  <c r="I118" i="3"/>
  <c r="K118" i="3"/>
  <c r="J119" i="3" l="1"/>
  <c r="M119" i="3"/>
  <c r="I119" i="3"/>
  <c r="K119" i="3"/>
  <c r="N118" i="3"/>
  <c r="R118" i="3" s="1"/>
  <c r="Q118" i="3"/>
  <c r="O118" i="3"/>
  <c r="L118" i="3"/>
  <c r="P118" i="3" s="1"/>
  <c r="G120" i="3"/>
  <c r="H120" i="3"/>
  <c r="G121" i="3" l="1"/>
  <c r="H121" i="3"/>
  <c r="O119" i="3"/>
  <c r="L119" i="3"/>
  <c r="P119" i="3" s="1"/>
  <c r="N119" i="3"/>
  <c r="R119" i="3" s="1"/>
  <c r="Q119" i="3"/>
  <c r="M120" i="3"/>
  <c r="J120" i="3"/>
  <c r="I120" i="3"/>
  <c r="K120" i="3"/>
  <c r="N120" i="3" l="1"/>
  <c r="R120" i="3" s="1"/>
  <c r="Q120" i="3"/>
  <c r="J121" i="3"/>
  <c r="M121" i="3"/>
  <c r="O120" i="3"/>
  <c r="L120" i="3"/>
  <c r="P120" i="3" s="1"/>
  <c r="G122" i="3"/>
  <c r="H122" i="3"/>
  <c r="I121" i="3"/>
  <c r="K121" i="3"/>
  <c r="I122" i="3" l="1"/>
  <c r="K122" i="3"/>
  <c r="J122" i="3"/>
  <c r="M122" i="3"/>
  <c r="N121" i="3"/>
  <c r="R121" i="3" s="1"/>
  <c r="Q121" i="3"/>
  <c r="O121" i="3"/>
  <c r="L121" i="3"/>
  <c r="P121" i="3" s="1"/>
  <c r="G123" i="3"/>
  <c r="H123" i="3"/>
  <c r="G124" i="3" l="1"/>
  <c r="H124" i="3"/>
  <c r="N122" i="3"/>
  <c r="R122" i="3" s="1"/>
  <c r="Q122" i="3"/>
  <c r="J123" i="3"/>
  <c r="M123" i="3"/>
  <c r="O122" i="3"/>
  <c r="L122" i="3"/>
  <c r="P122" i="3" s="1"/>
  <c r="I123" i="3"/>
  <c r="K123" i="3"/>
  <c r="N123" i="3" l="1"/>
  <c r="R123" i="3" s="1"/>
  <c r="Q123" i="3"/>
  <c r="M124" i="3"/>
  <c r="J124" i="3"/>
  <c r="O123" i="3"/>
  <c r="L123" i="3"/>
  <c r="P123" i="3" s="1"/>
  <c r="G125" i="3"/>
  <c r="H125" i="3"/>
  <c r="I124" i="3"/>
  <c r="K124" i="3"/>
  <c r="J125" i="3" l="1"/>
  <c r="M125" i="3"/>
  <c r="I125" i="3"/>
  <c r="K125" i="3"/>
  <c r="O124" i="3"/>
  <c r="L124" i="3"/>
  <c r="P124" i="3" s="1"/>
  <c r="N124" i="3"/>
  <c r="R124" i="3" s="1"/>
  <c r="Q124" i="3"/>
  <c r="G126" i="3"/>
  <c r="H126" i="3"/>
  <c r="J126" i="3" l="1"/>
  <c r="M126" i="3"/>
  <c r="O125" i="3"/>
  <c r="L125" i="3"/>
  <c r="P125" i="3" s="1"/>
  <c r="G127" i="3"/>
  <c r="H127" i="3"/>
  <c r="N125" i="3"/>
  <c r="R125" i="3" s="1"/>
  <c r="Q125" i="3"/>
  <c r="I126" i="3"/>
  <c r="K126" i="3"/>
  <c r="I127" i="3" l="1"/>
  <c r="K127" i="3"/>
  <c r="G128" i="3"/>
  <c r="H128" i="3"/>
  <c r="O126" i="3"/>
  <c r="L126" i="3"/>
  <c r="P126" i="3" s="1"/>
  <c r="J127" i="3"/>
  <c r="M127" i="3"/>
  <c r="N126" i="3"/>
  <c r="R126" i="3" s="1"/>
  <c r="Q126" i="3"/>
  <c r="M128" i="3" l="1"/>
  <c r="J128" i="3"/>
  <c r="G129" i="3"/>
  <c r="H129" i="3"/>
  <c r="I128" i="3"/>
  <c r="K128" i="3"/>
  <c r="O127" i="3"/>
  <c r="L127" i="3"/>
  <c r="P127" i="3" s="1"/>
  <c r="N127" i="3"/>
  <c r="R127" i="3" s="1"/>
  <c r="Q127" i="3"/>
  <c r="J129" i="3" l="1"/>
  <c r="M129" i="3"/>
  <c r="I129" i="3"/>
  <c r="K129" i="3"/>
  <c r="O128" i="3"/>
  <c r="L128" i="3"/>
  <c r="P128" i="3" s="1"/>
  <c r="G130" i="3"/>
  <c r="H130" i="3"/>
  <c r="N128" i="3"/>
  <c r="R128" i="3" s="1"/>
  <c r="Q128" i="3"/>
  <c r="M130" i="3" l="1"/>
  <c r="J130" i="3"/>
  <c r="O129" i="3"/>
  <c r="L129" i="3"/>
  <c r="P129" i="3" s="1"/>
  <c r="I130" i="3"/>
  <c r="K130" i="3"/>
  <c r="Q129" i="3"/>
  <c r="N129" i="3"/>
  <c r="R129" i="3" s="1"/>
  <c r="H131" i="3"/>
  <c r="G131" i="3"/>
  <c r="L130" i="3" l="1"/>
  <c r="P130" i="3" s="1"/>
  <c r="O130" i="3"/>
  <c r="G132" i="3"/>
  <c r="H132" i="3"/>
  <c r="I131" i="3"/>
  <c r="K131" i="3"/>
  <c r="M131" i="3"/>
  <c r="J131" i="3"/>
  <c r="Q130" i="3"/>
  <c r="N130" i="3"/>
  <c r="R130" i="3" s="1"/>
  <c r="M132" i="3" l="1"/>
  <c r="J132" i="3"/>
  <c r="O131" i="3"/>
  <c r="L131" i="3"/>
  <c r="P131" i="3" s="1"/>
  <c r="H133" i="3"/>
  <c r="G133" i="3"/>
  <c r="I132" i="3"/>
  <c r="K132" i="3"/>
  <c r="Q131" i="3"/>
  <c r="N131" i="3"/>
  <c r="R131" i="3" s="1"/>
  <c r="I133" i="3" l="1"/>
  <c r="K133" i="3"/>
  <c r="H134" i="3"/>
  <c r="G134" i="3"/>
  <c r="J133" i="3"/>
  <c r="M133" i="3"/>
  <c r="L132" i="3"/>
  <c r="P132" i="3" s="1"/>
  <c r="O132" i="3"/>
  <c r="Q132" i="3"/>
  <c r="N132" i="3"/>
  <c r="R132" i="3" s="1"/>
  <c r="I134" i="3" l="1"/>
  <c r="K134" i="3"/>
  <c r="H135" i="3"/>
  <c r="G135" i="3"/>
  <c r="M134" i="3"/>
  <c r="J134" i="3"/>
  <c r="L133" i="3"/>
  <c r="P133" i="3" s="1"/>
  <c r="O133" i="3"/>
  <c r="Q133" i="3"/>
  <c r="N133" i="3"/>
  <c r="R133" i="3" s="1"/>
  <c r="I135" i="3" l="1"/>
  <c r="K135" i="3"/>
  <c r="Q134" i="3"/>
  <c r="N134" i="3"/>
  <c r="R134" i="3" s="1"/>
  <c r="G136" i="3"/>
  <c r="H136" i="3"/>
  <c r="J135" i="3"/>
  <c r="M135" i="3"/>
  <c r="L134" i="3"/>
  <c r="P134" i="3" s="1"/>
  <c r="O134" i="3"/>
  <c r="M136" i="3" l="1"/>
  <c r="J136" i="3"/>
  <c r="I136" i="3"/>
  <c r="K136" i="3"/>
  <c r="O135" i="3"/>
  <c r="L135" i="3"/>
  <c r="P135" i="3" s="1"/>
  <c r="H137" i="3"/>
  <c r="G137" i="3"/>
  <c r="Q135" i="3"/>
  <c r="N135" i="3"/>
  <c r="R135" i="3" s="1"/>
  <c r="I137" i="3" l="1"/>
  <c r="K137" i="3"/>
  <c r="J137" i="3"/>
  <c r="M137" i="3"/>
  <c r="L136" i="3"/>
  <c r="P136" i="3" s="1"/>
  <c r="O136" i="3"/>
  <c r="H138" i="3"/>
  <c r="G138" i="3"/>
  <c r="Q136" i="3"/>
  <c r="N136" i="3"/>
  <c r="R136" i="3" s="1"/>
  <c r="I138" i="3" l="1"/>
  <c r="K138" i="3"/>
  <c r="Q137" i="3"/>
  <c r="N137" i="3"/>
  <c r="R137" i="3" s="1"/>
  <c r="M138" i="3"/>
  <c r="J138" i="3"/>
  <c r="L137" i="3"/>
  <c r="P137" i="3" s="1"/>
  <c r="O137" i="3"/>
  <c r="H139" i="3"/>
  <c r="G139" i="3"/>
  <c r="Q138" i="3" l="1"/>
  <c r="N138" i="3"/>
  <c r="R138" i="3" s="1"/>
  <c r="H140" i="3"/>
  <c r="G140" i="3"/>
  <c r="K139" i="3"/>
  <c r="I139" i="3"/>
  <c r="L138" i="3"/>
  <c r="P138" i="3" s="1"/>
  <c r="O138" i="3"/>
  <c r="M139" i="3"/>
  <c r="J139" i="3"/>
  <c r="K140" i="3" l="1"/>
  <c r="I140" i="3"/>
  <c r="N139" i="3"/>
  <c r="R139" i="3" s="1"/>
  <c r="Q139" i="3"/>
  <c r="O139" i="3"/>
  <c r="L139" i="3"/>
  <c r="P139" i="3" s="1"/>
  <c r="H141" i="3"/>
  <c r="G141" i="3"/>
  <c r="M140" i="3"/>
  <c r="J140" i="3"/>
  <c r="L140" i="3" l="1"/>
  <c r="P140" i="3" s="1"/>
  <c r="O140" i="3"/>
  <c r="M141" i="3"/>
  <c r="J141" i="3"/>
  <c r="H142" i="3"/>
  <c r="G142" i="3"/>
  <c r="I141" i="3"/>
  <c r="K141" i="3"/>
  <c r="N140" i="3"/>
  <c r="R140" i="3" s="1"/>
  <c r="Q140" i="3"/>
  <c r="I142" i="3" l="1"/>
  <c r="K142" i="3"/>
  <c r="H143" i="3"/>
  <c r="G143" i="3"/>
  <c r="M142" i="3"/>
  <c r="J142" i="3"/>
  <c r="N141" i="3"/>
  <c r="R141" i="3" s="1"/>
  <c r="Q141" i="3"/>
  <c r="L141" i="3"/>
  <c r="P141" i="3" s="1"/>
  <c r="O141" i="3"/>
  <c r="I143" i="3" l="1"/>
  <c r="K143" i="3"/>
  <c r="N142" i="3"/>
  <c r="R142" i="3" s="1"/>
  <c r="Q142" i="3"/>
  <c r="H144" i="3"/>
  <c r="G144" i="3"/>
  <c r="M143" i="3"/>
  <c r="J143" i="3"/>
  <c r="O142" i="3"/>
  <c r="L142" i="3"/>
  <c r="P142" i="3" s="1"/>
  <c r="K144" i="3" l="1"/>
  <c r="I144" i="3"/>
  <c r="M144" i="3"/>
  <c r="J144" i="3"/>
  <c r="O143" i="3"/>
  <c r="L143" i="3"/>
  <c r="P143" i="3" s="1"/>
  <c r="N143" i="3"/>
  <c r="R143" i="3" s="1"/>
  <c r="Q143" i="3"/>
  <c r="H145" i="3"/>
  <c r="G145" i="3"/>
  <c r="H146" i="3" l="1"/>
  <c r="G146" i="3"/>
  <c r="N144" i="3"/>
  <c r="R144" i="3" s="1"/>
  <c r="Q144" i="3"/>
  <c r="I145" i="3"/>
  <c r="K145" i="3"/>
  <c r="M145" i="3"/>
  <c r="J145" i="3"/>
  <c r="L144" i="3"/>
  <c r="P144" i="3" s="1"/>
  <c r="O144" i="3"/>
  <c r="N145" i="3" l="1"/>
  <c r="R145" i="3" s="1"/>
  <c r="Q145" i="3"/>
  <c r="H147" i="3"/>
  <c r="G147" i="3"/>
  <c r="I146" i="3"/>
  <c r="K146" i="3"/>
  <c r="L145" i="3"/>
  <c r="P145" i="3" s="1"/>
  <c r="O145" i="3"/>
  <c r="M146" i="3"/>
  <c r="J146" i="3"/>
  <c r="L146" i="3" l="1"/>
  <c r="P146" i="3" s="1"/>
  <c r="O146" i="3"/>
  <c r="H148" i="3"/>
  <c r="G148" i="3"/>
  <c r="M147" i="3"/>
  <c r="J147" i="3"/>
  <c r="N146" i="3"/>
  <c r="R146" i="3" s="1"/>
  <c r="Q146" i="3"/>
  <c r="K147" i="3"/>
  <c r="I147" i="3"/>
  <c r="N147" i="3" l="1"/>
  <c r="R147" i="3" s="1"/>
  <c r="Q147" i="3"/>
  <c r="H149" i="3"/>
  <c r="G149" i="3"/>
  <c r="K148" i="3"/>
  <c r="I148" i="3"/>
  <c r="M148" i="3"/>
  <c r="J148" i="3"/>
  <c r="O147" i="3"/>
  <c r="L147" i="3"/>
  <c r="P147" i="3" s="1"/>
  <c r="N148" i="3" l="1"/>
  <c r="R148" i="3" s="1"/>
  <c r="Q148" i="3"/>
  <c r="L148" i="3"/>
  <c r="P148" i="3" s="1"/>
  <c r="O148" i="3"/>
  <c r="H150" i="3"/>
  <c r="G150" i="3"/>
  <c r="M149" i="3"/>
  <c r="J149" i="3"/>
  <c r="I149" i="3"/>
  <c r="K149" i="3"/>
  <c r="N149" i="3" l="1"/>
  <c r="R149" i="3" s="1"/>
  <c r="Q149" i="3"/>
  <c r="H151" i="3"/>
  <c r="G151" i="3"/>
  <c r="M150" i="3"/>
  <c r="J150" i="3"/>
  <c r="K150" i="3"/>
  <c r="I150" i="3"/>
  <c r="L149" i="3"/>
  <c r="P149" i="3" s="1"/>
  <c r="O149" i="3"/>
  <c r="L150" i="3" l="1"/>
  <c r="P150" i="3" s="1"/>
  <c r="O150" i="3"/>
  <c r="K151" i="3"/>
  <c r="I151" i="3"/>
  <c r="N150" i="3"/>
  <c r="R150" i="3" s="1"/>
  <c r="Q150" i="3"/>
  <c r="H152" i="3"/>
  <c r="G152" i="3"/>
  <c r="M151" i="3"/>
  <c r="J151" i="3"/>
  <c r="M152" i="3" l="1"/>
  <c r="J152" i="3"/>
  <c r="K152" i="3"/>
  <c r="I152" i="3"/>
  <c r="O151" i="3"/>
  <c r="L151" i="3"/>
  <c r="P151" i="3" s="1"/>
  <c r="N151" i="3"/>
  <c r="R151" i="3" s="1"/>
  <c r="Q151" i="3"/>
  <c r="H153" i="3"/>
  <c r="G153" i="3"/>
  <c r="H154" i="3" l="1"/>
  <c r="G154" i="3"/>
  <c r="L152" i="3"/>
  <c r="P152" i="3" s="1"/>
  <c r="O152" i="3"/>
  <c r="I153" i="3"/>
  <c r="K153" i="3"/>
  <c r="M153" i="3"/>
  <c r="J153" i="3"/>
  <c r="N152" i="3"/>
  <c r="R152" i="3" s="1"/>
  <c r="Q152" i="3"/>
  <c r="N153" i="3" l="1"/>
  <c r="R153" i="3" s="1"/>
  <c r="Q153" i="3"/>
  <c r="L153" i="3"/>
  <c r="P153" i="3" s="1"/>
  <c r="O153" i="3"/>
  <c r="H155" i="3"/>
  <c r="G155" i="3"/>
  <c r="I154" i="3"/>
  <c r="K154" i="3"/>
  <c r="M154" i="3"/>
  <c r="J154" i="3"/>
  <c r="H156" i="3" l="1"/>
  <c r="G156" i="3"/>
  <c r="M155" i="3"/>
  <c r="J155" i="3"/>
  <c r="K155" i="3"/>
  <c r="I155" i="3"/>
  <c r="N154" i="3"/>
  <c r="R154" i="3" s="1"/>
  <c r="Q154" i="3"/>
  <c r="O154" i="3"/>
  <c r="L154" i="3"/>
  <c r="P154" i="3" s="1"/>
  <c r="K156" i="3" l="1"/>
  <c r="I156" i="3"/>
  <c r="O155" i="3"/>
  <c r="L155" i="3"/>
  <c r="P155" i="3" s="1"/>
  <c r="N155" i="3"/>
  <c r="R155" i="3" s="1"/>
  <c r="Q155" i="3"/>
  <c r="H157" i="3"/>
  <c r="G157" i="3"/>
  <c r="M156" i="3"/>
  <c r="J156" i="3"/>
  <c r="I157" i="3" l="1"/>
  <c r="K157" i="3"/>
  <c r="N156" i="3"/>
  <c r="R156" i="3" s="1"/>
  <c r="Q156" i="3"/>
  <c r="M157" i="3"/>
  <c r="J157" i="3"/>
  <c r="H158" i="3"/>
  <c r="G158" i="3"/>
  <c r="L156" i="3"/>
  <c r="P156" i="3" s="1"/>
  <c r="O156" i="3"/>
  <c r="M158" i="3" l="1"/>
  <c r="J158" i="3"/>
  <c r="N157" i="3"/>
  <c r="R157" i="3" s="1"/>
  <c r="Q157" i="3"/>
  <c r="I158" i="3"/>
  <c r="K158" i="3"/>
  <c r="L157" i="3"/>
  <c r="P157" i="3" s="1"/>
  <c r="O157" i="3"/>
  <c r="H159" i="3"/>
  <c r="G159" i="3"/>
  <c r="L158" i="3" l="1"/>
  <c r="P158" i="3" s="1"/>
  <c r="O158" i="3"/>
  <c r="H160" i="3"/>
  <c r="G160" i="3"/>
  <c r="K159" i="3"/>
  <c r="I159" i="3"/>
  <c r="M159" i="3"/>
  <c r="J159" i="3"/>
  <c r="N158" i="3"/>
  <c r="R158" i="3" s="1"/>
  <c r="Q158" i="3"/>
  <c r="N159" i="3" l="1"/>
  <c r="R159" i="3" s="1"/>
  <c r="Q159" i="3"/>
  <c r="K160" i="3"/>
  <c r="I160" i="3"/>
  <c r="O159" i="3"/>
  <c r="L159" i="3"/>
  <c r="P159" i="3" s="1"/>
  <c r="H161" i="3"/>
  <c r="G161" i="3"/>
  <c r="M160" i="3"/>
  <c r="J160" i="3"/>
  <c r="M161" i="3" l="1"/>
  <c r="J161" i="3"/>
  <c r="L160" i="3"/>
  <c r="P160" i="3" s="1"/>
  <c r="O160" i="3"/>
  <c r="I161" i="3"/>
  <c r="K161" i="3"/>
  <c r="N160" i="3"/>
  <c r="R160" i="3" s="1"/>
  <c r="Q160" i="3"/>
  <c r="H162" i="3"/>
  <c r="G162" i="3"/>
  <c r="L161" i="3" l="1"/>
  <c r="P161" i="3" s="1"/>
  <c r="O161" i="3"/>
  <c r="H163" i="3"/>
  <c r="G163" i="3"/>
  <c r="I162" i="3"/>
  <c r="K162" i="3"/>
  <c r="J162" i="3"/>
  <c r="M162" i="3"/>
  <c r="N161" i="3"/>
  <c r="R161" i="3" s="1"/>
  <c r="Q161" i="3"/>
  <c r="O162" i="3" l="1"/>
  <c r="L162" i="3"/>
  <c r="P162" i="3" s="1"/>
  <c r="H164" i="3"/>
  <c r="G164" i="3"/>
  <c r="J163" i="3"/>
  <c r="M163" i="3"/>
  <c r="K163" i="3"/>
  <c r="I163" i="3"/>
  <c r="N162" i="3"/>
  <c r="R162" i="3" s="1"/>
  <c r="Q162" i="3"/>
  <c r="N163" i="3" l="1"/>
  <c r="R163" i="3" s="1"/>
  <c r="Q163" i="3"/>
  <c r="H165" i="3"/>
  <c r="G165" i="3"/>
  <c r="I164" i="3"/>
  <c r="K164" i="3"/>
  <c r="O163" i="3"/>
  <c r="L163" i="3"/>
  <c r="P163" i="3" s="1"/>
  <c r="J164" i="3"/>
  <c r="M164" i="3"/>
  <c r="K165" i="3" l="1"/>
  <c r="I165" i="3"/>
  <c r="N164" i="3"/>
  <c r="R164" i="3" s="1"/>
  <c r="Q164" i="3"/>
  <c r="O164" i="3"/>
  <c r="L164" i="3"/>
  <c r="P164" i="3" s="1"/>
  <c r="H166" i="3"/>
  <c r="G166" i="3"/>
  <c r="J165" i="3"/>
  <c r="M165" i="3"/>
  <c r="J166" i="3" l="1"/>
  <c r="M166" i="3"/>
  <c r="N165" i="3"/>
  <c r="R165" i="3" s="1"/>
  <c r="Q165" i="3"/>
  <c r="I166" i="3"/>
  <c r="K166" i="3"/>
  <c r="H167" i="3"/>
  <c r="G167" i="3"/>
  <c r="L165" i="3"/>
  <c r="P165" i="3" s="1"/>
  <c r="O165" i="3"/>
  <c r="K167" i="3" l="1"/>
  <c r="I167" i="3"/>
  <c r="O166" i="3"/>
  <c r="L166" i="3"/>
  <c r="P166" i="3" s="1"/>
  <c r="J167" i="3"/>
  <c r="M167" i="3"/>
  <c r="N166" i="3"/>
  <c r="R166" i="3" s="1"/>
  <c r="Q166" i="3"/>
  <c r="H168" i="3"/>
  <c r="G168" i="3"/>
  <c r="N167" i="3" l="1"/>
  <c r="R167" i="3" s="1"/>
  <c r="Q167" i="3"/>
  <c r="G169" i="3"/>
  <c r="H169" i="3"/>
  <c r="I168" i="3"/>
  <c r="K168" i="3"/>
  <c r="J168" i="3"/>
  <c r="M168" i="3"/>
  <c r="O167" i="3"/>
  <c r="L167" i="3"/>
  <c r="P167" i="3" s="1"/>
  <c r="O168" i="3" l="1"/>
  <c r="L168" i="3"/>
  <c r="P168" i="3" s="1"/>
  <c r="G170" i="3"/>
  <c r="H170" i="3"/>
  <c r="J169" i="3"/>
  <c r="M169" i="3"/>
  <c r="I169" i="3"/>
  <c r="K169" i="3"/>
  <c r="N168" i="3"/>
  <c r="R168" i="3" s="1"/>
  <c r="Q168" i="3"/>
  <c r="I170" i="3" l="1"/>
  <c r="K170" i="3"/>
  <c r="N169" i="3"/>
  <c r="R169" i="3" s="1"/>
  <c r="Q169" i="3"/>
  <c r="G171" i="3"/>
  <c r="H171" i="3"/>
  <c r="M170" i="3"/>
  <c r="J170" i="3"/>
  <c r="O169" i="3"/>
  <c r="L169" i="3"/>
  <c r="P169" i="3" s="1"/>
  <c r="N170" i="3" l="1"/>
  <c r="R170" i="3" s="1"/>
  <c r="Q170" i="3"/>
  <c r="G172" i="3"/>
  <c r="H172" i="3"/>
  <c r="I171" i="3"/>
  <c r="K171" i="3"/>
  <c r="M171" i="3"/>
  <c r="J171" i="3"/>
  <c r="O170" i="3"/>
  <c r="L170" i="3"/>
  <c r="P170" i="3" s="1"/>
  <c r="N171" i="3" l="1"/>
  <c r="R171" i="3" s="1"/>
  <c r="Q171" i="3"/>
  <c r="J172" i="3"/>
  <c r="M172" i="3"/>
  <c r="O171" i="3"/>
  <c r="L171" i="3"/>
  <c r="P171" i="3" s="1"/>
  <c r="G173" i="3"/>
  <c r="H173" i="3"/>
  <c r="I172" i="3"/>
  <c r="K172" i="3"/>
  <c r="I173" i="3" l="1"/>
  <c r="K173" i="3"/>
  <c r="N172" i="3"/>
  <c r="R172" i="3" s="1"/>
  <c r="Q172" i="3"/>
  <c r="J173" i="3"/>
  <c r="M173" i="3"/>
  <c r="O172" i="3"/>
  <c r="L172" i="3"/>
  <c r="P172" i="3" s="1"/>
  <c r="G174" i="3"/>
  <c r="H174" i="3"/>
  <c r="N173" i="3" l="1"/>
  <c r="R173" i="3" s="1"/>
  <c r="Q173" i="3"/>
  <c r="G175" i="3"/>
  <c r="H175" i="3"/>
  <c r="J174" i="3"/>
  <c r="M174" i="3"/>
  <c r="O173" i="3"/>
  <c r="L173" i="3"/>
  <c r="P173" i="3" s="1"/>
  <c r="I174" i="3"/>
  <c r="K174" i="3"/>
  <c r="M175" i="3" l="1"/>
  <c r="J175" i="3"/>
  <c r="O174" i="3"/>
  <c r="L174" i="3"/>
  <c r="P174" i="3" s="1"/>
  <c r="N174" i="3"/>
  <c r="R174" i="3" s="1"/>
  <c r="Q174" i="3"/>
  <c r="G176" i="3"/>
  <c r="H176" i="3"/>
  <c r="I175" i="3"/>
  <c r="K175" i="3"/>
  <c r="J176" i="3" l="1"/>
  <c r="M176" i="3"/>
  <c r="I176" i="3"/>
  <c r="K176" i="3"/>
  <c r="O175" i="3"/>
  <c r="L175" i="3"/>
  <c r="P175" i="3" s="1"/>
  <c r="G177" i="3"/>
  <c r="H177" i="3"/>
  <c r="N175" i="3"/>
  <c r="R175" i="3" s="1"/>
  <c r="Q175" i="3"/>
  <c r="M177" i="3" l="1"/>
  <c r="J177" i="3"/>
  <c r="N176" i="3"/>
  <c r="R176" i="3" s="1"/>
  <c r="Q176" i="3"/>
  <c r="I177" i="3"/>
  <c r="K177" i="3"/>
  <c r="O176" i="3"/>
  <c r="L176" i="3"/>
  <c r="P176" i="3" s="1"/>
  <c r="G178" i="3"/>
  <c r="H178" i="3"/>
  <c r="O177" i="3" l="1"/>
  <c r="L177" i="3"/>
  <c r="P177" i="3" s="1"/>
  <c r="G179" i="3"/>
  <c r="H179" i="3"/>
  <c r="M178" i="3"/>
  <c r="J178" i="3"/>
  <c r="I178" i="3"/>
  <c r="K178" i="3"/>
  <c r="N177" i="3"/>
  <c r="R177" i="3" s="1"/>
  <c r="Q177" i="3"/>
  <c r="N178" i="3" l="1"/>
  <c r="R178" i="3" s="1"/>
  <c r="Q178" i="3"/>
  <c r="G180" i="3"/>
  <c r="H180" i="3"/>
  <c r="I179" i="3"/>
  <c r="K179" i="3"/>
  <c r="M179" i="3"/>
  <c r="J179" i="3"/>
  <c r="O178" i="3"/>
  <c r="L178" i="3"/>
  <c r="P178" i="3" s="1"/>
  <c r="O179" i="3" l="1"/>
  <c r="L179" i="3"/>
  <c r="P179" i="3" s="1"/>
  <c r="G181" i="3"/>
  <c r="H181" i="3"/>
  <c r="J180" i="3"/>
  <c r="M180" i="3"/>
  <c r="N179" i="3"/>
  <c r="R179" i="3" s="1"/>
  <c r="Q179" i="3"/>
  <c r="I180" i="3"/>
  <c r="K180" i="3"/>
  <c r="M181" i="3" l="1"/>
  <c r="J181" i="3"/>
  <c r="O180" i="3"/>
  <c r="L180" i="3"/>
  <c r="P180" i="3" s="1"/>
  <c r="N180" i="3"/>
  <c r="R180" i="3" s="1"/>
  <c r="Q180" i="3"/>
  <c r="G182" i="3"/>
  <c r="H182" i="3"/>
  <c r="I181" i="3"/>
  <c r="K181" i="3"/>
  <c r="I182" i="3" l="1"/>
  <c r="K182" i="3"/>
  <c r="O181" i="3"/>
  <c r="L181" i="3"/>
  <c r="P181" i="3" s="1"/>
  <c r="M182" i="3"/>
  <c r="J182" i="3"/>
  <c r="G183" i="3"/>
  <c r="H183" i="3"/>
  <c r="N181" i="3"/>
  <c r="R181" i="3" s="1"/>
  <c r="Q181" i="3"/>
  <c r="M183" i="3" l="1"/>
  <c r="J183" i="3"/>
  <c r="I183" i="3"/>
  <c r="K183" i="3"/>
  <c r="N182" i="3"/>
  <c r="R182" i="3" s="1"/>
  <c r="Q182" i="3"/>
  <c r="O182" i="3"/>
  <c r="L182" i="3"/>
  <c r="P182" i="3" s="1"/>
  <c r="G184" i="3"/>
  <c r="H184" i="3"/>
  <c r="O183" i="3" l="1"/>
  <c r="L183" i="3"/>
  <c r="P183" i="3" s="1"/>
  <c r="G185" i="3"/>
  <c r="H185" i="3"/>
  <c r="J184" i="3"/>
  <c r="M184" i="3"/>
  <c r="I184" i="3"/>
  <c r="K184" i="3"/>
  <c r="N183" i="3"/>
  <c r="R183" i="3" s="1"/>
  <c r="Q183" i="3"/>
  <c r="I185" i="3" l="1"/>
  <c r="K185" i="3"/>
  <c r="N184" i="3"/>
  <c r="R184" i="3" s="1"/>
  <c r="Q184" i="3"/>
  <c r="G186" i="3"/>
  <c r="H186" i="3"/>
  <c r="J185" i="3"/>
  <c r="M185" i="3"/>
  <c r="O184" i="3"/>
  <c r="L184" i="3"/>
  <c r="P184" i="3" s="1"/>
  <c r="M186" i="3" l="1"/>
  <c r="J186" i="3"/>
  <c r="G187" i="3"/>
  <c r="H187" i="3"/>
  <c r="I186" i="3"/>
  <c r="K186" i="3"/>
  <c r="O185" i="3"/>
  <c r="L185" i="3"/>
  <c r="P185" i="3" s="1"/>
  <c r="N185" i="3"/>
  <c r="R185" i="3" s="1"/>
  <c r="Q185" i="3"/>
  <c r="O186" i="3" l="1"/>
  <c r="L186" i="3"/>
  <c r="P186" i="3" s="1"/>
  <c r="G188" i="3"/>
  <c r="H188" i="3"/>
  <c r="I187" i="3"/>
  <c r="K187" i="3"/>
  <c r="M187" i="3"/>
  <c r="J187" i="3"/>
  <c r="N186" i="3"/>
  <c r="R186" i="3" s="1"/>
  <c r="Q186" i="3"/>
  <c r="N187" i="3" l="1"/>
  <c r="R187" i="3" s="1"/>
  <c r="Q187" i="3"/>
  <c r="J188" i="3"/>
  <c r="M188" i="3"/>
  <c r="O187" i="3"/>
  <c r="L187" i="3"/>
  <c r="P187" i="3" s="1"/>
  <c r="G189" i="3"/>
  <c r="H189" i="3"/>
  <c r="I188" i="3"/>
  <c r="K188" i="3"/>
  <c r="J189" i="3" l="1"/>
  <c r="M189" i="3"/>
  <c r="N188" i="3"/>
  <c r="R188" i="3" s="1"/>
  <c r="Q188" i="3"/>
  <c r="I189" i="3"/>
  <c r="K189" i="3"/>
  <c r="O188" i="3"/>
  <c r="L188" i="3"/>
  <c r="P188" i="3" s="1"/>
  <c r="G190" i="3"/>
  <c r="H190" i="3"/>
  <c r="O189" i="3" l="1"/>
  <c r="L189" i="3"/>
  <c r="P189" i="3" s="1"/>
  <c r="G191" i="3"/>
  <c r="H191" i="3"/>
  <c r="J190" i="3"/>
  <c r="M190" i="3"/>
  <c r="N189" i="3"/>
  <c r="R189" i="3" s="1"/>
  <c r="Q189" i="3"/>
  <c r="I190" i="3"/>
  <c r="K190" i="3"/>
  <c r="M191" i="3" l="1"/>
  <c r="J191" i="3"/>
  <c r="O190" i="3"/>
  <c r="L190" i="3"/>
  <c r="P190" i="3" s="1"/>
  <c r="N190" i="3"/>
  <c r="R190" i="3" s="1"/>
  <c r="Q190" i="3"/>
  <c r="G192" i="3"/>
  <c r="H192" i="3"/>
  <c r="I191" i="3"/>
  <c r="K191" i="3"/>
  <c r="J192" i="3" l="1"/>
  <c r="M192" i="3"/>
  <c r="O191" i="3"/>
  <c r="L191" i="3"/>
  <c r="P191" i="3" s="1"/>
  <c r="I192" i="3"/>
  <c r="K192" i="3"/>
  <c r="G193" i="3"/>
  <c r="H193" i="3"/>
  <c r="N191" i="3"/>
  <c r="R191" i="3" s="1"/>
  <c r="Q191" i="3"/>
  <c r="J193" i="3" l="1"/>
  <c r="M193" i="3"/>
  <c r="O192" i="3"/>
  <c r="L192" i="3"/>
  <c r="P192" i="3" s="1"/>
  <c r="N192" i="3"/>
  <c r="R192" i="3" s="1"/>
  <c r="Q192" i="3"/>
  <c r="I193" i="3"/>
  <c r="K193" i="3"/>
  <c r="G194" i="3"/>
  <c r="H194" i="3"/>
  <c r="G195" i="3" l="1"/>
  <c r="H195" i="3"/>
  <c r="J194" i="3"/>
  <c r="M194" i="3"/>
  <c r="N193" i="3"/>
  <c r="R193" i="3" s="1"/>
  <c r="Q193" i="3"/>
  <c r="O193" i="3"/>
  <c r="L193" i="3"/>
  <c r="P193" i="3" s="1"/>
  <c r="I194" i="3"/>
  <c r="K194" i="3"/>
  <c r="N194" i="3" l="1"/>
  <c r="R194" i="3" s="1"/>
  <c r="Q194" i="3"/>
  <c r="O194" i="3"/>
  <c r="L194" i="3"/>
  <c r="P194" i="3" s="1"/>
  <c r="G196" i="3"/>
  <c r="H196" i="3"/>
  <c r="M195" i="3"/>
  <c r="J195" i="3"/>
  <c r="I195" i="3"/>
  <c r="K195" i="3"/>
  <c r="J196" i="3" l="1"/>
  <c r="M196" i="3"/>
  <c r="N195" i="3"/>
  <c r="R195" i="3" s="1"/>
  <c r="Q195" i="3"/>
  <c r="G197" i="3"/>
  <c r="H197" i="3"/>
  <c r="I196" i="3"/>
  <c r="K196" i="3"/>
  <c r="O195" i="3"/>
  <c r="L195" i="3"/>
  <c r="P195" i="3" s="1"/>
  <c r="J197" i="3" l="1"/>
  <c r="M197" i="3"/>
  <c r="N196" i="3"/>
  <c r="R196" i="3" s="1"/>
  <c r="Q196" i="3"/>
  <c r="G198" i="3"/>
  <c r="H198" i="3"/>
  <c r="I197" i="3"/>
  <c r="K197" i="3"/>
  <c r="O196" i="3"/>
  <c r="L196" i="3"/>
  <c r="P196" i="3" s="1"/>
  <c r="O197" i="3" l="1"/>
  <c r="L197" i="3"/>
  <c r="P197" i="3" s="1"/>
  <c r="G199" i="3"/>
  <c r="H199" i="3"/>
  <c r="I198" i="3"/>
  <c r="K198" i="3"/>
  <c r="J198" i="3"/>
  <c r="M198" i="3"/>
  <c r="N197" i="3"/>
  <c r="R197" i="3" s="1"/>
  <c r="Q197" i="3"/>
  <c r="O198" i="3" l="1"/>
  <c r="L198" i="3"/>
  <c r="P198" i="3" s="1"/>
  <c r="G200" i="3"/>
  <c r="H200" i="3"/>
  <c r="I199" i="3"/>
  <c r="K199" i="3"/>
  <c r="M199" i="3"/>
  <c r="J199" i="3"/>
  <c r="N198" i="3"/>
  <c r="R198" i="3" s="1"/>
  <c r="Q198" i="3"/>
  <c r="O199" i="3" l="1"/>
  <c r="L199" i="3"/>
  <c r="P199" i="3" s="1"/>
  <c r="G201" i="3"/>
  <c r="H201" i="3"/>
  <c r="M200" i="3"/>
  <c r="J200" i="3"/>
  <c r="Q199" i="3"/>
  <c r="N199" i="3"/>
  <c r="R199" i="3" s="1"/>
  <c r="I200" i="3"/>
  <c r="K200" i="3"/>
  <c r="M201" i="3" l="1"/>
  <c r="J201" i="3"/>
  <c r="O200" i="3"/>
  <c r="L200" i="3"/>
  <c r="P200" i="3" s="1"/>
  <c r="Q200" i="3"/>
  <c r="N200" i="3"/>
  <c r="R200" i="3" s="1"/>
  <c r="H202" i="3"/>
  <c r="G202" i="3"/>
  <c r="I201" i="3"/>
  <c r="K201" i="3"/>
  <c r="I202" i="3" l="1"/>
  <c r="K202" i="3"/>
  <c r="L201" i="3"/>
  <c r="P201" i="3" s="1"/>
  <c r="O201" i="3"/>
  <c r="J202" i="3"/>
  <c r="M202" i="3"/>
  <c r="G203" i="3"/>
  <c r="H203" i="3"/>
  <c r="Q201" i="3"/>
  <c r="N201" i="3"/>
  <c r="R201" i="3" s="1"/>
  <c r="I203" i="3" l="1"/>
  <c r="K203" i="3"/>
  <c r="O202" i="3"/>
  <c r="L202" i="3"/>
  <c r="P202" i="3" s="1"/>
  <c r="J203" i="3"/>
  <c r="M203" i="3"/>
  <c r="Q202" i="3"/>
  <c r="N202" i="3"/>
  <c r="R202" i="3" s="1"/>
  <c r="G204" i="3"/>
  <c r="H204" i="3"/>
  <c r="Q203" i="3" l="1"/>
  <c r="N203" i="3"/>
  <c r="R203" i="3" s="1"/>
  <c r="G205" i="3"/>
  <c r="H205" i="3"/>
  <c r="J204" i="3"/>
  <c r="M204" i="3"/>
  <c r="L203" i="3"/>
  <c r="P203" i="3" s="1"/>
  <c r="O203" i="3"/>
  <c r="I204" i="3"/>
  <c r="K204" i="3"/>
  <c r="Q204" i="3" l="1"/>
  <c r="N204" i="3"/>
  <c r="R204" i="3" s="1"/>
  <c r="H206" i="3"/>
  <c r="G206" i="3"/>
  <c r="I205" i="3"/>
  <c r="K205" i="3"/>
  <c r="M205" i="3"/>
  <c r="J205" i="3"/>
  <c r="L204" i="3"/>
  <c r="P204" i="3" s="1"/>
  <c r="O204" i="3"/>
  <c r="Q205" i="3" l="1"/>
  <c r="N205" i="3"/>
  <c r="R205" i="3" s="1"/>
  <c r="I206" i="3"/>
  <c r="K206" i="3"/>
  <c r="L205" i="3"/>
  <c r="P205" i="3" s="1"/>
  <c r="O205" i="3"/>
  <c r="H207" i="3"/>
  <c r="G207" i="3"/>
  <c r="M206" i="3"/>
  <c r="J206" i="3"/>
  <c r="M207" i="3" l="1"/>
  <c r="J207" i="3"/>
  <c r="O206" i="3"/>
  <c r="L206" i="3"/>
  <c r="P206" i="3" s="1"/>
  <c r="I207" i="3"/>
  <c r="K207" i="3"/>
  <c r="N206" i="3"/>
  <c r="R206" i="3" s="1"/>
  <c r="Q206" i="3"/>
  <c r="H208" i="3"/>
  <c r="G208" i="3"/>
  <c r="H209" i="3" l="1"/>
  <c r="G209" i="3"/>
  <c r="K208" i="3"/>
  <c r="I208" i="3"/>
  <c r="O207" i="3"/>
  <c r="L207" i="3"/>
  <c r="P207" i="3" s="1"/>
  <c r="M208" i="3"/>
  <c r="J208" i="3"/>
  <c r="N207" i="3"/>
  <c r="R207" i="3" s="1"/>
  <c r="Q207" i="3"/>
  <c r="N208" i="3" l="1"/>
  <c r="R208" i="3" s="1"/>
  <c r="Q208" i="3"/>
  <c r="H210" i="3"/>
  <c r="G210" i="3"/>
  <c r="I209" i="3"/>
  <c r="K209" i="3"/>
  <c r="L208" i="3"/>
  <c r="P208" i="3" s="1"/>
  <c r="O208" i="3"/>
  <c r="M209" i="3"/>
  <c r="J209" i="3"/>
  <c r="I210" i="3" l="1"/>
  <c r="K210" i="3"/>
  <c r="N209" i="3"/>
  <c r="R209" i="3" s="1"/>
  <c r="Q209" i="3"/>
  <c r="L209" i="3"/>
  <c r="P209" i="3" s="1"/>
  <c r="O209" i="3"/>
  <c r="H211" i="3"/>
  <c r="G211" i="3"/>
  <c r="M210" i="3"/>
  <c r="J210" i="3"/>
  <c r="I211" i="3" l="1"/>
  <c r="K211" i="3"/>
  <c r="M211" i="3"/>
  <c r="J211" i="3"/>
  <c r="N210" i="3"/>
  <c r="R210" i="3" s="1"/>
  <c r="Q210" i="3"/>
  <c r="L210" i="3"/>
  <c r="P210" i="3" s="1"/>
  <c r="O210" i="3"/>
  <c r="H212" i="3"/>
  <c r="G212" i="3"/>
  <c r="N211" i="3" l="1"/>
  <c r="R211" i="3" s="1"/>
  <c r="Q211" i="3"/>
  <c r="K212" i="3"/>
  <c r="I212" i="3"/>
  <c r="O211" i="3"/>
  <c r="L211" i="3"/>
  <c r="P211" i="3" s="1"/>
  <c r="H213" i="3"/>
  <c r="G213" i="3"/>
  <c r="M212" i="3"/>
  <c r="J212" i="3"/>
  <c r="I213" i="3" l="1"/>
  <c r="K213" i="3"/>
  <c r="L212" i="3"/>
  <c r="P212" i="3" s="1"/>
  <c r="O212" i="3"/>
  <c r="M213" i="3"/>
  <c r="J213" i="3"/>
  <c r="N212" i="3"/>
  <c r="R212" i="3" s="1"/>
  <c r="Q212" i="3"/>
  <c r="H214" i="3"/>
  <c r="G214" i="3"/>
  <c r="N213" i="3" l="1"/>
  <c r="R213" i="3" s="1"/>
  <c r="Q213" i="3"/>
  <c r="H215" i="3"/>
  <c r="G215" i="3"/>
  <c r="K214" i="3"/>
  <c r="I214" i="3"/>
  <c r="L213" i="3"/>
  <c r="P213" i="3" s="1"/>
  <c r="O213" i="3"/>
  <c r="M214" i="3"/>
  <c r="J214" i="3"/>
  <c r="M215" i="3" l="1"/>
  <c r="J215" i="3"/>
  <c r="L214" i="3"/>
  <c r="P214" i="3" s="1"/>
  <c r="O214" i="3"/>
  <c r="H216" i="3"/>
  <c r="G216" i="3"/>
  <c r="K215" i="3"/>
  <c r="I215" i="3"/>
  <c r="N214" i="3"/>
  <c r="R214" i="3" s="1"/>
  <c r="Q214" i="3"/>
  <c r="K216" i="3" l="1"/>
  <c r="I216" i="3"/>
  <c r="O215" i="3"/>
  <c r="L215" i="3"/>
  <c r="P215" i="3" s="1"/>
  <c r="H217" i="3"/>
  <c r="G217" i="3"/>
  <c r="M216" i="3"/>
  <c r="J216" i="3"/>
  <c r="N215" i="3"/>
  <c r="R215" i="3" s="1"/>
  <c r="Q215" i="3"/>
  <c r="I217" i="3" l="1"/>
  <c r="K217" i="3"/>
  <c r="N216" i="3"/>
  <c r="R216" i="3" s="1"/>
  <c r="Q216" i="3"/>
  <c r="H218" i="3"/>
  <c r="G218" i="3"/>
  <c r="M217" i="3"/>
  <c r="J217" i="3"/>
  <c r="L216" i="3"/>
  <c r="P216" i="3" s="1"/>
  <c r="O216" i="3"/>
  <c r="N217" i="3" l="1"/>
  <c r="R217" i="3" s="1"/>
  <c r="Q217" i="3"/>
  <c r="H219" i="3"/>
  <c r="G219" i="3"/>
  <c r="M218" i="3"/>
  <c r="J218" i="3"/>
  <c r="I218" i="3"/>
  <c r="K218" i="3"/>
  <c r="L217" i="3"/>
  <c r="P217" i="3" s="1"/>
  <c r="O217" i="3"/>
  <c r="M219" i="3" l="1"/>
  <c r="J219" i="3"/>
  <c r="N218" i="3"/>
  <c r="R218" i="3" s="1"/>
  <c r="Q218" i="3"/>
  <c r="H220" i="3"/>
  <c r="G220" i="3"/>
  <c r="K219" i="3"/>
  <c r="I219" i="3"/>
  <c r="O218" i="3"/>
  <c r="L218" i="3"/>
  <c r="P218" i="3" s="1"/>
  <c r="O219" i="3" l="1"/>
  <c r="L219" i="3"/>
  <c r="P219" i="3" s="1"/>
  <c r="H221" i="3"/>
  <c r="G221" i="3"/>
  <c r="M220" i="3"/>
  <c r="J220" i="3"/>
  <c r="K220" i="3"/>
  <c r="I220" i="3"/>
  <c r="N219" i="3"/>
  <c r="R219" i="3" s="1"/>
  <c r="Q219" i="3"/>
  <c r="L220" i="3" l="1"/>
  <c r="P220" i="3" s="1"/>
  <c r="O220" i="3"/>
  <c r="I221" i="3"/>
  <c r="K221" i="3"/>
  <c r="N220" i="3"/>
  <c r="R220" i="3" s="1"/>
  <c r="Q220" i="3"/>
  <c r="H222" i="3"/>
  <c r="G222" i="3"/>
  <c r="M221" i="3"/>
  <c r="J221" i="3"/>
  <c r="M222" i="3" l="1"/>
  <c r="J222" i="3"/>
  <c r="N221" i="3"/>
  <c r="R221" i="3" s="1"/>
  <c r="Q221" i="3"/>
  <c r="I222" i="3"/>
  <c r="K222" i="3"/>
  <c r="L221" i="3"/>
  <c r="P221" i="3" s="1"/>
  <c r="O221" i="3"/>
  <c r="H223" i="3"/>
  <c r="G223" i="3"/>
  <c r="L222" i="3" l="1"/>
  <c r="P222" i="3" s="1"/>
  <c r="O222" i="3"/>
  <c r="H224" i="3"/>
  <c r="G224" i="3"/>
  <c r="K223" i="3"/>
  <c r="I223" i="3"/>
  <c r="M223" i="3"/>
  <c r="J223" i="3"/>
  <c r="N222" i="3"/>
  <c r="R222" i="3" s="1"/>
  <c r="Q222" i="3"/>
  <c r="O223" i="3" l="1"/>
  <c r="L223" i="3"/>
  <c r="P223" i="3" s="1"/>
  <c r="H225" i="3"/>
  <c r="G225" i="3"/>
  <c r="M224" i="3"/>
  <c r="J224" i="3"/>
  <c r="N223" i="3"/>
  <c r="R223" i="3" s="1"/>
  <c r="Q223" i="3"/>
  <c r="K224" i="3"/>
  <c r="I224" i="3"/>
  <c r="I225" i="3" l="1"/>
  <c r="K225" i="3"/>
  <c r="L224" i="3"/>
  <c r="P224" i="3" s="1"/>
  <c r="O224" i="3"/>
  <c r="N224" i="3"/>
  <c r="R224" i="3" s="1"/>
  <c r="Q224" i="3"/>
  <c r="H226" i="3"/>
  <c r="G226" i="3"/>
  <c r="M225" i="3"/>
  <c r="J225" i="3"/>
  <c r="M226" i="3" l="1"/>
  <c r="J226" i="3"/>
  <c r="N225" i="3"/>
  <c r="R225" i="3" s="1"/>
  <c r="Q225" i="3"/>
  <c r="L225" i="3"/>
  <c r="P225" i="3" s="1"/>
  <c r="O225" i="3"/>
  <c r="K226" i="3"/>
  <c r="I226" i="3"/>
  <c r="H227" i="3"/>
  <c r="G227" i="3"/>
  <c r="L226" i="3" l="1"/>
  <c r="P226" i="3" s="1"/>
  <c r="O226" i="3"/>
  <c r="H228" i="3"/>
  <c r="G228" i="3"/>
  <c r="I227" i="3"/>
  <c r="K227" i="3"/>
  <c r="M227" i="3"/>
  <c r="J227" i="3"/>
  <c r="N226" i="3"/>
  <c r="R226" i="3" s="1"/>
  <c r="Q226" i="3"/>
  <c r="O227" i="3" l="1"/>
  <c r="L227" i="3"/>
  <c r="P227" i="3" s="1"/>
  <c r="H229" i="3"/>
  <c r="G229" i="3"/>
  <c r="M228" i="3"/>
  <c r="J228" i="3"/>
  <c r="N227" i="3"/>
  <c r="R227" i="3" s="1"/>
  <c r="Q227" i="3"/>
  <c r="K228" i="3"/>
  <c r="I228" i="3"/>
  <c r="N228" i="3" l="1"/>
  <c r="R228" i="3" s="1"/>
  <c r="Q228" i="3"/>
  <c r="H230" i="3"/>
  <c r="G230" i="3"/>
  <c r="I229" i="3"/>
  <c r="K229" i="3"/>
  <c r="L228" i="3"/>
  <c r="P228" i="3" s="1"/>
  <c r="O228" i="3"/>
  <c r="M229" i="3"/>
  <c r="J229" i="3"/>
  <c r="H231" i="3" l="1"/>
  <c r="G231" i="3"/>
  <c r="M230" i="3"/>
  <c r="J230" i="3"/>
  <c r="L229" i="3"/>
  <c r="P229" i="3" s="1"/>
  <c r="O229" i="3"/>
  <c r="I230" i="3"/>
  <c r="K230" i="3"/>
  <c r="N229" i="3"/>
  <c r="R229" i="3" s="1"/>
  <c r="Q229" i="3"/>
  <c r="N230" i="3" l="1"/>
  <c r="R230" i="3" s="1"/>
  <c r="Q230" i="3"/>
  <c r="H232" i="3"/>
  <c r="G232" i="3"/>
  <c r="I231" i="3"/>
  <c r="K231" i="3"/>
  <c r="O230" i="3"/>
  <c r="L230" i="3"/>
  <c r="P230" i="3" s="1"/>
  <c r="M231" i="3"/>
  <c r="J231" i="3"/>
  <c r="O231" i="3" l="1"/>
  <c r="L231" i="3"/>
  <c r="P231" i="3" s="1"/>
  <c r="H233" i="3"/>
  <c r="G233" i="3"/>
  <c r="M232" i="3"/>
  <c r="J232" i="3"/>
  <c r="K232" i="3"/>
  <c r="I232" i="3"/>
  <c r="N231" i="3"/>
  <c r="R231" i="3" s="1"/>
  <c r="Q231" i="3"/>
  <c r="N232" i="3" l="1"/>
  <c r="R232" i="3" s="1"/>
  <c r="Q232" i="3"/>
  <c r="H234" i="3"/>
  <c r="G234" i="3"/>
  <c r="M233" i="3"/>
  <c r="J233" i="3"/>
  <c r="L232" i="3"/>
  <c r="P232" i="3" s="1"/>
  <c r="O232" i="3"/>
  <c r="I233" i="3"/>
  <c r="K233" i="3"/>
  <c r="N233" i="3" l="1"/>
  <c r="R233" i="3" s="1"/>
  <c r="Q233" i="3"/>
  <c r="I234" i="3"/>
  <c r="K234" i="3"/>
  <c r="L233" i="3"/>
  <c r="P233" i="3" s="1"/>
  <c r="O233" i="3"/>
  <c r="H235" i="3"/>
  <c r="G235" i="3"/>
  <c r="M234" i="3"/>
  <c r="J234" i="3"/>
  <c r="K235" i="3" l="1"/>
  <c r="I235" i="3"/>
  <c r="O234" i="3"/>
  <c r="L234" i="3"/>
  <c r="P234" i="3" s="1"/>
  <c r="M235" i="3"/>
  <c r="J235" i="3"/>
  <c r="N234" i="3"/>
  <c r="R234" i="3" s="1"/>
  <c r="Q234" i="3"/>
  <c r="H236" i="3"/>
  <c r="G236" i="3"/>
  <c r="K236" i="3" l="1"/>
  <c r="I236" i="3"/>
  <c r="N235" i="3"/>
  <c r="R235" i="3" s="1"/>
  <c r="Q235" i="3"/>
  <c r="H237" i="3"/>
  <c r="G237" i="3"/>
  <c r="M236" i="3"/>
  <c r="J236" i="3"/>
  <c r="O235" i="3"/>
  <c r="L235" i="3"/>
  <c r="P235" i="3" s="1"/>
  <c r="N236" i="3" l="1"/>
  <c r="R236" i="3" s="1"/>
  <c r="Q236" i="3"/>
  <c r="H238" i="3"/>
  <c r="G238" i="3"/>
  <c r="M237" i="3"/>
  <c r="J237" i="3"/>
  <c r="I237" i="3"/>
  <c r="K237" i="3"/>
  <c r="L236" i="3"/>
  <c r="P236" i="3" s="1"/>
  <c r="O236" i="3"/>
  <c r="N237" i="3" l="1"/>
  <c r="R237" i="3" s="1"/>
  <c r="Q237" i="3"/>
  <c r="H239" i="3"/>
  <c r="G239" i="3"/>
  <c r="M238" i="3"/>
  <c r="J238" i="3"/>
  <c r="I238" i="3"/>
  <c r="K238" i="3"/>
  <c r="L237" i="3"/>
  <c r="P237" i="3" s="1"/>
  <c r="O237" i="3"/>
  <c r="M239" i="3" l="1"/>
  <c r="J239" i="3"/>
  <c r="N238" i="3"/>
  <c r="R238" i="3" s="1"/>
  <c r="Q238" i="3"/>
  <c r="H240" i="3"/>
  <c r="G240" i="3"/>
  <c r="K239" i="3"/>
  <c r="I239" i="3"/>
  <c r="O238" i="3"/>
  <c r="L238" i="3"/>
  <c r="P238" i="3" s="1"/>
  <c r="O239" i="3" l="1"/>
  <c r="L239" i="3"/>
  <c r="P239" i="3" s="1"/>
  <c r="H241" i="3"/>
  <c r="G241" i="3"/>
  <c r="M240" i="3"/>
  <c r="J240" i="3"/>
  <c r="K240" i="3"/>
  <c r="I240" i="3"/>
  <c r="N239" i="3"/>
  <c r="R239" i="3" s="1"/>
  <c r="Q239" i="3"/>
  <c r="L240" i="3" l="1"/>
  <c r="P240" i="3" s="1"/>
  <c r="O240" i="3"/>
  <c r="I241" i="3"/>
  <c r="K241" i="3"/>
  <c r="N240" i="3"/>
  <c r="R240" i="3" s="1"/>
  <c r="Q240" i="3"/>
  <c r="H242" i="3"/>
  <c r="G242" i="3"/>
  <c r="M241" i="3"/>
  <c r="J241" i="3"/>
  <c r="M242" i="3" l="1"/>
  <c r="J242" i="3"/>
  <c r="N241" i="3"/>
  <c r="R241" i="3" s="1"/>
  <c r="Q241" i="3"/>
  <c r="K242" i="3"/>
  <c r="I242" i="3"/>
  <c r="L241" i="3"/>
  <c r="P241" i="3" s="1"/>
  <c r="O241" i="3"/>
  <c r="H243" i="3"/>
  <c r="G243" i="3"/>
  <c r="L242" i="3" l="1"/>
  <c r="P242" i="3" s="1"/>
  <c r="O242" i="3"/>
  <c r="H244" i="3"/>
  <c r="G244" i="3"/>
  <c r="K243" i="3"/>
  <c r="I243" i="3"/>
  <c r="M243" i="3"/>
  <c r="J243" i="3"/>
  <c r="N242" i="3"/>
  <c r="R242" i="3" s="1"/>
  <c r="Q242" i="3"/>
  <c r="O243" i="3" l="1"/>
  <c r="L243" i="3"/>
  <c r="P243" i="3" s="1"/>
  <c r="K244" i="3"/>
  <c r="I244" i="3"/>
  <c r="N243" i="3"/>
  <c r="R243" i="3" s="1"/>
  <c r="Q243" i="3"/>
  <c r="H245" i="3"/>
  <c r="G245" i="3"/>
  <c r="M244" i="3"/>
  <c r="J244" i="3"/>
  <c r="M245" i="3" l="1"/>
  <c r="J245" i="3"/>
  <c r="L244" i="3"/>
  <c r="P244" i="3" s="1"/>
  <c r="O244" i="3"/>
  <c r="I245" i="3"/>
  <c r="K245" i="3"/>
  <c r="N244" i="3"/>
  <c r="R244" i="3" s="1"/>
  <c r="Q244" i="3"/>
  <c r="H246" i="3"/>
  <c r="G246" i="3"/>
  <c r="K246" i="3" l="1"/>
  <c r="I246" i="3"/>
  <c r="L245" i="3"/>
  <c r="P245" i="3" s="1"/>
  <c r="O245" i="3"/>
  <c r="H247" i="3"/>
  <c r="G247" i="3"/>
  <c r="M246" i="3"/>
  <c r="J246" i="3"/>
  <c r="N245" i="3"/>
  <c r="R245" i="3" s="1"/>
  <c r="Q245" i="3"/>
  <c r="N246" i="3" l="1"/>
  <c r="R246" i="3" s="1"/>
  <c r="Q246" i="3"/>
  <c r="H248" i="3"/>
  <c r="G248" i="3"/>
  <c r="M247" i="3"/>
  <c r="J247" i="3"/>
  <c r="I247" i="3"/>
  <c r="K247" i="3"/>
  <c r="L246" i="3"/>
  <c r="P246" i="3" s="1"/>
  <c r="O246" i="3"/>
  <c r="N247" i="3" l="1"/>
  <c r="R247" i="3" s="1"/>
  <c r="Q247" i="3"/>
  <c r="H249" i="3"/>
  <c r="G249" i="3"/>
  <c r="M248" i="3"/>
  <c r="J248" i="3"/>
  <c r="K248" i="3"/>
  <c r="I248" i="3"/>
  <c r="O247" i="3"/>
  <c r="L247" i="3"/>
  <c r="P247" i="3" s="1"/>
  <c r="L248" i="3" l="1"/>
  <c r="P248" i="3" s="1"/>
  <c r="O248" i="3"/>
  <c r="I249" i="3"/>
  <c r="K249" i="3"/>
  <c r="N248" i="3"/>
  <c r="R248" i="3" s="1"/>
  <c r="Q248" i="3"/>
  <c r="H250" i="3"/>
  <c r="G250" i="3"/>
  <c r="M249" i="3"/>
  <c r="J249" i="3"/>
  <c r="I250" i="3" l="1"/>
  <c r="K250" i="3"/>
  <c r="L249" i="3"/>
  <c r="P249" i="3" s="1"/>
  <c r="O249" i="3"/>
  <c r="M250" i="3"/>
  <c r="J250" i="3"/>
  <c r="N249" i="3"/>
  <c r="R249" i="3" s="1"/>
  <c r="Q249" i="3"/>
  <c r="H251" i="3"/>
  <c r="G251" i="3"/>
  <c r="K251" i="3" l="1"/>
  <c r="I251" i="3"/>
  <c r="N250" i="3"/>
  <c r="R250" i="3" s="1"/>
  <c r="Q250" i="3"/>
  <c r="H252" i="3"/>
  <c r="G252" i="3"/>
  <c r="L250" i="3"/>
  <c r="P250" i="3" s="1"/>
  <c r="O250" i="3"/>
  <c r="M251" i="3"/>
  <c r="J251" i="3"/>
  <c r="K252" i="3" l="1"/>
  <c r="I252" i="3"/>
  <c r="H253" i="3"/>
  <c r="G253" i="3"/>
  <c r="M252" i="3"/>
  <c r="J252" i="3"/>
  <c r="N251" i="3"/>
  <c r="R251" i="3" s="1"/>
  <c r="Q251" i="3"/>
  <c r="O251" i="3"/>
  <c r="L251" i="3"/>
  <c r="P251" i="3" s="1"/>
  <c r="N252" i="3" l="1"/>
  <c r="R252" i="3" s="1"/>
  <c r="Q252" i="3"/>
  <c r="H254" i="3"/>
  <c r="G254" i="3"/>
  <c r="M253" i="3"/>
  <c r="J253" i="3"/>
  <c r="I253" i="3"/>
  <c r="K253" i="3"/>
  <c r="L252" i="3"/>
  <c r="P252" i="3" s="1"/>
  <c r="O252" i="3"/>
  <c r="M254" i="3" l="1"/>
  <c r="J254" i="3"/>
  <c r="N253" i="3"/>
  <c r="R253" i="3" s="1"/>
  <c r="Q253" i="3"/>
  <c r="H255" i="3"/>
  <c r="G255" i="3"/>
  <c r="I254" i="3"/>
  <c r="K254" i="3"/>
  <c r="L253" i="3"/>
  <c r="P253" i="3" s="1"/>
  <c r="O253" i="3"/>
  <c r="M255" i="3" l="1"/>
  <c r="J255" i="3"/>
  <c r="H256" i="3"/>
  <c r="G256" i="3"/>
  <c r="K255" i="3"/>
  <c r="I255" i="3"/>
  <c r="O254" i="3"/>
  <c r="L254" i="3"/>
  <c r="P254" i="3" s="1"/>
  <c r="N254" i="3"/>
  <c r="R254" i="3" s="1"/>
  <c r="Q254" i="3"/>
  <c r="M256" i="3" l="1"/>
  <c r="J256" i="3"/>
  <c r="O255" i="3"/>
  <c r="L255" i="3"/>
  <c r="P255" i="3" s="1"/>
  <c r="H257" i="3"/>
  <c r="G257" i="3"/>
  <c r="K256" i="3"/>
  <c r="I256" i="3"/>
  <c r="N255" i="3"/>
  <c r="R255" i="3" s="1"/>
  <c r="Q255" i="3"/>
  <c r="L256" i="3" l="1"/>
  <c r="P256" i="3" s="1"/>
  <c r="O256" i="3"/>
  <c r="H258" i="3"/>
  <c r="G258" i="3"/>
  <c r="M257" i="3"/>
  <c r="J257" i="3"/>
  <c r="I257" i="3"/>
  <c r="K257" i="3"/>
  <c r="N256" i="3"/>
  <c r="R256" i="3" s="1"/>
  <c r="Q256" i="3"/>
  <c r="I258" i="3" l="1"/>
  <c r="K258" i="3"/>
  <c r="L257" i="3"/>
  <c r="P257" i="3" s="1"/>
  <c r="O257" i="3"/>
  <c r="N257" i="3"/>
  <c r="R257" i="3" s="1"/>
  <c r="Q257" i="3"/>
  <c r="H259" i="3"/>
  <c r="G259" i="3"/>
  <c r="M258" i="3"/>
  <c r="J258" i="3"/>
  <c r="M259" i="3" l="1"/>
  <c r="J259" i="3"/>
  <c r="N258" i="3"/>
  <c r="R258" i="3" s="1"/>
  <c r="Q258" i="3"/>
  <c r="O258" i="3"/>
  <c r="L258" i="3"/>
  <c r="P258" i="3" s="1"/>
  <c r="I259" i="3"/>
  <c r="K259" i="3"/>
  <c r="H260" i="3"/>
  <c r="G260" i="3"/>
  <c r="O259" i="3" l="1"/>
  <c r="L259" i="3"/>
  <c r="P259" i="3" s="1"/>
  <c r="M260" i="3"/>
  <c r="J260" i="3"/>
  <c r="H261" i="3"/>
  <c r="G261" i="3"/>
  <c r="K260" i="3"/>
  <c r="I260" i="3"/>
  <c r="N259" i="3"/>
  <c r="R259" i="3" s="1"/>
  <c r="Q259" i="3"/>
  <c r="M261" i="3" l="1"/>
  <c r="J261" i="3"/>
  <c r="L260" i="3"/>
  <c r="P260" i="3" s="1"/>
  <c r="O260" i="3"/>
  <c r="H262" i="3"/>
  <c r="G262" i="3"/>
  <c r="N260" i="3"/>
  <c r="R260" i="3" s="1"/>
  <c r="Q260" i="3"/>
  <c r="I261" i="3"/>
  <c r="K261" i="3"/>
  <c r="I262" i="3" l="1"/>
  <c r="K262" i="3"/>
  <c r="H263" i="3"/>
  <c r="G263" i="3"/>
  <c r="M262" i="3"/>
  <c r="J262" i="3"/>
  <c r="L261" i="3"/>
  <c r="P261" i="3" s="1"/>
  <c r="O261" i="3"/>
  <c r="N261" i="3"/>
  <c r="R261" i="3" s="1"/>
  <c r="Q261" i="3"/>
  <c r="I263" i="3" l="1"/>
  <c r="K263" i="3"/>
  <c r="M263" i="3"/>
  <c r="J263" i="3"/>
  <c r="L262" i="3"/>
  <c r="P262" i="3" s="1"/>
  <c r="O262" i="3"/>
  <c r="N262" i="3"/>
  <c r="R262" i="3" s="1"/>
  <c r="Q262" i="3"/>
  <c r="H264" i="3"/>
  <c r="G264" i="3"/>
  <c r="H265" i="3" l="1"/>
  <c r="G265" i="3"/>
  <c r="N263" i="3"/>
  <c r="R263" i="3" s="1"/>
  <c r="Q263" i="3"/>
  <c r="K264" i="3"/>
  <c r="I264" i="3"/>
  <c r="O263" i="3"/>
  <c r="L263" i="3"/>
  <c r="P263" i="3" s="1"/>
  <c r="M264" i="3"/>
  <c r="J264" i="3"/>
  <c r="H266" i="3" l="1"/>
  <c r="G266" i="3"/>
  <c r="N264" i="3"/>
  <c r="R264" i="3" s="1"/>
  <c r="Q264" i="3"/>
  <c r="I265" i="3"/>
  <c r="K265" i="3"/>
  <c r="L264" i="3"/>
  <c r="P264" i="3" s="1"/>
  <c r="O264" i="3"/>
  <c r="M265" i="3"/>
  <c r="J265" i="3"/>
  <c r="H267" i="3" l="1"/>
  <c r="G267" i="3"/>
  <c r="L265" i="3"/>
  <c r="P265" i="3" s="1"/>
  <c r="O265" i="3"/>
  <c r="N265" i="3"/>
  <c r="R265" i="3" s="1"/>
  <c r="Q265" i="3"/>
  <c r="I266" i="3"/>
  <c r="K266" i="3"/>
  <c r="M266" i="3"/>
  <c r="J266" i="3"/>
  <c r="L266" i="3" l="1"/>
  <c r="P266" i="3" s="1"/>
  <c r="O266" i="3"/>
  <c r="H268" i="3"/>
  <c r="G268" i="3"/>
  <c r="N266" i="3"/>
  <c r="R266" i="3" s="1"/>
  <c r="Q266" i="3"/>
  <c r="K267" i="3"/>
  <c r="I267" i="3"/>
  <c r="M267" i="3"/>
  <c r="J267" i="3"/>
  <c r="K268" i="3" l="1"/>
  <c r="I268" i="3"/>
  <c r="O267" i="3"/>
  <c r="L267" i="3"/>
  <c r="P267" i="3" s="1"/>
  <c r="H269" i="3"/>
  <c r="G269" i="3"/>
  <c r="N267" i="3"/>
  <c r="R267" i="3" s="1"/>
  <c r="Q267" i="3"/>
  <c r="M268" i="3"/>
  <c r="J268" i="3"/>
  <c r="I269" i="3" l="1"/>
  <c r="K269" i="3"/>
  <c r="M269" i="3"/>
  <c r="J269" i="3"/>
  <c r="N268" i="3"/>
  <c r="R268" i="3" s="1"/>
  <c r="Q268" i="3"/>
  <c r="H270" i="3"/>
  <c r="G270" i="3"/>
  <c r="L268" i="3"/>
  <c r="P268" i="3" s="1"/>
  <c r="O268" i="3"/>
  <c r="M270" i="3" l="1"/>
  <c r="J270" i="3"/>
  <c r="N269" i="3"/>
  <c r="R269" i="3" s="1"/>
  <c r="Q269" i="3"/>
  <c r="L269" i="3"/>
  <c r="P269" i="3" s="1"/>
  <c r="O269" i="3"/>
  <c r="I270" i="3"/>
  <c r="K270" i="3"/>
  <c r="H271" i="3"/>
  <c r="G271" i="3"/>
  <c r="O270" i="3" l="1"/>
  <c r="L270" i="3"/>
  <c r="P270" i="3" s="1"/>
  <c r="M271" i="3"/>
  <c r="J271" i="3"/>
  <c r="H272" i="3"/>
  <c r="G272" i="3"/>
  <c r="I271" i="3"/>
  <c r="K271" i="3"/>
  <c r="N270" i="3"/>
  <c r="R270" i="3" s="1"/>
  <c r="Q270" i="3"/>
  <c r="H273" i="3" l="1"/>
  <c r="G273" i="3"/>
  <c r="M272" i="3"/>
  <c r="J272" i="3"/>
  <c r="N271" i="3"/>
  <c r="R271" i="3" s="1"/>
  <c r="Q271" i="3"/>
  <c r="K272" i="3"/>
  <c r="I272" i="3"/>
  <c r="O271" i="3"/>
  <c r="L271" i="3"/>
  <c r="P271" i="3" s="1"/>
  <c r="L272" i="3" l="1"/>
  <c r="P272" i="3" s="1"/>
  <c r="O272" i="3"/>
  <c r="N272" i="3"/>
  <c r="R272" i="3" s="1"/>
  <c r="Q272" i="3"/>
  <c r="H274" i="3"/>
  <c r="G274" i="3"/>
  <c r="I273" i="3"/>
  <c r="K273" i="3"/>
  <c r="M273" i="3"/>
  <c r="J273" i="3"/>
  <c r="K274" i="3" l="1"/>
  <c r="I274" i="3"/>
  <c r="M274" i="3"/>
  <c r="J274" i="3"/>
  <c r="N273" i="3"/>
  <c r="R273" i="3" s="1"/>
  <c r="Q273" i="3"/>
  <c r="H275" i="3"/>
  <c r="G275" i="3"/>
  <c r="L273" i="3"/>
  <c r="P273" i="3" s="1"/>
  <c r="O273" i="3"/>
  <c r="M275" i="3" l="1"/>
  <c r="J275" i="3"/>
  <c r="N274" i="3"/>
  <c r="R274" i="3" s="1"/>
  <c r="Q274" i="3"/>
  <c r="I275" i="3"/>
  <c r="K275" i="3"/>
  <c r="H276" i="3"/>
  <c r="G276" i="3"/>
  <c r="L274" i="3"/>
  <c r="P274" i="3" s="1"/>
  <c r="O274" i="3"/>
  <c r="O275" i="3" l="1"/>
  <c r="L275" i="3"/>
  <c r="P275" i="3" s="1"/>
  <c r="K276" i="3"/>
  <c r="I276" i="3"/>
  <c r="M276" i="3"/>
  <c r="J276" i="3"/>
  <c r="H277" i="3"/>
  <c r="G277" i="3"/>
  <c r="N275" i="3"/>
  <c r="R275" i="3" s="1"/>
  <c r="Q275" i="3"/>
  <c r="M277" i="3" l="1"/>
  <c r="J277" i="3"/>
  <c r="I277" i="3"/>
  <c r="K277" i="3"/>
  <c r="N276" i="3"/>
  <c r="R276" i="3" s="1"/>
  <c r="Q276" i="3"/>
  <c r="L276" i="3"/>
  <c r="P276" i="3" s="1"/>
  <c r="O276" i="3"/>
  <c r="H278" i="3"/>
  <c r="G278" i="3"/>
  <c r="L277" i="3" l="1"/>
  <c r="P277" i="3" s="1"/>
  <c r="O277" i="3"/>
  <c r="H279" i="3"/>
  <c r="G279" i="3"/>
  <c r="K278" i="3"/>
  <c r="I278" i="3"/>
  <c r="M278" i="3"/>
  <c r="J278" i="3"/>
  <c r="N277" i="3"/>
  <c r="R277" i="3" s="1"/>
  <c r="Q277" i="3"/>
  <c r="N278" i="3" l="1"/>
  <c r="R278" i="3" s="1"/>
  <c r="Q278" i="3"/>
  <c r="I279" i="3"/>
  <c r="K279" i="3"/>
  <c r="L278" i="3"/>
  <c r="P278" i="3" s="1"/>
  <c r="O278" i="3"/>
  <c r="H280" i="3"/>
  <c r="G280" i="3"/>
  <c r="M279" i="3"/>
  <c r="J279" i="3"/>
  <c r="K280" i="3" l="1"/>
  <c r="I280" i="3"/>
  <c r="O279" i="3"/>
  <c r="L279" i="3"/>
  <c r="P279" i="3" s="1"/>
  <c r="N279" i="3"/>
  <c r="R279" i="3" s="1"/>
  <c r="Q279" i="3"/>
  <c r="M280" i="3"/>
  <c r="J280" i="3"/>
  <c r="H281" i="3"/>
  <c r="G281" i="3"/>
  <c r="N280" i="3" l="1"/>
  <c r="R280" i="3" s="1"/>
  <c r="Q280" i="3"/>
  <c r="H282" i="3"/>
  <c r="G282" i="3"/>
  <c r="I281" i="3"/>
  <c r="K281" i="3"/>
  <c r="M281" i="3"/>
  <c r="J281" i="3"/>
  <c r="L280" i="3"/>
  <c r="P280" i="3" s="1"/>
  <c r="O280" i="3"/>
  <c r="N281" i="3" l="1"/>
  <c r="R281" i="3" s="1"/>
  <c r="Q281" i="3"/>
  <c r="I282" i="3"/>
  <c r="K282" i="3"/>
  <c r="L281" i="3"/>
  <c r="P281" i="3" s="1"/>
  <c r="O281" i="3"/>
  <c r="H283" i="3"/>
  <c r="G283" i="3"/>
  <c r="M282" i="3"/>
  <c r="J282" i="3"/>
  <c r="M283" i="3" l="1"/>
  <c r="J283" i="3"/>
  <c r="N282" i="3"/>
  <c r="R282" i="3" s="1"/>
  <c r="Q282" i="3"/>
  <c r="K283" i="3"/>
  <c r="I283" i="3"/>
  <c r="O282" i="3"/>
  <c r="L282" i="3"/>
  <c r="P282" i="3" s="1"/>
  <c r="H284" i="3"/>
  <c r="G284" i="3"/>
  <c r="O283" i="3" l="1"/>
  <c r="L283" i="3"/>
  <c r="P283" i="3" s="1"/>
  <c r="H285" i="3"/>
  <c r="G285" i="3"/>
  <c r="K284" i="3"/>
  <c r="I284" i="3"/>
  <c r="M284" i="3"/>
  <c r="J284" i="3"/>
  <c r="N283" i="3"/>
  <c r="R283" i="3" s="1"/>
  <c r="Q283" i="3"/>
  <c r="I285" i="3" l="1"/>
  <c r="K285" i="3"/>
  <c r="L284" i="3"/>
  <c r="P284" i="3" s="1"/>
  <c r="O284" i="3"/>
  <c r="H286" i="3"/>
  <c r="G286" i="3"/>
  <c r="M285" i="3"/>
  <c r="J285" i="3"/>
  <c r="N284" i="3"/>
  <c r="R284" i="3" s="1"/>
  <c r="Q284" i="3"/>
  <c r="I286" i="3" l="1"/>
  <c r="K286" i="3"/>
  <c r="M286" i="3"/>
  <c r="J286" i="3"/>
  <c r="L285" i="3"/>
  <c r="P285" i="3" s="1"/>
  <c r="O285" i="3"/>
  <c r="N285" i="3"/>
  <c r="R285" i="3" s="1"/>
  <c r="Q285" i="3"/>
  <c r="H287" i="3"/>
  <c r="G287" i="3"/>
  <c r="N286" i="3" l="1"/>
  <c r="R286" i="3" s="1"/>
  <c r="Q286" i="3"/>
  <c r="H288" i="3"/>
  <c r="G288" i="3"/>
  <c r="K287" i="3"/>
  <c r="I287" i="3"/>
  <c r="L286" i="3"/>
  <c r="P286" i="3" s="1"/>
  <c r="O286" i="3"/>
  <c r="M287" i="3"/>
  <c r="J287" i="3"/>
  <c r="K288" i="3" l="1"/>
  <c r="I288" i="3"/>
  <c r="M288" i="3"/>
  <c r="J288" i="3"/>
  <c r="N287" i="3"/>
  <c r="R287" i="3" s="1"/>
  <c r="Q287" i="3"/>
  <c r="O287" i="3"/>
  <c r="L287" i="3"/>
  <c r="P287" i="3" s="1"/>
  <c r="H289" i="3"/>
  <c r="G289" i="3"/>
  <c r="H290" i="3" l="1"/>
  <c r="G290" i="3"/>
  <c r="N288" i="3"/>
  <c r="R288" i="3" s="1"/>
  <c r="Q288" i="3"/>
  <c r="I289" i="3"/>
  <c r="K289" i="3"/>
  <c r="M289" i="3"/>
  <c r="J289" i="3"/>
  <c r="L288" i="3"/>
  <c r="P288" i="3" s="1"/>
  <c r="O288" i="3"/>
  <c r="L289" i="3" l="1"/>
  <c r="P289" i="3" s="1"/>
  <c r="O289" i="3"/>
  <c r="N289" i="3"/>
  <c r="R289" i="3" s="1"/>
  <c r="Q289" i="3"/>
  <c r="H291" i="3"/>
  <c r="G291" i="3"/>
  <c r="I290" i="3"/>
  <c r="K290" i="3"/>
  <c r="M290" i="3"/>
  <c r="J290" i="3"/>
  <c r="I291" i="3" l="1"/>
  <c r="K291" i="3"/>
  <c r="M291" i="3"/>
  <c r="J291" i="3"/>
  <c r="N290" i="3"/>
  <c r="R290" i="3" s="1"/>
  <c r="Q290" i="3"/>
  <c r="H292" i="3"/>
  <c r="G292" i="3"/>
  <c r="L290" i="3"/>
  <c r="P290" i="3" s="1"/>
  <c r="O290" i="3"/>
  <c r="M292" i="3" l="1"/>
  <c r="J292" i="3"/>
  <c r="N291" i="3"/>
  <c r="R291" i="3" s="1"/>
  <c r="Q291" i="3"/>
  <c r="O291" i="3"/>
  <c r="L291" i="3"/>
  <c r="P291" i="3" s="1"/>
  <c r="K292" i="3"/>
  <c r="I292" i="3"/>
  <c r="H293" i="3"/>
  <c r="G293" i="3"/>
  <c r="L292" i="3" l="1"/>
  <c r="P292" i="3" s="1"/>
  <c r="O292" i="3"/>
  <c r="H294" i="3"/>
  <c r="G294" i="3"/>
  <c r="I293" i="3"/>
  <c r="K293" i="3"/>
  <c r="M293" i="3"/>
  <c r="J293" i="3"/>
  <c r="N292" i="3"/>
  <c r="R292" i="3" s="1"/>
  <c r="Q292" i="3"/>
  <c r="I294" i="3" l="1"/>
  <c r="K294" i="3"/>
  <c r="L293" i="3"/>
  <c r="P293" i="3" s="1"/>
  <c r="O293" i="3"/>
  <c r="M294" i="3"/>
  <c r="J294" i="3"/>
  <c r="N293" i="3"/>
  <c r="R293" i="3" s="1"/>
  <c r="Q293" i="3"/>
  <c r="H295" i="3"/>
  <c r="G295" i="3"/>
  <c r="H296" i="3" l="1"/>
  <c r="G296" i="3"/>
  <c r="N294" i="3"/>
  <c r="R294" i="3" s="1"/>
  <c r="Q294" i="3"/>
  <c r="I295" i="3"/>
  <c r="K295" i="3"/>
  <c r="L294" i="3"/>
  <c r="P294" i="3" s="1"/>
  <c r="O294" i="3"/>
  <c r="M295" i="3"/>
  <c r="J295" i="3"/>
  <c r="H297" i="3" l="1"/>
  <c r="G297" i="3"/>
  <c r="O295" i="3"/>
  <c r="L295" i="3"/>
  <c r="P295" i="3" s="1"/>
  <c r="N295" i="3"/>
  <c r="R295" i="3" s="1"/>
  <c r="Q295" i="3"/>
  <c r="K296" i="3"/>
  <c r="I296" i="3"/>
  <c r="M296" i="3"/>
  <c r="J296" i="3"/>
  <c r="H298" i="3" l="1"/>
  <c r="G298" i="3"/>
  <c r="L296" i="3"/>
  <c r="P296" i="3" s="1"/>
  <c r="O296" i="3"/>
  <c r="N296" i="3"/>
  <c r="R296" i="3" s="1"/>
  <c r="Q296" i="3"/>
  <c r="I297" i="3"/>
  <c r="K297" i="3"/>
  <c r="M297" i="3"/>
  <c r="J297" i="3"/>
  <c r="H299" i="3" l="1"/>
  <c r="G299" i="3"/>
  <c r="L297" i="3"/>
  <c r="P297" i="3" s="1"/>
  <c r="O297" i="3"/>
  <c r="N297" i="3"/>
  <c r="R297" i="3" s="1"/>
  <c r="Q297" i="3"/>
  <c r="I298" i="3"/>
  <c r="K298" i="3"/>
  <c r="M298" i="3"/>
  <c r="J298" i="3"/>
  <c r="H300" i="3" l="1"/>
  <c r="G300" i="3"/>
  <c r="O298" i="3"/>
  <c r="L298" i="3"/>
  <c r="P298" i="3" s="1"/>
  <c r="N298" i="3"/>
  <c r="R298" i="3" s="1"/>
  <c r="Q298" i="3"/>
  <c r="I299" i="3"/>
  <c r="K299" i="3"/>
  <c r="M299" i="3"/>
  <c r="J299" i="3"/>
  <c r="H301" i="3" l="1"/>
  <c r="G301" i="3"/>
  <c r="O299" i="3"/>
  <c r="L299" i="3"/>
  <c r="P299" i="3" s="1"/>
  <c r="N299" i="3"/>
  <c r="R299" i="3" s="1"/>
  <c r="Q299" i="3"/>
  <c r="K300" i="3"/>
  <c r="I300" i="3"/>
  <c r="M300" i="3"/>
  <c r="J300" i="3"/>
  <c r="H302" i="3" l="1"/>
  <c r="G302" i="3"/>
  <c r="L300" i="3"/>
  <c r="P300" i="3" s="1"/>
  <c r="O300" i="3"/>
  <c r="N300" i="3"/>
  <c r="R300" i="3" s="1"/>
  <c r="Q300" i="3"/>
  <c r="I301" i="3"/>
  <c r="K301" i="3"/>
  <c r="M301" i="3"/>
  <c r="J301" i="3"/>
  <c r="H303" i="3" l="1"/>
  <c r="G303" i="3"/>
  <c r="L301" i="3"/>
  <c r="P301" i="3" s="1"/>
  <c r="O301" i="3"/>
  <c r="N301" i="3"/>
  <c r="R301" i="3" s="1"/>
  <c r="Q301" i="3"/>
  <c r="K302" i="3"/>
  <c r="I302" i="3"/>
  <c r="M302" i="3"/>
  <c r="J302" i="3"/>
  <c r="H304" i="3" l="1"/>
  <c r="G304" i="3"/>
  <c r="O302" i="3"/>
  <c r="L302" i="3"/>
  <c r="P302" i="3" s="1"/>
  <c r="N302" i="3"/>
  <c r="R302" i="3" s="1"/>
  <c r="Q302" i="3"/>
  <c r="I303" i="3"/>
  <c r="K303" i="3"/>
  <c r="M303" i="3"/>
  <c r="J303" i="3"/>
  <c r="N303" i="3" l="1"/>
  <c r="R303" i="3" s="1"/>
  <c r="Q303" i="3"/>
  <c r="O303" i="3"/>
  <c r="L303" i="3"/>
  <c r="P303" i="3" s="1"/>
  <c r="H305" i="3"/>
  <c r="G305" i="3"/>
  <c r="K304" i="3"/>
  <c r="I304" i="3"/>
  <c r="M304" i="3"/>
  <c r="J304" i="3"/>
  <c r="M305" i="3" l="1"/>
  <c r="J305" i="3"/>
  <c r="I305" i="3"/>
  <c r="K305" i="3"/>
  <c r="N304" i="3"/>
  <c r="R304" i="3" s="1"/>
  <c r="Q304" i="3"/>
  <c r="L304" i="3"/>
  <c r="P304" i="3" s="1"/>
  <c r="O304" i="3"/>
  <c r="H306" i="3"/>
  <c r="G306" i="3"/>
  <c r="L305" i="3" l="1"/>
  <c r="P305" i="3" s="1"/>
  <c r="O305" i="3"/>
  <c r="H307" i="3"/>
  <c r="G307" i="3"/>
  <c r="K306" i="3"/>
  <c r="I306" i="3"/>
  <c r="M306" i="3"/>
  <c r="J306" i="3"/>
  <c r="N305" i="3"/>
  <c r="R305" i="3" s="1"/>
  <c r="Q305" i="3"/>
  <c r="K307" i="3" l="1"/>
  <c r="I307" i="3"/>
  <c r="N306" i="3"/>
  <c r="R306" i="3" s="1"/>
  <c r="Q306" i="3"/>
  <c r="M307" i="3"/>
  <c r="J307" i="3"/>
  <c r="L306" i="3"/>
  <c r="P306" i="3" s="1"/>
  <c r="O306" i="3"/>
  <c r="H308" i="3"/>
  <c r="G308" i="3"/>
  <c r="N307" i="3" l="1"/>
  <c r="R307" i="3" s="1"/>
  <c r="Q307" i="3"/>
  <c r="H309" i="3"/>
  <c r="G309" i="3"/>
  <c r="K308" i="3"/>
  <c r="I308" i="3"/>
  <c r="J308" i="3"/>
  <c r="M308" i="3"/>
  <c r="O307" i="3"/>
  <c r="L307" i="3"/>
  <c r="P307" i="3" s="1"/>
  <c r="I309" i="3" l="1"/>
  <c r="K309" i="3"/>
  <c r="J309" i="3"/>
  <c r="M309" i="3"/>
  <c r="O308" i="3"/>
  <c r="L308" i="3"/>
  <c r="P308" i="3" s="1"/>
  <c r="H310" i="3"/>
  <c r="G310" i="3"/>
  <c r="N308" i="3"/>
  <c r="R308" i="3" s="1"/>
  <c r="Q308" i="3"/>
  <c r="J310" i="3" l="1"/>
  <c r="M310" i="3"/>
  <c r="O309" i="3"/>
  <c r="L309" i="3"/>
  <c r="P309" i="3" s="1"/>
  <c r="K310" i="3"/>
  <c r="I310" i="3"/>
  <c r="N309" i="3"/>
  <c r="R309" i="3" s="1"/>
  <c r="Q309" i="3"/>
  <c r="H311" i="3"/>
  <c r="G311" i="3"/>
  <c r="H312" i="3" l="1"/>
  <c r="G312" i="3"/>
  <c r="L310" i="3"/>
  <c r="P310" i="3" s="1"/>
  <c r="O310" i="3"/>
  <c r="I311" i="3"/>
  <c r="K311" i="3"/>
  <c r="N310" i="3"/>
  <c r="R310" i="3" s="1"/>
  <c r="Q310" i="3"/>
  <c r="J311" i="3"/>
  <c r="M311" i="3"/>
  <c r="N311" i="3" l="1"/>
  <c r="R311" i="3" s="1"/>
  <c r="Q311" i="3"/>
  <c r="H313" i="3"/>
  <c r="G313" i="3"/>
  <c r="O311" i="3"/>
  <c r="L311" i="3"/>
  <c r="P311" i="3" s="1"/>
  <c r="I312" i="3"/>
  <c r="K312" i="3"/>
  <c r="J312" i="3"/>
  <c r="M312" i="3"/>
  <c r="H314" i="3" l="1"/>
  <c r="G314" i="3"/>
  <c r="K313" i="3"/>
  <c r="I313" i="3"/>
  <c r="Q312" i="3"/>
  <c r="N312" i="3"/>
  <c r="R312" i="3" s="1"/>
  <c r="J313" i="3"/>
  <c r="M313" i="3"/>
  <c r="O312" i="3"/>
  <c r="L312" i="3"/>
  <c r="P312" i="3" s="1"/>
  <c r="L313" i="3" l="1"/>
  <c r="P313" i="3" s="1"/>
  <c r="O313" i="3"/>
  <c r="H315" i="3"/>
  <c r="G315" i="3"/>
  <c r="I314" i="3"/>
  <c r="K314" i="3"/>
  <c r="Q313" i="3"/>
  <c r="N313" i="3"/>
  <c r="R313" i="3" s="1"/>
  <c r="M314" i="3"/>
  <c r="J314" i="3"/>
  <c r="I315" i="3" l="1"/>
  <c r="K315" i="3"/>
  <c r="M315" i="3"/>
  <c r="J315" i="3"/>
  <c r="Q314" i="3"/>
  <c r="N314" i="3"/>
  <c r="R314" i="3" s="1"/>
  <c r="L314" i="3"/>
  <c r="P314" i="3" s="1"/>
  <c r="O314" i="3"/>
  <c r="H316" i="3"/>
  <c r="G316" i="3"/>
  <c r="H317" i="3" l="1"/>
  <c r="G317" i="3"/>
  <c r="N315" i="3"/>
  <c r="R315" i="3" s="1"/>
  <c r="Q315" i="3"/>
  <c r="I316" i="3"/>
  <c r="K316" i="3"/>
  <c r="O315" i="3"/>
  <c r="L315" i="3"/>
  <c r="P315" i="3" s="1"/>
  <c r="M316" i="3"/>
  <c r="J316" i="3"/>
  <c r="H318" i="3" l="1"/>
  <c r="G318" i="3"/>
  <c r="Q316" i="3"/>
  <c r="N316" i="3"/>
  <c r="R316" i="3" s="1"/>
  <c r="O316" i="3"/>
  <c r="L316" i="3"/>
  <c r="P316" i="3" s="1"/>
  <c r="K317" i="3"/>
  <c r="I317" i="3"/>
  <c r="J317" i="3"/>
  <c r="M317" i="3"/>
  <c r="N317" i="3" l="1"/>
  <c r="R317" i="3" s="1"/>
  <c r="Q317" i="3"/>
  <c r="G319" i="3"/>
  <c r="H319" i="3"/>
  <c r="L317" i="3"/>
  <c r="P317" i="3" s="1"/>
  <c r="O317" i="3"/>
  <c r="K318" i="3"/>
  <c r="I318" i="3"/>
  <c r="J318" i="3"/>
  <c r="M318" i="3"/>
  <c r="J319" i="3" l="1"/>
  <c r="M319" i="3"/>
  <c r="N318" i="3"/>
  <c r="R318" i="3" s="1"/>
  <c r="Q318" i="3"/>
  <c r="L318" i="3"/>
  <c r="P318" i="3" s="1"/>
  <c r="O318" i="3"/>
  <c r="G320" i="3"/>
  <c r="H320" i="3"/>
  <c r="K319" i="3"/>
  <c r="I319" i="3"/>
  <c r="K320" i="3" l="1"/>
  <c r="I320" i="3"/>
  <c r="J320" i="3"/>
  <c r="M320" i="3"/>
  <c r="L319" i="3"/>
  <c r="P319" i="3" s="1"/>
  <c r="O319" i="3"/>
  <c r="N319" i="3"/>
  <c r="R319" i="3" s="1"/>
  <c r="Q319" i="3"/>
  <c r="G321" i="3"/>
  <c r="H321" i="3"/>
  <c r="M321" i="3" l="1"/>
  <c r="J321" i="3"/>
  <c r="N320" i="3"/>
  <c r="R320" i="3" s="1"/>
  <c r="Q320" i="3"/>
  <c r="G322" i="3"/>
  <c r="H322" i="3"/>
  <c r="K321" i="3"/>
  <c r="I321" i="3"/>
  <c r="L320" i="3"/>
  <c r="P320" i="3" s="1"/>
  <c r="O320" i="3"/>
  <c r="G323" i="3" l="1"/>
  <c r="H323" i="3"/>
  <c r="K322" i="3"/>
  <c r="I322" i="3"/>
  <c r="L321" i="3"/>
  <c r="P321" i="3" s="1"/>
  <c r="O321" i="3"/>
  <c r="J322" i="3"/>
  <c r="M322" i="3"/>
  <c r="N321" i="3"/>
  <c r="R321" i="3" s="1"/>
  <c r="Q321" i="3"/>
  <c r="J323" i="3" l="1"/>
  <c r="M323" i="3"/>
  <c r="L322" i="3"/>
  <c r="P322" i="3" s="1"/>
  <c r="O322" i="3"/>
  <c r="G324" i="3"/>
  <c r="H324" i="3"/>
  <c r="N322" i="3"/>
  <c r="R322" i="3" s="1"/>
  <c r="Q322" i="3"/>
  <c r="K323" i="3"/>
  <c r="I323" i="3"/>
  <c r="G325" i="3" l="1"/>
  <c r="H325" i="3"/>
  <c r="K324" i="3"/>
  <c r="I324" i="3"/>
  <c r="J324" i="3"/>
  <c r="M324" i="3"/>
  <c r="L323" i="3"/>
  <c r="P323" i="3" s="1"/>
  <c r="O323" i="3"/>
  <c r="N323" i="3"/>
  <c r="R323" i="3" s="1"/>
  <c r="Q323" i="3"/>
  <c r="G326" i="3" l="1"/>
  <c r="H326" i="3"/>
  <c r="N324" i="3"/>
  <c r="R324" i="3" s="1"/>
  <c r="Q324" i="3"/>
  <c r="M325" i="3"/>
  <c r="J325" i="3"/>
  <c r="L324" i="3"/>
  <c r="P324" i="3" s="1"/>
  <c r="O324" i="3"/>
  <c r="K325" i="3"/>
  <c r="I325" i="3"/>
  <c r="G327" i="3" l="1"/>
  <c r="H327" i="3"/>
  <c r="N325" i="3"/>
  <c r="R325" i="3" s="1"/>
  <c r="Q325" i="3"/>
  <c r="L325" i="3"/>
  <c r="P325" i="3" s="1"/>
  <c r="O325" i="3"/>
  <c r="J326" i="3"/>
  <c r="M326" i="3"/>
  <c r="K326" i="3"/>
  <c r="I326" i="3"/>
  <c r="G328" i="3" l="1"/>
  <c r="H328" i="3"/>
  <c r="N326" i="3"/>
  <c r="R326" i="3" s="1"/>
  <c r="Q326" i="3"/>
  <c r="L326" i="3"/>
  <c r="P326" i="3" s="1"/>
  <c r="O326" i="3"/>
  <c r="M327" i="3"/>
  <c r="J327" i="3"/>
  <c r="K327" i="3"/>
  <c r="I327" i="3"/>
  <c r="N327" i="3" l="1"/>
  <c r="R327" i="3" s="1"/>
  <c r="Q327" i="3"/>
  <c r="L327" i="3"/>
  <c r="P327" i="3" s="1"/>
  <c r="O327" i="3"/>
  <c r="G329" i="3"/>
  <c r="H329" i="3"/>
  <c r="M328" i="3"/>
  <c r="J328" i="3"/>
  <c r="K328" i="3"/>
  <c r="I328" i="3"/>
  <c r="K329" i="3" l="1"/>
  <c r="I329" i="3"/>
  <c r="M329" i="3"/>
  <c r="J329" i="3"/>
  <c r="L328" i="3"/>
  <c r="P328" i="3" s="1"/>
  <c r="O328" i="3"/>
  <c r="N328" i="3"/>
  <c r="R328" i="3" s="1"/>
  <c r="Q328" i="3"/>
  <c r="G330" i="3"/>
  <c r="H330" i="3"/>
  <c r="G331" i="3" l="1"/>
  <c r="H331" i="3"/>
  <c r="N329" i="3"/>
  <c r="R329" i="3" s="1"/>
  <c r="Q329" i="3"/>
  <c r="J330" i="3"/>
  <c r="M330" i="3"/>
  <c r="K330" i="3"/>
  <c r="I330" i="3"/>
  <c r="L329" i="3"/>
  <c r="P329" i="3" s="1"/>
  <c r="O329" i="3"/>
  <c r="N330" i="3" l="1"/>
  <c r="R330" i="3" s="1"/>
  <c r="Q330" i="3"/>
  <c r="L330" i="3"/>
  <c r="P330" i="3" s="1"/>
  <c r="O330" i="3"/>
  <c r="H332" i="3"/>
  <c r="G332" i="3"/>
  <c r="J331" i="3"/>
  <c r="M331" i="3"/>
  <c r="K331" i="3"/>
  <c r="I331" i="3"/>
  <c r="H333" i="3" l="1"/>
  <c r="G333" i="3"/>
  <c r="J332" i="3"/>
  <c r="M332" i="3"/>
  <c r="L331" i="3"/>
  <c r="P331" i="3" s="1"/>
  <c r="O331" i="3"/>
  <c r="K332" i="3"/>
  <c r="I332" i="3"/>
  <c r="N331" i="3"/>
  <c r="R331" i="3" s="1"/>
  <c r="Q331" i="3"/>
  <c r="N332" i="3" l="1"/>
  <c r="R332" i="3" s="1"/>
  <c r="Q332" i="3"/>
  <c r="L332" i="3"/>
  <c r="P332" i="3" s="1"/>
  <c r="O332" i="3"/>
  <c r="K333" i="3"/>
  <c r="I333" i="3"/>
  <c r="H334" i="3"/>
  <c r="G334" i="3"/>
  <c r="M333" i="3"/>
  <c r="J333" i="3"/>
  <c r="J334" i="3" l="1"/>
  <c r="M334" i="3"/>
  <c r="L333" i="3"/>
  <c r="P333" i="3" s="1"/>
  <c r="O333" i="3"/>
  <c r="N333" i="3"/>
  <c r="R333" i="3" s="1"/>
  <c r="Q333" i="3"/>
  <c r="K334" i="3"/>
  <c r="I334" i="3"/>
  <c r="G335" i="3"/>
  <c r="H335" i="3"/>
  <c r="L334" i="3" l="1"/>
  <c r="P334" i="3" s="1"/>
  <c r="O334" i="3"/>
  <c r="K335" i="3"/>
  <c r="I335" i="3"/>
  <c r="G336" i="3"/>
  <c r="H336" i="3"/>
  <c r="J335" i="3"/>
  <c r="M335" i="3"/>
  <c r="N334" i="3"/>
  <c r="R334" i="3" s="1"/>
  <c r="Q334" i="3"/>
  <c r="K336" i="3" l="1"/>
  <c r="I336" i="3"/>
  <c r="N335" i="3"/>
  <c r="R335" i="3" s="1"/>
  <c r="Q335" i="3"/>
  <c r="G337" i="3"/>
  <c r="H337" i="3"/>
  <c r="L335" i="3"/>
  <c r="P335" i="3" s="1"/>
  <c r="O335" i="3"/>
  <c r="J336" i="3"/>
  <c r="M336" i="3"/>
  <c r="K337" i="3" l="1"/>
  <c r="I337" i="3"/>
  <c r="G338" i="3"/>
  <c r="H338" i="3"/>
  <c r="M337" i="3"/>
  <c r="J337" i="3"/>
  <c r="N336" i="3"/>
  <c r="R336" i="3" s="1"/>
  <c r="Q336" i="3"/>
  <c r="L336" i="3"/>
  <c r="P336" i="3" s="1"/>
  <c r="O336" i="3"/>
  <c r="N337" i="3" l="1"/>
  <c r="R337" i="3" s="1"/>
  <c r="Q337" i="3"/>
  <c r="G339" i="3"/>
  <c r="H339" i="3"/>
  <c r="K338" i="3"/>
  <c r="I338" i="3"/>
  <c r="J338" i="3"/>
  <c r="M338" i="3"/>
  <c r="L337" i="3"/>
  <c r="P337" i="3" s="1"/>
  <c r="O337" i="3"/>
  <c r="L338" i="3" l="1"/>
  <c r="P338" i="3" s="1"/>
  <c r="O338" i="3"/>
  <c r="G340" i="3"/>
  <c r="H340" i="3"/>
  <c r="K339" i="3"/>
  <c r="I339" i="3"/>
  <c r="J339" i="3"/>
  <c r="M339" i="3"/>
  <c r="N338" i="3"/>
  <c r="R338" i="3" s="1"/>
  <c r="Q338" i="3"/>
  <c r="K340" i="3" l="1"/>
  <c r="I340" i="3"/>
  <c r="J340" i="3"/>
  <c r="M340" i="3"/>
  <c r="L339" i="3"/>
  <c r="P339" i="3" s="1"/>
  <c r="O339" i="3"/>
  <c r="G341" i="3"/>
  <c r="H341" i="3"/>
  <c r="N339" i="3"/>
  <c r="R339" i="3" s="1"/>
  <c r="Q339" i="3"/>
  <c r="M341" i="3" l="1"/>
  <c r="J341" i="3"/>
  <c r="N340" i="3"/>
  <c r="R340" i="3" s="1"/>
  <c r="Q340" i="3"/>
  <c r="K341" i="3"/>
  <c r="I341" i="3"/>
  <c r="G342" i="3"/>
  <c r="H342" i="3"/>
  <c r="L340" i="3"/>
  <c r="P340" i="3" s="1"/>
  <c r="O340" i="3"/>
  <c r="J342" i="3" l="1"/>
  <c r="M342" i="3"/>
  <c r="K342" i="3"/>
  <c r="I342" i="3"/>
  <c r="G343" i="3"/>
  <c r="H343" i="3"/>
  <c r="L341" i="3"/>
  <c r="P341" i="3" s="1"/>
  <c r="O341" i="3"/>
  <c r="N341" i="3"/>
  <c r="R341" i="3" s="1"/>
  <c r="Q341" i="3"/>
  <c r="M343" i="3" l="1"/>
  <c r="J343" i="3"/>
  <c r="H344" i="3"/>
  <c r="G344" i="3"/>
  <c r="L342" i="3"/>
  <c r="P342" i="3" s="1"/>
  <c r="O342" i="3"/>
  <c r="N342" i="3"/>
  <c r="R342" i="3" s="1"/>
  <c r="Q342" i="3"/>
  <c r="K343" i="3"/>
  <c r="I343" i="3"/>
  <c r="K344" i="3" l="1"/>
  <c r="I344" i="3"/>
  <c r="M344" i="3"/>
  <c r="J344" i="3"/>
  <c r="G345" i="3"/>
  <c r="H345" i="3"/>
  <c r="L343" i="3"/>
  <c r="P343" i="3" s="1"/>
  <c r="O343" i="3"/>
  <c r="N343" i="3"/>
  <c r="R343" i="3" s="1"/>
  <c r="Q343" i="3"/>
  <c r="G346" i="3" l="1"/>
  <c r="H346" i="3"/>
  <c r="N344" i="3"/>
  <c r="R344" i="3" s="1"/>
  <c r="Q344" i="3"/>
  <c r="K345" i="3"/>
  <c r="I345" i="3"/>
  <c r="M345" i="3"/>
  <c r="J345" i="3"/>
  <c r="L344" i="3"/>
  <c r="P344" i="3" s="1"/>
  <c r="O344" i="3"/>
  <c r="N345" i="3" l="1"/>
  <c r="R345" i="3" s="1"/>
  <c r="Q345" i="3"/>
  <c r="L345" i="3"/>
  <c r="P345" i="3" s="1"/>
  <c r="O345" i="3"/>
  <c r="G347" i="3"/>
  <c r="H347" i="3"/>
  <c r="J346" i="3"/>
  <c r="M346" i="3"/>
  <c r="K346" i="3"/>
  <c r="I346" i="3"/>
  <c r="K347" i="3" l="1"/>
  <c r="I347" i="3"/>
  <c r="M347" i="3"/>
  <c r="J347" i="3"/>
  <c r="N346" i="3"/>
  <c r="R346" i="3" s="1"/>
  <c r="Q346" i="3"/>
  <c r="H348" i="3"/>
  <c r="G348" i="3"/>
  <c r="L346" i="3"/>
  <c r="P346" i="3" s="1"/>
  <c r="O346" i="3"/>
  <c r="K348" i="3" l="1"/>
  <c r="I348" i="3"/>
  <c r="H349" i="3"/>
  <c r="G349" i="3"/>
  <c r="N347" i="3"/>
  <c r="R347" i="3" s="1"/>
  <c r="Q347" i="3"/>
  <c r="J348" i="3"/>
  <c r="M348" i="3"/>
  <c r="L347" i="3"/>
  <c r="P347" i="3" s="1"/>
  <c r="O347" i="3"/>
  <c r="M349" i="3" l="1"/>
  <c r="J349" i="3"/>
  <c r="K349" i="3"/>
  <c r="I349" i="3"/>
  <c r="H350" i="3"/>
  <c r="G350" i="3"/>
  <c r="N348" i="3"/>
  <c r="R348" i="3" s="1"/>
  <c r="Q348" i="3"/>
  <c r="L348" i="3"/>
  <c r="P348" i="3" s="1"/>
  <c r="O348" i="3"/>
  <c r="J350" i="3" l="1"/>
  <c r="M350" i="3"/>
  <c r="G351" i="3"/>
  <c r="H351" i="3"/>
  <c r="L349" i="3"/>
  <c r="P349" i="3" s="1"/>
  <c r="O349" i="3"/>
  <c r="K350" i="3"/>
  <c r="I350" i="3"/>
  <c r="N349" i="3"/>
  <c r="R349" i="3" s="1"/>
  <c r="Q349" i="3"/>
  <c r="L350" i="3" l="1"/>
  <c r="P350" i="3" s="1"/>
  <c r="O350" i="3"/>
  <c r="K351" i="3"/>
  <c r="I351" i="3"/>
  <c r="G352" i="3"/>
  <c r="H352" i="3"/>
  <c r="N350" i="3"/>
  <c r="R350" i="3" s="1"/>
  <c r="Q350" i="3"/>
  <c r="J351" i="3"/>
  <c r="M351" i="3"/>
  <c r="J352" i="3" l="1"/>
  <c r="M352" i="3"/>
  <c r="L351" i="3"/>
  <c r="P351" i="3" s="1"/>
  <c r="O351" i="3"/>
  <c r="G353" i="3"/>
  <c r="H353" i="3"/>
  <c r="N351" i="3"/>
  <c r="R351" i="3" s="1"/>
  <c r="Q351" i="3"/>
  <c r="K352" i="3"/>
  <c r="I352" i="3"/>
  <c r="K353" i="3" l="1"/>
  <c r="I353" i="3"/>
  <c r="M353" i="3"/>
  <c r="J353" i="3"/>
  <c r="L352" i="3"/>
  <c r="P352" i="3" s="1"/>
  <c r="O352" i="3"/>
  <c r="N352" i="3"/>
  <c r="R352" i="3" s="1"/>
  <c r="Q352" i="3"/>
  <c r="G354" i="3"/>
  <c r="H354" i="3"/>
  <c r="K354" i="3" l="1"/>
  <c r="I354" i="3"/>
  <c r="G355" i="3"/>
  <c r="H355" i="3"/>
  <c r="N353" i="3"/>
  <c r="R353" i="3" s="1"/>
  <c r="Q353" i="3"/>
  <c r="J354" i="3"/>
  <c r="M354" i="3"/>
  <c r="L353" i="3"/>
  <c r="P353" i="3" s="1"/>
  <c r="O353" i="3"/>
  <c r="J355" i="3" l="1"/>
  <c r="M355" i="3"/>
  <c r="L354" i="3"/>
  <c r="P354" i="3" s="1"/>
  <c r="O354" i="3"/>
  <c r="H356" i="3"/>
  <c r="G356" i="3"/>
  <c r="N354" i="3"/>
  <c r="R354" i="3" s="1"/>
  <c r="Q354" i="3"/>
  <c r="K355" i="3"/>
  <c r="I355" i="3"/>
  <c r="J356" i="3" l="1"/>
  <c r="M356" i="3"/>
  <c r="K356" i="3"/>
  <c r="I356" i="3"/>
  <c r="N355" i="3"/>
  <c r="R355" i="3" s="1"/>
  <c r="Q355" i="3"/>
  <c r="G357" i="3"/>
  <c r="H357" i="3"/>
  <c r="L355" i="3"/>
  <c r="P355" i="3" s="1"/>
  <c r="O355" i="3"/>
  <c r="K357" i="3" l="1"/>
  <c r="I357" i="3"/>
  <c r="M357" i="3"/>
  <c r="J357" i="3"/>
  <c r="L356" i="3"/>
  <c r="P356" i="3" s="1"/>
  <c r="O356" i="3"/>
  <c r="G358" i="3"/>
  <c r="H358" i="3"/>
  <c r="N356" i="3"/>
  <c r="R356" i="3" s="1"/>
  <c r="Q356" i="3"/>
  <c r="J358" i="3" l="1"/>
  <c r="M358" i="3"/>
  <c r="G359" i="3"/>
  <c r="H359" i="3"/>
  <c r="N357" i="3"/>
  <c r="R357" i="3" s="1"/>
  <c r="Q357" i="3"/>
  <c r="K358" i="3"/>
  <c r="I358" i="3"/>
  <c r="L357" i="3"/>
  <c r="P357" i="3" s="1"/>
  <c r="O357" i="3"/>
  <c r="L358" i="3" l="1"/>
  <c r="P358" i="3" s="1"/>
  <c r="O358" i="3"/>
  <c r="K359" i="3"/>
  <c r="I359" i="3"/>
  <c r="G360" i="3"/>
  <c r="H360" i="3"/>
  <c r="N358" i="3"/>
  <c r="R358" i="3" s="1"/>
  <c r="Q358" i="3"/>
  <c r="M359" i="3"/>
  <c r="J359" i="3"/>
  <c r="K360" i="3" l="1"/>
  <c r="I360" i="3"/>
  <c r="L359" i="3"/>
  <c r="P359" i="3" s="1"/>
  <c r="O359" i="3"/>
  <c r="M360" i="3"/>
  <c r="J360" i="3"/>
  <c r="N359" i="3"/>
  <c r="R359" i="3" s="1"/>
  <c r="Q359" i="3"/>
  <c r="G361" i="3"/>
  <c r="H361" i="3"/>
  <c r="N360" i="3" l="1"/>
  <c r="R360" i="3" s="1"/>
  <c r="Q360" i="3"/>
  <c r="L360" i="3"/>
  <c r="P360" i="3" s="1"/>
  <c r="O360" i="3"/>
  <c r="G362" i="3"/>
  <c r="H362" i="3"/>
  <c r="K361" i="3"/>
  <c r="I361" i="3"/>
  <c r="M361" i="3"/>
  <c r="J361" i="3"/>
  <c r="K362" i="3" l="1"/>
  <c r="I362" i="3"/>
  <c r="J362" i="3"/>
  <c r="M362" i="3"/>
  <c r="L361" i="3"/>
  <c r="P361" i="3" s="1"/>
  <c r="O361" i="3"/>
  <c r="G363" i="3"/>
  <c r="H363" i="3"/>
  <c r="N361" i="3"/>
  <c r="R361" i="3" s="1"/>
  <c r="Q361" i="3"/>
  <c r="J363" i="3" l="1"/>
  <c r="M363" i="3"/>
  <c r="K363" i="3"/>
  <c r="I363" i="3"/>
  <c r="H364" i="3"/>
  <c r="G364" i="3"/>
  <c r="N362" i="3"/>
  <c r="R362" i="3" s="1"/>
  <c r="Q362" i="3"/>
  <c r="L362" i="3"/>
  <c r="P362" i="3" s="1"/>
  <c r="O362" i="3"/>
  <c r="M364" i="3" l="1"/>
  <c r="J364" i="3"/>
  <c r="K364" i="3"/>
  <c r="I364" i="3"/>
  <c r="N363" i="3"/>
  <c r="R363" i="3" s="1"/>
  <c r="Q363" i="3"/>
  <c r="H365" i="3"/>
  <c r="G365" i="3"/>
  <c r="L363" i="3"/>
  <c r="P363" i="3" s="1"/>
  <c r="O363" i="3"/>
  <c r="M365" i="3" l="1"/>
  <c r="J365" i="3"/>
  <c r="H366" i="3"/>
  <c r="G366" i="3"/>
  <c r="N364" i="3"/>
  <c r="R364" i="3" s="1"/>
  <c r="Q364" i="3"/>
  <c r="L364" i="3"/>
  <c r="P364" i="3" s="1"/>
  <c r="O364" i="3"/>
  <c r="K365" i="3"/>
  <c r="I365" i="3"/>
  <c r="K366" i="3" l="1"/>
  <c r="I366" i="3"/>
  <c r="J366" i="3"/>
  <c r="M366" i="3"/>
  <c r="G367" i="3"/>
  <c r="H367" i="3"/>
  <c r="L365" i="3"/>
  <c r="P365" i="3" s="1"/>
  <c r="O365" i="3"/>
  <c r="N365" i="3"/>
  <c r="R365" i="3" s="1"/>
  <c r="Q365" i="3"/>
  <c r="J367" i="3" l="1"/>
  <c r="M367" i="3"/>
  <c r="K367" i="3"/>
  <c r="I367" i="3"/>
  <c r="G368" i="3"/>
  <c r="H368" i="3"/>
  <c r="N366" i="3"/>
  <c r="R366" i="3" s="1"/>
  <c r="Q366" i="3"/>
  <c r="L366" i="3"/>
  <c r="P366" i="3" s="1"/>
  <c r="O366" i="3"/>
  <c r="H369" i="3" l="1"/>
  <c r="G369" i="3"/>
  <c r="K368" i="3"/>
  <c r="I368" i="3"/>
  <c r="N367" i="3"/>
  <c r="R367" i="3" s="1"/>
  <c r="Q367" i="3"/>
  <c r="J368" i="3"/>
  <c r="M368" i="3"/>
  <c r="L367" i="3"/>
  <c r="P367" i="3" s="1"/>
  <c r="O367" i="3"/>
  <c r="O368" i="3" l="1"/>
  <c r="L368" i="3"/>
  <c r="P368" i="3" s="1"/>
  <c r="H370" i="3"/>
  <c r="G370" i="3"/>
  <c r="K369" i="3"/>
  <c r="I369" i="3"/>
  <c r="N368" i="3"/>
  <c r="R368" i="3" s="1"/>
  <c r="Q368" i="3"/>
  <c r="J369" i="3"/>
  <c r="M369" i="3"/>
  <c r="K370" i="3" l="1"/>
  <c r="I370" i="3"/>
  <c r="O369" i="3"/>
  <c r="L369" i="3"/>
  <c r="P369" i="3" s="1"/>
  <c r="G371" i="3"/>
  <c r="H371" i="3"/>
  <c r="N369" i="3"/>
  <c r="R369" i="3" s="1"/>
  <c r="Q369" i="3"/>
  <c r="J370" i="3"/>
  <c r="M370" i="3"/>
  <c r="G372" i="3" l="1"/>
  <c r="H372" i="3"/>
  <c r="J371" i="3"/>
  <c r="M371" i="3"/>
  <c r="N370" i="3"/>
  <c r="R370" i="3" s="1"/>
  <c r="Q370" i="3"/>
  <c r="K371" i="3"/>
  <c r="I371" i="3"/>
  <c r="O370" i="3"/>
  <c r="L370" i="3"/>
  <c r="P370" i="3" s="1"/>
  <c r="O371" i="3" l="1"/>
  <c r="L371" i="3"/>
  <c r="P371" i="3" s="1"/>
  <c r="N371" i="3"/>
  <c r="R371" i="3" s="1"/>
  <c r="Q371" i="3"/>
  <c r="H373" i="3"/>
  <c r="G373" i="3"/>
  <c r="M372" i="3"/>
  <c r="J372" i="3"/>
  <c r="K372" i="3"/>
  <c r="I372" i="3"/>
  <c r="J373" i="3" l="1"/>
  <c r="M373" i="3"/>
  <c r="K373" i="3"/>
  <c r="I373" i="3"/>
  <c r="N372" i="3"/>
  <c r="R372" i="3" s="1"/>
  <c r="Q372" i="3"/>
  <c r="G374" i="3"/>
  <c r="H374" i="3"/>
  <c r="O372" i="3"/>
  <c r="L372" i="3"/>
  <c r="P372" i="3" s="1"/>
  <c r="K374" i="3" l="1"/>
  <c r="I374" i="3"/>
  <c r="J374" i="3"/>
  <c r="M374" i="3"/>
  <c r="N373" i="3"/>
  <c r="R373" i="3" s="1"/>
  <c r="Q373" i="3"/>
  <c r="L373" i="3"/>
  <c r="P373" i="3" s="1"/>
  <c r="O373" i="3"/>
  <c r="G375" i="3"/>
  <c r="H375" i="3"/>
  <c r="O374" i="3" l="1"/>
  <c r="L374" i="3"/>
  <c r="P374" i="3" s="1"/>
  <c r="K375" i="3"/>
  <c r="I375" i="3"/>
  <c r="N374" i="3"/>
  <c r="R374" i="3" s="1"/>
  <c r="Q374" i="3"/>
  <c r="G376" i="3"/>
  <c r="H376" i="3"/>
  <c r="J375" i="3"/>
  <c r="M375" i="3"/>
  <c r="J376" i="3" l="1"/>
  <c r="M376" i="3"/>
  <c r="K376" i="3"/>
  <c r="I376" i="3"/>
  <c r="L375" i="3"/>
  <c r="P375" i="3" s="1"/>
  <c r="O375" i="3"/>
  <c r="N375" i="3"/>
  <c r="R375" i="3" s="1"/>
  <c r="Q375" i="3"/>
  <c r="H377" i="3"/>
  <c r="G377" i="3"/>
  <c r="H378" i="3" l="1"/>
  <c r="G378" i="3"/>
  <c r="O376" i="3"/>
  <c r="L376" i="3"/>
  <c r="P376" i="3" s="1"/>
  <c r="K377" i="3"/>
  <c r="I377" i="3"/>
  <c r="N376" i="3"/>
  <c r="R376" i="3" s="1"/>
  <c r="Q376" i="3"/>
  <c r="J377" i="3"/>
  <c r="M377" i="3"/>
  <c r="L377" i="3" l="1"/>
  <c r="P377" i="3" s="1"/>
  <c r="O377" i="3"/>
  <c r="N377" i="3"/>
  <c r="R377" i="3" s="1"/>
  <c r="Q377" i="3"/>
  <c r="K378" i="3"/>
  <c r="I378" i="3"/>
  <c r="H379" i="3"/>
  <c r="G379" i="3"/>
  <c r="J378" i="3"/>
  <c r="M378" i="3"/>
  <c r="J379" i="3" l="1"/>
  <c r="M379" i="3"/>
  <c r="O378" i="3"/>
  <c r="L378" i="3"/>
  <c r="P378" i="3" s="1"/>
  <c r="K379" i="3"/>
  <c r="I379" i="3"/>
  <c r="N378" i="3"/>
  <c r="R378" i="3" s="1"/>
  <c r="Q378" i="3"/>
  <c r="G380" i="3"/>
  <c r="H380" i="3"/>
  <c r="M380" i="3" l="1"/>
  <c r="J380" i="3"/>
  <c r="O379" i="3"/>
  <c r="L379" i="3"/>
  <c r="P379" i="3" s="1"/>
  <c r="G381" i="3"/>
  <c r="H381" i="3"/>
  <c r="N379" i="3"/>
  <c r="R379" i="3" s="1"/>
  <c r="Q379" i="3"/>
  <c r="K380" i="3"/>
  <c r="I380" i="3"/>
  <c r="I381" i="3" l="1"/>
  <c r="K381" i="3"/>
  <c r="H382" i="3"/>
  <c r="G382" i="3"/>
  <c r="J381" i="3"/>
  <c r="M381" i="3"/>
  <c r="L380" i="3"/>
  <c r="P380" i="3" s="1"/>
  <c r="O380" i="3"/>
  <c r="N380" i="3"/>
  <c r="R380" i="3" s="1"/>
  <c r="Q380" i="3"/>
  <c r="I382" i="3" l="1"/>
  <c r="K382" i="3"/>
  <c r="J382" i="3"/>
  <c r="M382" i="3"/>
  <c r="N381" i="3"/>
  <c r="R381" i="3" s="1"/>
  <c r="Q381" i="3"/>
  <c r="H383" i="3"/>
  <c r="G383" i="3"/>
  <c r="O381" i="3"/>
  <c r="L381" i="3"/>
  <c r="P381" i="3" s="1"/>
  <c r="J383" i="3" l="1"/>
  <c r="M383" i="3"/>
  <c r="N382" i="3"/>
  <c r="R382" i="3" s="1"/>
  <c r="Q382" i="3"/>
  <c r="K383" i="3"/>
  <c r="I383" i="3"/>
  <c r="O382" i="3"/>
  <c r="L382" i="3"/>
  <c r="P382" i="3" s="1"/>
  <c r="H384" i="3"/>
  <c r="G384" i="3"/>
  <c r="G385" i="3" l="1"/>
  <c r="H385" i="3"/>
  <c r="I384" i="3"/>
  <c r="K384" i="3"/>
  <c r="N383" i="3"/>
  <c r="R383" i="3" s="1"/>
  <c r="Q383" i="3"/>
  <c r="L383" i="3"/>
  <c r="P383" i="3" s="1"/>
  <c r="O383" i="3"/>
  <c r="M384" i="3"/>
  <c r="J384" i="3"/>
  <c r="L384" i="3" l="1"/>
  <c r="P384" i="3" s="1"/>
  <c r="O384" i="3"/>
  <c r="N384" i="3"/>
  <c r="R384" i="3" s="1"/>
  <c r="Q384" i="3"/>
  <c r="M385" i="3"/>
  <c r="J385" i="3"/>
  <c r="H386" i="3"/>
  <c r="G386" i="3"/>
  <c r="I385" i="3"/>
  <c r="K385" i="3"/>
  <c r="M386" i="3" l="1"/>
  <c r="J386" i="3"/>
  <c r="N385" i="3"/>
  <c r="R385" i="3" s="1"/>
  <c r="Q385" i="3"/>
  <c r="I386" i="3"/>
  <c r="K386" i="3"/>
  <c r="O385" i="3"/>
  <c r="L385" i="3"/>
  <c r="P385" i="3" s="1"/>
  <c r="H387" i="3"/>
  <c r="G387" i="3"/>
  <c r="L386" i="3" l="1"/>
  <c r="P386" i="3" s="1"/>
  <c r="O386" i="3"/>
  <c r="G388" i="3"/>
  <c r="H388" i="3"/>
  <c r="K387" i="3"/>
  <c r="I387" i="3"/>
  <c r="J387" i="3"/>
  <c r="M387" i="3"/>
  <c r="N386" i="3"/>
  <c r="R386" i="3" s="1"/>
  <c r="Q386" i="3"/>
  <c r="G389" i="3" l="1"/>
  <c r="H389" i="3"/>
  <c r="L387" i="3"/>
  <c r="P387" i="3" s="1"/>
  <c r="O387" i="3"/>
  <c r="M388" i="3"/>
  <c r="J388" i="3"/>
  <c r="I388" i="3"/>
  <c r="K388" i="3"/>
  <c r="N387" i="3"/>
  <c r="R387" i="3" s="1"/>
  <c r="Q387" i="3"/>
  <c r="N388" i="3" l="1"/>
  <c r="R388" i="3" s="1"/>
  <c r="Q388" i="3"/>
  <c r="H390" i="3"/>
  <c r="G390" i="3"/>
  <c r="M389" i="3"/>
  <c r="J389" i="3"/>
  <c r="L388" i="3"/>
  <c r="P388" i="3" s="1"/>
  <c r="O388" i="3"/>
  <c r="K389" i="3"/>
  <c r="I389" i="3"/>
  <c r="N389" i="3" l="1"/>
  <c r="R389" i="3" s="1"/>
  <c r="Q389" i="3"/>
  <c r="I390" i="3"/>
  <c r="K390" i="3"/>
  <c r="J390" i="3"/>
  <c r="M390" i="3"/>
  <c r="G391" i="3"/>
  <c r="H391" i="3"/>
  <c r="O389" i="3"/>
  <c r="L389" i="3"/>
  <c r="P389" i="3" s="1"/>
  <c r="N390" i="3" l="1"/>
  <c r="R390" i="3" s="1"/>
  <c r="Q390" i="3"/>
  <c r="K391" i="3"/>
  <c r="I391" i="3"/>
  <c r="J391" i="3"/>
  <c r="M391" i="3"/>
  <c r="O390" i="3"/>
  <c r="L390" i="3"/>
  <c r="P390" i="3" s="1"/>
  <c r="G392" i="3"/>
  <c r="H392" i="3"/>
  <c r="G393" i="3" l="1"/>
  <c r="H393" i="3"/>
  <c r="N391" i="3"/>
  <c r="R391" i="3" s="1"/>
  <c r="Q391" i="3"/>
  <c r="L391" i="3"/>
  <c r="P391" i="3" s="1"/>
  <c r="O391" i="3"/>
  <c r="M392" i="3"/>
  <c r="J392" i="3"/>
  <c r="I392" i="3"/>
  <c r="K392" i="3"/>
  <c r="N392" i="3" l="1"/>
  <c r="R392" i="3" s="1"/>
  <c r="Q392" i="3"/>
  <c r="L392" i="3"/>
  <c r="P392" i="3" s="1"/>
  <c r="O392" i="3"/>
  <c r="H394" i="3"/>
  <c r="G394" i="3"/>
  <c r="J393" i="3"/>
  <c r="M393" i="3"/>
  <c r="K393" i="3"/>
  <c r="I393" i="3"/>
  <c r="I394" i="3" l="1"/>
  <c r="K394" i="3"/>
  <c r="J394" i="3"/>
  <c r="M394" i="3"/>
  <c r="G395" i="3"/>
  <c r="H395" i="3"/>
  <c r="O393" i="3"/>
  <c r="L393" i="3"/>
  <c r="P393" i="3" s="1"/>
  <c r="N393" i="3"/>
  <c r="R393" i="3" s="1"/>
  <c r="Q393" i="3"/>
  <c r="J395" i="3" l="1"/>
  <c r="M395" i="3"/>
  <c r="N394" i="3"/>
  <c r="R394" i="3" s="1"/>
  <c r="Q394" i="3"/>
  <c r="G396" i="3"/>
  <c r="H396" i="3"/>
  <c r="L394" i="3"/>
  <c r="P394" i="3" s="1"/>
  <c r="O394" i="3"/>
  <c r="K395" i="3"/>
  <c r="I395" i="3"/>
  <c r="M396" i="3" l="1"/>
  <c r="J396" i="3"/>
  <c r="K396" i="3"/>
  <c r="I396" i="3"/>
  <c r="O395" i="3"/>
  <c r="L395" i="3"/>
  <c r="P395" i="3" s="1"/>
  <c r="N395" i="3"/>
  <c r="R395" i="3" s="1"/>
  <c r="Q395" i="3"/>
  <c r="G397" i="3"/>
  <c r="H397" i="3"/>
  <c r="H398" i="3" l="1"/>
  <c r="G398" i="3"/>
  <c r="L396" i="3"/>
  <c r="P396" i="3" s="1"/>
  <c r="O396" i="3"/>
  <c r="J397" i="3"/>
  <c r="M397" i="3"/>
  <c r="I397" i="3"/>
  <c r="K397" i="3"/>
  <c r="N396" i="3"/>
  <c r="R396" i="3" s="1"/>
  <c r="Q396" i="3"/>
  <c r="N397" i="3" l="1"/>
  <c r="R397" i="3" s="1"/>
  <c r="Q397" i="3"/>
  <c r="O397" i="3"/>
  <c r="L397" i="3"/>
  <c r="P397" i="3" s="1"/>
  <c r="G399" i="3"/>
  <c r="H399" i="3"/>
  <c r="I398" i="3"/>
  <c r="K398" i="3"/>
  <c r="J398" i="3"/>
  <c r="M398" i="3"/>
  <c r="J399" i="3" l="1"/>
  <c r="M399" i="3"/>
  <c r="K399" i="3"/>
  <c r="I399" i="3"/>
  <c r="H400" i="3"/>
  <c r="G400" i="3"/>
  <c r="N398" i="3"/>
  <c r="R398" i="3" s="1"/>
  <c r="Q398" i="3"/>
  <c r="O398" i="3"/>
  <c r="L398" i="3"/>
  <c r="P398" i="3" s="1"/>
  <c r="M400" i="3" l="1"/>
  <c r="J400" i="3"/>
  <c r="I400" i="3"/>
  <c r="K400" i="3"/>
  <c r="G401" i="3"/>
  <c r="H401" i="3"/>
  <c r="N399" i="3"/>
  <c r="R399" i="3" s="1"/>
  <c r="Q399" i="3"/>
  <c r="L399" i="3"/>
  <c r="P399" i="3" s="1"/>
  <c r="O399" i="3"/>
  <c r="I401" i="3" l="1"/>
  <c r="K401" i="3"/>
  <c r="M401" i="3"/>
  <c r="J401" i="3"/>
  <c r="H402" i="3"/>
  <c r="G402" i="3"/>
  <c r="L400" i="3"/>
  <c r="P400" i="3" s="1"/>
  <c r="O400" i="3"/>
  <c r="N400" i="3"/>
  <c r="R400" i="3" s="1"/>
  <c r="Q400" i="3"/>
  <c r="N401" i="3" l="1"/>
  <c r="R401" i="3" s="1"/>
  <c r="Q401" i="3"/>
  <c r="H403" i="3"/>
  <c r="G403" i="3"/>
  <c r="M402" i="3"/>
  <c r="J402" i="3"/>
  <c r="I402" i="3"/>
  <c r="K402" i="3"/>
  <c r="O401" i="3"/>
  <c r="L401" i="3"/>
  <c r="P401" i="3" s="1"/>
  <c r="N402" i="3" l="1"/>
  <c r="R402" i="3" s="1"/>
  <c r="Q402" i="3"/>
  <c r="K403" i="3"/>
  <c r="I403" i="3"/>
  <c r="J403" i="3"/>
  <c r="M403" i="3"/>
  <c r="H404" i="3"/>
  <c r="G404" i="3"/>
  <c r="L402" i="3"/>
  <c r="P402" i="3" s="1"/>
  <c r="O402" i="3"/>
  <c r="J404" i="3" l="1"/>
  <c r="M404" i="3"/>
  <c r="N403" i="3"/>
  <c r="R403" i="3" s="1"/>
  <c r="Q403" i="3"/>
  <c r="K404" i="3"/>
  <c r="I404" i="3"/>
  <c r="O403" i="3"/>
  <c r="L403" i="3"/>
  <c r="P403" i="3" s="1"/>
  <c r="G405" i="3"/>
  <c r="H405" i="3"/>
  <c r="L404" i="3" l="1"/>
  <c r="P404" i="3" s="1"/>
  <c r="O404" i="3"/>
  <c r="H406" i="3"/>
  <c r="G406" i="3"/>
  <c r="J405" i="3"/>
  <c r="M405" i="3"/>
  <c r="N404" i="3"/>
  <c r="R404" i="3" s="1"/>
  <c r="Q404" i="3"/>
  <c r="K405" i="3"/>
  <c r="I405" i="3"/>
  <c r="K406" i="3" l="1"/>
  <c r="I406" i="3"/>
  <c r="M406" i="3"/>
  <c r="J406" i="3"/>
  <c r="N405" i="3"/>
  <c r="R405" i="3" s="1"/>
  <c r="Q405" i="3"/>
  <c r="G407" i="3"/>
  <c r="H407" i="3"/>
  <c r="L405" i="3"/>
  <c r="P405" i="3" s="1"/>
  <c r="O405" i="3"/>
  <c r="K407" i="3" l="1"/>
  <c r="I407" i="3"/>
  <c r="H408" i="3"/>
  <c r="G408" i="3"/>
  <c r="N406" i="3"/>
  <c r="R406" i="3" s="1"/>
  <c r="Q406" i="3"/>
  <c r="J407" i="3"/>
  <c r="M407" i="3"/>
  <c r="L406" i="3"/>
  <c r="P406" i="3" s="1"/>
  <c r="O406" i="3"/>
  <c r="N407" i="3" l="1"/>
  <c r="R407" i="3" s="1"/>
  <c r="Q407" i="3"/>
  <c r="J408" i="3"/>
  <c r="M408" i="3"/>
  <c r="H409" i="3"/>
  <c r="G409" i="3"/>
  <c r="K408" i="3"/>
  <c r="I408" i="3"/>
  <c r="L407" i="3"/>
  <c r="P407" i="3" s="1"/>
  <c r="O407" i="3"/>
  <c r="J409" i="3" l="1"/>
  <c r="M409" i="3"/>
  <c r="K409" i="3"/>
  <c r="I409" i="3"/>
  <c r="L408" i="3"/>
  <c r="P408" i="3" s="1"/>
  <c r="O408" i="3"/>
  <c r="H410" i="3"/>
  <c r="G410" i="3"/>
  <c r="N408" i="3"/>
  <c r="R408" i="3" s="1"/>
  <c r="Q408" i="3"/>
  <c r="L409" i="3" l="1"/>
  <c r="P409" i="3" s="1"/>
  <c r="O409" i="3"/>
  <c r="J410" i="3"/>
  <c r="M410" i="3"/>
  <c r="N409" i="3"/>
  <c r="R409" i="3" s="1"/>
  <c r="Q409" i="3"/>
  <c r="K410" i="3"/>
  <c r="I410" i="3"/>
  <c r="H411" i="3"/>
  <c r="G411" i="3"/>
  <c r="L410" i="3" l="1"/>
  <c r="P410" i="3" s="1"/>
  <c r="O410" i="3"/>
  <c r="Q410" i="3"/>
  <c r="N410" i="3"/>
  <c r="R410" i="3" s="1"/>
  <c r="H412" i="3"/>
  <c r="G412" i="3"/>
  <c r="K411" i="3"/>
  <c r="I411" i="3"/>
  <c r="J411" i="3"/>
  <c r="M411" i="3"/>
  <c r="M412" i="3" l="1"/>
  <c r="J412" i="3"/>
  <c r="K412" i="3"/>
  <c r="I412" i="3"/>
  <c r="L411" i="3"/>
  <c r="P411" i="3" s="1"/>
  <c r="O411" i="3"/>
  <c r="G413" i="3"/>
  <c r="H413" i="3"/>
  <c r="N411" i="3"/>
  <c r="R411" i="3" s="1"/>
  <c r="Q411" i="3"/>
  <c r="J413" i="3" l="1"/>
  <c r="M413" i="3"/>
  <c r="L412" i="3"/>
  <c r="P412" i="3" s="1"/>
  <c r="O412" i="3"/>
  <c r="K413" i="3"/>
  <c r="I413" i="3"/>
  <c r="H414" i="3"/>
  <c r="G414" i="3"/>
  <c r="N412" i="3"/>
  <c r="R412" i="3" s="1"/>
  <c r="Q412" i="3"/>
  <c r="J414" i="3" l="1"/>
  <c r="M414" i="3"/>
  <c r="K414" i="3"/>
  <c r="I414" i="3"/>
  <c r="N413" i="3"/>
  <c r="R413" i="3" s="1"/>
  <c r="Q413" i="3"/>
  <c r="L413" i="3"/>
  <c r="P413" i="3" s="1"/>
  <c r="O413" i="3"/>
  <c r="G415" i="3"/>
  <c r="H415" i="3"/>
  <c r="L414" i="3" l="1"/>
  <c r="P414" i="3" s="1"/>
  <c r="O414" i="3"/>
  <c r="J415" i="3"/>
  <c r="M415" i="3"/>
  <c r="N414" i="3"/>
  <c r="R414" i="3" s="1"/>
  <c r="Q414" i="3"/>
  <c r="H416" i="3"/>
  <c r="G416" i="3"/>
  <c r="K415" i="3"/>
  <c r="I415" i="3"/>
  <c r="M416" i="3" l="1"/>
  <c r="J416" i="3"/>
  <c r="L415" i="3"/>
  <c r="P415" i="3" s="1"/>
  <c r="O415" i="3"/>
  <c r="K416" i="3"/>
  <c r="I416" i="3"/>
  <c r="N415" i="3"/>
  <c r="R415" i="3" s="1"/>
  <c r="Q415" i="3"/>
  <c r="G417" i="3"/>
  <c r="H417" i="3"/>
  <c r="L416" i="3" l="1"/>
  <c r="P416" i="3" s="1"/>
  <c r="O416" i="3"/>
  <c r="H418" i="3"/>
  <c r="G418" i="3"/>
  <c r="J417" i="3"/>
  <c r="M417" i="3"/>
  <c r="K417" i="3"/>
  <c r="I417" i="3"/>
  <c r="Q416" i="3"/>
  <c r="N416" i="3"/>
  <c r="R416" i="3" s="1"/>
  <c r="L417" i="3" l="1"/>
  <c r="P417" i="3" s="1"/>
  <c r="O417" i="3"/>
  <c r="N417" i="3"/>
  <c r="R417" i="3" s="1"/>
  <c r="Q417" i="3"/>
  <c r="H419" i="3"/>
  <c r="G419" i="3"/>
  <c r="K418" i="3"/>
  <c r="I418" i="3"/>
  <c r="J418" i="3"/>
  <c r="M418" i="3"/>
  <c r="J419" i="3" l="1"/>
  <c r="M419" i="3"/>
  <c r="K419" i="3"/>
  <c r="I419" i="3"/>
  <c r="L418" i="3"/>
  <c r="P418" i="3" s="1"/>
  <c r="O418" i="3"/>
  <c r="H420" i="3"/>
  <c r="G420" i="3"/>
  <c r="Q418" i="3"/>
  <c r="N418" i="3"/>
  <c r="R418" i="3" s="1"/>
  <c r="J420" i="3" l="1"/>
  <c r="M420" i="3"/>
  <c r="N419" i="3"/>
  <c r="R419" i="3" s="1"/>
  <c r="Q419" i="3"/>
  <c r="K420" i="3"/>
  <c r="I420" i="3"/>
  <c r="L419" i="3"/>
  <c r="P419" i="3" s="1"/>
  <c r="O419" i="3"/>
  <c r="G421" i="3"/>
  <c r="H421" i="3"/>
  <c r="J421" i="3" l="1"/>
  <c r="M421" i="3"/>
  <c r="L420" i="3"/>
  <c r="P420" i="3" s="1"/>
  <c r="O420" i="3"/>
  <c r="H422" i="3"/>
  <c r="G422" i="3"/>
  <c r="N420" i="3"/>
  <c r="R420" i="3" s="1"/>
  <c r="Q420" i="3"/>
  <c r="K421" i="3"/>
  <c r="I421" i="3"/>
  <c r="M422" i="3" l="1"/>
  <c r="J422" i="3"/>
  <c r="K422" i="3"/>
  <c r="I422" i="3"/>
  <c r="L421" i="3"/>
  <c r="P421" i="3" s="1"/>
  <c r="O421" i="3"/>
  <c r="N421" i="3"/>
  <c r="R421" i="3" s="1"/>
  <c r="Q421" i="3"/>
  <c r="G423" i="3"/>
  <c r="H423" i="3"/>
  <c r="K423" i="3" l="1"/>
  <c r="I423" i="3"/>
  <c r="H424" i="3"/>
  <c r="G424" i="3"/>
  <c r="L422" i="3"/>
  <c r="P422" i="3" s="1"/>
  <c r="O422" i="3"/>
  <c r="J423" i="3"/>
  <c r="M423" i="3"/>
  <c r="N422" i="3"/>
  <c r="R422" i="3" s="1"/>
  <c r="Q422" i="3"/>
  <c r="L423" i="3" l="1"/>
  <c r="P423" i="3" s="1"/>
  <c r="O423" i="3"/>
  <c r="H425" i="3"/>
  <c r="G425" i="3"/>
  <c r="J424" i="3"/>
  <c r="M424" i="3"/>
  <c r="K424" i="3"/>
  <c r="I424" i="3"/>
  <c r="N423" i="3"/>
  <c r="R423" i="3" s="1"/>
  <c r="Q423" i="3"/>
  <c r="N424" i="3" l="1"/>
  <c r="R424" i="3" s="1"/>
  <c r="Q424" i="3"/>
  <c r="H426" i="3"/>
  <c r="G426" i="3"/>
  <c r="J425" i="3"/>
  <c r="M425" i="3"/>
  <c r="K425" i="3"/>
  <c r="I425" i="3"/>
  <c r="L424" i="3"/>
  <c r="P424" i="3" s="1"/>
  <c r="O424" i="3"/>
  <c r="L425" i="3" l="1"/>
  <c r="P425" i="3" s="1"/>
  <c r="O425" i="3"/>
  <c r="H427" i="3"/>
  <c r="G427" i="3"/>
  <c r="J426" i="3"/>
  <c r="M426" i="3"/>
  <c r="K426" i="3"/>
  <c r="I426" i="3"/>
  <c r="N425" i="3"/>
  <c r="R425" i="3" s="1"/>
  <c r="Q425" i="3"/>
  <c r="Q426" i="3" l="1"/>
  <c r="N426" i="3"/>
  <c r="R426" i="3" s="1"/>
  <c r="H428" i="3"/>
  <c r="G428" i="3"/>
  <c r="J427" i="3"/>
  <c r="M427" i="3"/>
  <c r="K427" i="3"/>
  <c r="I427" i="3"/>
  <c r="L426" i="3"/>
  <c r="P426" i="3" s="1"/>
  <c r="O426" i="3"/>
  <c r="L427" i="3" l="1"/>
  <c r="P427" i="3" s="1"/>
  <c r="O427" i="3"/>
  <c r="G429" i="3"/>
  <c r="H429" i="3"/>
  <c r="M428" i="3"/>
  <c r="J428" i="3"/>
  <c r="K428" i="3"/>
  <c r="I428" i="3"/>
  <c r="N427" i="3"/>
  <c r="R427" i="3" s="1"/>
  <c r="Q427" i="3"/>
  <c r="N428" i="3" l="1"/>
  <c r="R428" i="3" s="1"/>
  <c r="Q428" i="3"/>
  <c r="H430" i="3"/>
  <c r="G430" i="3"/>
  <c r="K429" i="3"/>
  <c r="I429" i="3"/>
  <c r="J429" i="3"/>
  <c r="M429" i="3"/>
  <c r="L428" i="3"/>
  <c r="P428" i="3" s="1"/>
  <c r="O428" i="3"/>
  <c r="G431" i="3" l="1"/>
  <c r="H431" i="3"/>
  <c r="L429" i="3"/>
  <c r="P429" i="3" s="1"/>
  <c r="O429" i="3"/>
  <c r="J430" i="3"/>
  <c r="M430" i="3"/>
  <c r="K430" i="3"/>
  <c r="I430" i="3"/>
  <c r="N429" i="3"/>
  <c r="R429" i="3" s="1"/>
  <c r="Q429" i="3"/>
  <c r="N430" i="3" l="1"/>
  <c r="R430" i="3" s="1"/>
  <c r="Q430" i="3"/>
  <c r="L430" i="3"/>
  <c r="P430" i="3" s="1"/>
  <c r="O430" i="3"/>
  <c r="J431" i="3"/>
  <c r="M431" i="3"/>
  <c r="H432" i="3"/>
  <c r="G432" i="3"/>
  <c r="K431" i="3"/>
  <c r="I431" i="3"/>
  <c r="N431" i="3" l="1"/>
  <c r="R431" i="3" s="1"/>
  <c r="Q431" i="3"/>
  <c r="K432" i="3"/>
  <c r="I432" i="3"/>
  <c r="L431" i="3"/>
  <c r="P431" i="3" s="1"/>
  <c r="O431" i="3"/>
  <c r="M432" i="3"/>
  <c r="J432" i="3"/>
  <c r="G433" i="3"/>
  <c r="H433" i="3"/>
  <c r="Q432" i="3" l="1"/>
  <c r="N432" i="3"/>
  <c r="R432" i="3" s="1"/>
  <c r="H434" i="3"/>
  <c r="G434" i="3"/>
  <c r="J433" i="3"/>
  <c r="M433" i="3"/>
  <c r="L432" i="3"/>
  <c r="P432" i="3" s="1"/>
  <c r="O432" i="3"/>
  <c r="K433" i="3"/>
  <c r="I433" i="3"/>
  <c r="N433" i="3" l="1"/>
  <c r="R433" i="3" s="1"/>
  <c r="Q433" i="3"/>
  <c r="H435" i="3"/>
  <c r="G435" i="3"/>
  <c r="J434" i="3"/>
  <c r="M434" i="3"/>
  <c r="K434" i="3"/>
  <c r="I434" i="3"/>
  <c r="L433" i="3"/>
  <c r="P433" i="3" s="1"/>
  <c r="O433" i="3"/>
  <c r="L434" i="3" l="1"/>
  <c r="P434" i="3" s="1"/>
  <c r="O434" i="3"/>
  <c r="Q434" i="3"/>
  <c r="N434" i="3"/>
  <c r="R434" i="3" s="1"/>
  <c r="H436" i="3"/>
  <c r="G436" i="3"/>
  <c r="K435" i="3"/>
  <c r="I435" i="3"/>
  <c r="J435" i="3"/>
  <c r="M435" i="3"/>
  <c r="L435" i="3" l="1"/>
  <c r="P435" i="3" s="1"/>
  <c r="O435" i="3"/>
  <c r="G437" i="3"/>
  <c r="H437" i="3"/>
  <c r="K436" i="3"/>
  <c r="I436" i="3"/>
  <c r="J436" i="3"/>
  <c r="M436" i="3"/>
  <c r="N435" i="3"/>
  <c r="R435" i="3" s="1"/>
  <c r="Q435" i="3"/>
  <c r="L436" i="3" l="1"/>
  <c r="P436" i="3" s="1"/>
  <c r="O436" i="3"/>
  <c r="H438" i="3"/>
  <c r="G438" i="3"/>
  <c r="K437" i="3"/>
  <c r="I437" i="3"/>
  <c r="J437" i="3"/>
  <c r="M437" i="3"/>
  <c r="Q436" i="3"/>
  <c r="N436" i="3"/>
  <c r="R436" i="3" s="1"/>
  <c r="L437" i="3" l="1"/>
  <c r="P437" i="3" s="1"/>
  <c r="O437" i="3"/>
  <c r="G439" i="3"/>
  <c r="H439" i="3"/>
  <c r="M438" i="3"/>
  <c r="J438" i="3"/>
  <c r="K438" i="3"/>
  <c r="I438" i="3"/>
  <c r="N437" i="3"/>
  <c r="R437" i="3" s="1"/>
  <c r="Q437" i="3"/>
  <c r="Q438" i="3" l="1"/>
  <c r="N438" i="3"/>
  <c r="R438" i="3" s="1"/>
  <c r="K439" i="3"/>
  <c r="I439" i="3"/>
  <c r="J439" i="3"/>
  <c r="M439" i="3"/>
  <c r="L438" i="3"/>
  <c r="P438" i="3" s="1"/>
  <c r="O438" i="3"/>
  <c r="H440" i="3"/>
  <c r="G440" i="3"/>
  <c r="N439" i="3" l="1"/>
  <c r="R439" i="3" s="1"/>
  <c r="Q439" i="3"/>
  <c r="H441" i="3"/>
  <c r="G441" i="3"/>
  <c r="L439" i="3"/>
  <c r="P439" i="3" s="1"/>
  <c r="O439" i="3"/>
  <c r="K440" i="3"/>
  <c r="I440" i="3"/>
  <c r="J440" i="3"/>
  <c r="M440" i="3"/>
  <c r="K441" i="3" l="1"/>
  <c r="I441" i="3"/>
  <c r="J441" i="3"/>
  <c r="M441" i="3"/>
  <c r="N440" i="3"/>
  <c r="R440" i="3" s="1"/>
  <c r="Q440" i="3"/>
  <c r="L440" i="3"/>
  <c r="P440" i="3" s="1"/>
  <c r="O440" i="3"/>
  <c r="H442" i="3"/>
  <c r="G442" i="3"/>
  <c r="J442" i="3" l="1"/>
  <c r="M442" i="3"/>
  <c r="N441" i="3"/>
  <c r="R441" i="3" s="1"/>
  <c r="Q441" i="3"/>
  <c r="G443" i="3"/>
  <c r="H443" i="3"/>
  <c r="K442" i="3"/>
  <c r="I442" i="3"/>
  <c r="L441" i="3"/>
  <c r="P441" i="3" s="1"/>
  <c r="O441" i="3"/>
  <c r="L442" i="3" l="1"/>
  <c r="P442" i="3" s="1"/>
  <c r="O442" i="3"/>
  <c r="K443" i="3"/>
  <c r="I443" i="3"/>
  <c r="H444" i="3"/>
  <c r="G444" i="3"/>
  <c r="Q442" i="3"/>
  <c r="N442" i="3"/>
  <c r="R442" i="3" s="1"/>
  <c r="J443" i="3"/>
  <c r="M443" i="3"/>
  <c r="K444" i="3" l="1"/>
  <c r="I444" i="3"/>
  <c r="N443" i="3"/>
  <c r="R443" i="3" s="1"/>
  <c r="Q443" i="3"/>
  <c r="M444" i="3"/>
  <c r="J444" i="3"/>
  <c r="G445" i="3"/>
  <c r="H445" i="3"/>
  <c r="L443" i="3"/>
  <c r="P443" i="3" s="1"/>
  <c r="O443" i="3"/>
  <c r="J445" i="3" l="1"/>
  <c r="M445" i="3"/>
  <c r="K445" i="3"/>
  <c r="I445" i="3"/>
  <c r="G446" i="3"/>
  <c r="H446" i="3"/>
  <c r="N444" i="3"/>
  <c r="R444" i="3" s="1"/>
  <c r="Q444" i="3"/>
  <c r="L444" i="3"/>
  <c r="P444" i="3" s="1"/>
  <c r="O444" i="3"/>
  <c r="M446" i="3" l="1"/>
  <c r="J446" i="3"/>
  <c r="O445" i="3"/>
  <c r="L445" i="3"/>
  <c r="P445" i="3" s="1"/>
  <c r="H447" i="3"/>
  <c r="G447" i="3"/>
  <c r="N445" i="3"/>
  <c r="R445" i="3" s="1"/>
  <c r="Q445" i="3"/>
  <c r="K446" i="3"/>
  <c r="I446" i="3"/>
  <c r="J447" i="3" l="1"/>
  <c r="M447" i="3"/>
  <c r="K447" i="3"/>
  <c r="I447" i="3"/>
  <c r="G448" i="3"/>
  <c r="H448" i="3"/>
  <c r="L446" i="3"/>
  <c r="P446" i="3" s="1"/>
  <c r="O446" i="3"/>
  <c r="N446" i="3"/>
  <c r="R446" i="3" s="1"/>
  <c r="Q446" i="3"/>
  <c r="G449" i="3" l="1"/>
  <c r="H449" i="3"/>
  <c r="O447" i="3"/>
  <c r="L447" i="3"/>
  <c r="P447" i="3" s="1"/>
  <c r="J448" i="3"/>
  <c r="M448" i="3"/>
  <c r="N447" i="3"/>
  <c r="R447" i="3" s="1"/>
  <c r="Q447" i="3"/>
  <c r="K448" i="3"/>
  <c r="I448" i="3"/>
  <c r="L448" i="3" l="1"/>
  <c r="P448" i="3" s="1"/>
  <c r="O448" i="3"/>
  <c r="Q448" i="3"/>
  <c r="N448" i="3"/>
  <c r="R448" i="3" s="1"/>
  <c r="G450" i="3"/>
  <c r="H450" i="3"/>
  <c r="J449" i="3"/>
  <c r="M449" i="3"/>
  <c r="K449" i="3"/>
  <c r="I449" i="3"/>
  <c r="K450" i="3" l="1"/>
  <c r="I450" i="3"/>
  <c r="M450" i="3"/>
  <c r="J450" i="3"/>
  <c r="H451" i="3"/>
  <c r="G451" i="3"/>
  <c r="L449" i="3"/>
  <c r="P449" i="3" s="1"/>
  <c r="O449" i="3"/>
  <c r="N449" i="3"/>
  <c r="R449" i="3" s="1"/>
  <c r="Q449" i="3"/>
  <c r="K451" i="3" l="1"/>
  <c r="I451" i="3"/>
  <c r="N450" i="3"/>
  <c r="R450" i="3" s="1"/>
  <c r="Q450" i="3"/>
  <c r="J451" i="3"/>
  <c r="M451" i="3"/>
  <c r="G452" i="3"/>
  <c r="H452" i="3"/>
  <c r="L450" i="3"/>
  <c r="P450" i="3" s="1"/>
  <c r="O450" i="3"/>
  <c r="I452" i="3" l="1"/>
  <c r="K452" i="3"/>
  <c r="J452" i="3"/>
  <c r="M452" i="3"/>
  <c r="G453" i="3"/>
  <c r="H453" i="3"/>
  <c r="N451" i="3"/>
  <c r="R451" i="3" s="1"/>
  <c r="Q451" i="3"/>
  <c r="O451" i="3"/>
  <c r="L451" i="3"/>
  <c r="P451" i="3" s="1"/>
  <c r="G454" i="3" l="1"/>
  <c r="H454" i="3"/>
  <c r="Q452" i="3"/>
  <c r="N452" i="3"/>
  <c r="R452" i="3" s="1"/>
  <c r="J453" i="3"/>
  <c r="M453" i="3"/>
  <c r="O452" i="3"/>
  <c r="L452" i="3"/>
  <c r="P452" i="3" s="1"/>
  <c r="I453" i="3"/>
  <c r="K453" i="3"/>
  <c r="N453" i="3" l="1"/>
  <c r="R453" i="3" s="1"/>
  <c r="Q453" i="3"/>
  <c r="O453" i="3"/>
  <c r="L453" i="3"/>
  <c r="P453" i="3" s="1"/>
  <c r="G455" i="3"/>
  <c r="H455" i="3"/>
  <c r="J454" i="3"/>
  <c r="M454" i="3"/>
  <c r="K454" i="3"/>
  <c r="I454" i="3"/>
  <c r="I455" i="3" l="1"/>
  <c r="K455" i="3"/>
  <c r="J455" i="3"/>
  <c r="M455" i="3"/>
  <c r="G456" i="3"/>
  <c r="H456" i="3"/>
  <c r="O454" i="3"/>
  <c r="L454" i="3"/>
  <c r="P454" i="3" s="1"/>
  <c r="N454" i="3"/>
  <c r="R454" i="3" s="1"/>
  <c r="Q454" i="3"/>
  <c r="I456" i="3" l="1"/>
  <c r="K456" i="3"/>
  <c r="Q455" i="3"/>
  <c r="N455" i="3"/>
  <c r="R455" i="3" s="1"/>
  <c r="G457" i="3"/>
  <c r="H457" i="3"/>
  <c r="O455" i="3"/>
  <c r="L455" i="3"/>
  <c r="P455" i="3" s="1"/>
  <c r="J456" i="3"/>
  <c r="M456" i="3"/>
  <c r="J457" i="3" l="1"/>
  <c r="M457" i="3"/>
  <c r="Q456" i="3"/>
  <c r="N456" i="3"/>
  <c r="R456" i="3" s="1"/>
  <c r="I457" i="3"/>
  <c r="K457" i="3"/>
  <c r="O456" i="3"/>
  <c r="L456" i="3"/>
  <c r="P456" i="3" s="1"/>
  <c r="G458" i="3"/>
  <c r="H458" i="3"/>
  <c r="J458" i="3" l="1"/>
  <c r="M458" i="3"/>
  <c r="O457" i="3"/>
  <c r="L457" i="3"/>
  <c r="P457" i="3" s="1"/>
  <c r="G459" i="3"/>
  <c r="H459" i="3"/>
  <c r="N457" i="3"/>
  <c r="R457" i="3" s="1"/>
  <c r="Q457" i="3"/>
  <c r="K458" i="3"/>
  <c r="I458" i="3"/>
  <c r="I459" i="3" l="1"/>
  <c r="K459" i="3"/>
  <c r="J459" i="3"/>
  <c r="M459" i="3"/>
  <c r="O458" i="3"/>
  <c r="L458" i="3"/>
  <c r="P458" i="3" s="1"/>
  <c r="N458" i="3"/>
  <c r="R458" i="3" s="1"/>
  <c r="Q458" i="3"/>
  <c r="G460" i="3"/>
  <c r="H460" i="3"/>
  <c r="N459" i="3" l="1"/>
  <c r="R459" i="3" s="1"/>
  <c r="Q459" i="3"/>
  <c r="G461" i="3"/>
  <c r="H461" i="3"/>
  <c r="J460" i="3"/>
  <c r="M460" i="3"/>
  <c r="O459" i="3"/>
  <c r="L459" i="3"/>
  <c r="P459" i="3" s="1"/>
  <c r="I460" i="3"/>
  <c r="K460" i="3"/>
  <c r="J461" i="3" l="1"/>
  <c r="M461" i="3"/>
  <c r="I461" i="3"/>
  <c r="K461" i="3"/>
  <c r="Q460" i="3"/>
  <c r="N460" i="3"/>
  <c r="R460" i="3" s="1"/>
  <c r="G462" i="3"/>
  <c r="H462" i="3"/>
  <c r="O460" i="3"/>
  <c r="L460" i="3"/>
  <c r="P460" i="3" s="1"/>
  <c r="K462" i="3" l="1"/>
  <c r="I462" i="3"/>
  <c r="O461" i="3"/>
  <c r="L461" i="3"/>
  <c r="P461" i="3" s="1"/>
  <c r="J462" i="3"/>
  <c r="M462" i="3"/>
  <c r="N461" i="3"/>
  <c r="R461" i="3" s="1"/>
  <c r="Q461" i="3"/>
  <c r="G463" i="3"/>
  <c r="H463" i="3"/>
  <c r="N462" i="3" l="1"/>
  <c r="R462" i="3" s="1"/>
  <c r="Q462" i="3"/>
  <c r="O462" i="3"/>
  <c r="L462" i="3"/>
  <c r="P462" i="3" s="1"/>
  <c r="G464" i="3"/>
  <c r="H464" i="3"/>
  <c r="I463" i="3"/>
  <c r="K463" i="3"/>
  <c r="J463" i="3"/>
  <c r="M463" i="3"/>
  <c r="I464" i="3" l="1"/>
  <c r="K464" i="3"/>
  <c r="J464" i="3"/>
  <c r="M464" i="3"/>
  <c r="O463" i="3"/>
  <c r="L463" i="3"/>
  <c r="P463" i="3" s="1"/>
  <c r="G465" i="3"/>
  <c r="H465" i="3"/>
  <c r="N463" i="3"/>
  <c r="R463" i="3" s="1"/>
  <c r="Q463" i="3"/>
  <c r="J465" i="3" l="1"/>
  <c r="M465" i="3"/>
  <c r="Q464" i="3"/>
  <c r="N464" i="3"/>
  <c r="R464" i="3" s="1"/>
  <c r="I465" i="3"/>
  <c r="K465" i="3"/>
  <c r="O464" i="3"/>
  <c r="L464" i="3"/>
  <c r="P464" i="3" s="1"/>
  <c r="G466" i="3"/>
  <c r="H466" i="3"/>
  <c r="O465" i="3" l="1"/>
  <c r="L465" i="3"/>
  <c r="P465" i="3" s="1"/>
  <c r="G467" i="3"/>
  <c r="H467" i="3"/>
  <c r="J466" i="3"/>
  <c r="M466" i="3"/>
  <c r="N465" i="3"/>
  <c r="R465" i="3" s="1"/>
  <c r="Q465" i="3"/>
  <c r="K466" i="3"/>
  <c r="I466" i="3"/>
  <c r="J467" i="3" l="1"/>
  <c r="M467" i="3"/>
  <c r="N466" i="3"/>
  <c r="R466" i="3" s="1"/>
  <c r="Q466" i="3"/>
  <c r="G468" i="3"/>
  <c r="H468" i="3"/>
  <c r="O466" i="3"/>
  <c r="L466" i="3"/>
  <c r="P466" i="3" s="1"/>
  <c r="I467" i="3"/>
  <c r="K467" i="3"/>
  <c r="G469" i="3" l="1"/>
  <c r="H469" i="3"/>
  <c r="O467" i="3"/>
  <c r="L467" i="3"/>
  <c r="P467" i="3" s="1"/>
  <c r="I468" i="3"/>
  <c r="K468" i="3"/>
  <c r="N467" i="3"/>
  <c r="R467" i="3" s="1"/>
  <c r="Q467" i="3"/>
  <c r="J468" i="3"/>
  <c r="M468" i="3"/>
  <c r="O468" i="3" l="1"/>
  <c r="L468" i="3"/>
  <c r="P468" i="3" s="1"/>
  <c r="Q468" i="3"/>
  <c r="N468" i="3"/>
  <c r="R468" i="3" s="1"/>
  <c r="G470" i="3"/>
  <c r="H470" i="3"/>
  <c r="J469" i="3"/>
  <c r="M469" i="3"/>
  <c r="K469" i="3"/>
  <c r="I469" i="3"/>
  <c r="K470" i="3" l="1"/>
  <c r="I470" i="3"/>
  <c r="J470" i="3"/>
  <c r="M470" i="3"/>
  <c r="O469" i="3"/>
  <c r="L469" i="3"/>
  <c r="P469" i="3" s="1"/>
  <c r="G471" i="3"/>
  <c r="H471" i="3"/>
  <c r="N469" i="3"/>
  <c r="R469" i="3" s="1"/>
  <c r="Q469" i="3"/>
  <c r="I471" i="3" l="1"/>
  <c r="K471" i="3"/>
  <c r="J471" i="3"/>
  <c r="M471" i="3"/>
  <c r="G472" i="3"/>
  <c r="H472" i="3"/>
  <c r="N470" i="3"/>
  <c r="R470" i="3" s="1"/>
  <c r="Q470" i="3"/>
  <c r="O470" i="3"/>
  <c r="L470" i="3"/>
  <c r="P470" i="3" s="1"/>
  <c r="I472" i="3" l="1"/>
  <c r="K472" i="3"/>
  <c r="N471" i="3"/>
  <c r="R471" i="3" s="1"/>
  <c r="Q471" i="3"/>
  <c r="G473" i="3"/>
  <c r="H473" i="3"/>
  <c r="O471" i="3"/>
  <c r="L471" i="3"/>
  <c r="P471" i="3" s="1"/>
  <c r="J472" i="3"/>
  <c r="M472" i="3"/>
  <c r="I473" i="3" l="1"/>
  <c r="K473" i="3"/>
  <c r="Q472" i="3"/>
  <c r="N472" i="3"/>
  <c r="R472" i="3" s="1"/>
  <c r="J473" i="3"/>
  <c r="M473" i="3"/>
  <c r="O472" i="3"/>
  <c r="L472" i="3"/>
  <c r="P472" i="3" s="1"/>
  <c r="G474" i="3"/>
  <c r="H474" i="3"/>
  <c r="K474" i="3" l="1"/>
  <c r="I474" i="3"/>
  <c r="N473" i="3"/>
  <c r="R473" i="3" s="1"/>
  <c r="Q473" i="3"/>
  <c r="G475" i="3"/>
  <c r="H475" i="3"/>
  <c r="J474" i="3"/>
  <c r="M474" i="3"/>
  <c r="O473" i="3"/>
  <c r="L473" i="3"/>
  <c r="P473" i="3" s="1"/>
  <c r="N474" i="3" l="1"/>
  <c r="R474" i="3" s="1"/>
  <c r="Q474" i="3"/>
  <c r="G476" i="3"/>
  <c r="H476" i="3"/>
  <c r="I475" i="3"/>
  <c r="K475" i="3"/>
  <c r="J475" i="3"/>
  <c r="M475" i="3"/>
  <c r="O474" i="3"/>
  <c r="L474" i="3"/>
  <c r="P474" i="3" s="1"/>
  <c r="O475" i="3" l="1"/>
  <c r="L475" i="3"/>
  <c r="P475" i="3" s="1"/>
  <c r="G477" i="3"/>
  <c r="H477" i="3"/>
  <c r="J476" i="3"/>
  <c r="M476" i="3"/>
  <c r="I476" i="3"/>
  <c r="K476" i="3"/>
  <c r="Q475" i="3"/>
  <c r="N475" i="3"/>
  <c r="R475" i="3" s="1"/>
  <c r="Q476" i="3" l="1"/>
  <c r="N476" i="3"/>
  <c r="R476" i="3" s="1"/>
  <c r="G478" i="3"/>
  <c r="H478" i="3"/>
  <c r="I477" i="3"/>
  <c r="K477" i="3"/>
  <c r="J477" i="3"/>
  <c r="M477" i="3"/>
  <c r="O476" i="3"/>
  <c r="L476" i="3"/>
  <c r="P476" i="3" s="1"/>
  <c r="O477" i="3" l="1"/>
  <c r="L477" i="3"/>
  <c r="P477" i="3" s="1"/>
  <c r="G479" i="3"/>
  <c r="H479" i="3"/>
  <c r="K478" i="3"/>
  <c r="I478" i="3"/>
  <c r="J478" i="3"/>
  <c r="M478" i="3"/>
  <c r="N477" i="3"/>
  <c r="R477" i="3" s="1"/>
  <c r="Q477" i="3"/>
  <c r="O478" i="3" l="1"/>
  <c r="L478" i="3"/>
  <c r="P478" i="3" s="1"/>
  <c r="G480" i="3"/>
  <c r="H480" i="3"/>
  <c r="I479" i="3"/>
  <c r="K479" i="3"/>
  <c r="J479" i="3"/>
  <c r="M479" i="3"/>
  <c r="N478" i="3"/>
  <c r="R478" i="3" s="1"/>
  <c r="Q478" i="3"/>
  <c r="O479" i="3" l="1"/>
  <c r="L479" i="3"/>
  <c r="P479" i="3" s="1"/>
  <c r="G481" i="3"/>
  <c r="H481" i="3"/>
  <c r="I480" i="3"/>
  <c r="K480" i="3"/>
  <c r="J480" i="3"/>
  <c r="M480" i="3"/>
  <c r="N479" i="3"/>
  <c r="R479" i="3" s="1"/>
  <c r="Q479" i="3"/>
  <c r="Q480" i="3" l="1"/>
  <c r="N480" i="3"/>
  <c r="R480" i="3" s="1"/>
  <c r="O480" i="3"/>
  <c r="L480" i="3"/>
  <c r="P480" i="3" s="1"/>
  <c r="G482" i="3"/>
  <c r="H482" i="3"/>
  <c r="K481" i="3"/>
  <c r="I481" i="3"/>
  <c r="J481" i="3"/>
  <c r="M481" i="3"/>
  <c r="J482" i="3" l="1"/>
  <c r="M482" i="3"/>
  <c r="K482" i="3"/>
  <c r="I482" i="3"/>
  <c r="O481" i="3"/>
  <c r="L481" i="3"/>
  <c r="P481" i="3" s="1"/>
  <c r="G483" i="3"/>
  <c r="H483" i="3"/>
  <c r="N481" i="3"/>
  <c r="R481" i="3" s="1"/>
  <c r="Q481" i="3"/>
  <c r="I483" i="3" l="1"/>
  <c r="K483" i="3"/>
  <c r="J483" i="3"/>
  <c r="M483" i="3"/>
  <c r="N482" i="3"/>
  <c r="R482" i="3" s="1"/>
  <c r="Q482" i="3"/>
  <c r="O482" i="3"/>
  <c r="L482" i="3"/>
  <c r="P482" i="3" s="1"/>
  <c r="G484" i="3"/>
  <c r="H484" i="3"/>
  <c r="N483" i="3" l="1"/>
  <c r="R483" i="3" s="1"/>
  <c r="Q483" i="3"/>
  <c r="J484" i="3"/>
  <c r="M484" i="3"/>
  <c r="O483" i="3"/>
  <c r="L483" i="3"/>
  <c r="P483" i="3" s="1"/>
  <c r="G485" i="3"/>
  <c r="H485" i="3"/>
  <c r="I484" i="3"/>
  <c r="K484" i="3"/>
  <c r="I485" i="3" l="1"/>
  <c r="K485" i="3"/>
  <c r="J485" i="3"/>
  <c r="M485" i="3"/>
  <c r="O484" i="3"/>
  <c r="L484" i="3"/>
  <c r="P484" i="3" s="1"/>
  <c r="Q484" i="3"/>
  <c r="N484" i="3"/>
  <c r="R484" i="3" s="1"/>
  <c r="G486" i="3"/>
  <c r="H486" i="3"/>
  <c r="J486" i="3" l="1"/>
  <c r="M486" i="3"/>
  <c r="N485" i="3"/>
  <c r="R485" i="3" s="1"/>
  <c r="Q485" i="3"/>
  <c r="G487" i="3"/>
  <c r="H487" i="3"/>
  <c r="O485" i="3"/>
  <c r="L485" i="3"/>
  <c r="P485" i="3" s="1"/>
  <c r="K486" i="3"/>
  <c r="I486" i="3"/>
  <c r="O486" i="3" l="1"/>
  <c r="L486" i="3"/>
  <c r="P486" i="3" s="1"/>
  <c r="G488" i="3"/>
  <c r="H488" i="3"/>
  <c r="I487" i="3"/>
  <c r="K487" i="3"/>
  <c r="N486" i="3"/>
  <c r="R486" i="3" s="1"/>
  <c r="Q486" i="3"/>
  <c r="J487" i="3"/>
  <c r="M487" i="3"/>
  <c r="O487" i="3" l="1"/>
  <c r="L487" i="3"/>
  <c r="P487" i="3" s="1"/>
  <c r="J488" i="3"/>
  <c r="M488" i="3"/>
  <c r="G489" i="3"/>
  <c r="H489" i="3"/>
  <c r="I488" i="3"/>
  <c r="K488" i="3"/>
  <c r="Q487" i="3"/>
  <c r="N487" i="3"/>
  <c r="R487" i="3" s="1"/>
  <c r="O488" i="3" l="1"/>
  <c r="L488" i="3"/>
  <c r="P488" i="3" s="1"/>
  <c r="G490" i="3"/>
  <c r="H490" i="3"/>
  <c r="I489" i="3"/>
  <c r="K489" i="3"/>
  <c r="Q488" i="3"/>
  <c r="N488" i="3"/>
  <c r="R488" i="3" s="1"/>
  <c r="J489" i="3"/>
  <c r="M489" i="3"/>
  <c r="O489" i="3" l="1"/>
  <c r="L489" i="3"/>
  <c r="P489" i="3" s="1"/>
  <c r="G491" i="3"/>
  <c r="H491" i="3"/>
  <c r="K490" i="3"/>
  <c r="I490" i="3"/>
  <c r="J490" i="3"/>
  <c r="M490" i="3"/>
  <c r="N489" i="3"/>
  <c r="R489" i="3" s="1"/>
  <c r="Q489" i="3"/>
  <c r="O490" i="3" l="1"/>
  <c r="L490" i="3"/>
  <c r="P490" i="3" s="1"/>
  <c r="J491" i="3"/>
  <c r="M491" i="3"/>
  <c r="I491" i="3"/>
  <c r="K491" i="3"/>
  <c r="G492" i="3"/>
  <c r="H492" i="3"/>
  <c r="N490" i="3"/>
  <c r="R490" i="3" s="1"/>
  <c r="Q490" i="3"/>
  <c r="O491" i="3" l="1"/>
  <c r="L491" i="3"/>
  <c r="P491" i="3" s="1"/>
  <c r="I492" i="3"/>
  <c r="K492" i="3"/>
  <c r="N491" i="3"/>
  <c r="R491" i="3" s="1"/>
  <c r="Q491" i="3"/>
  <c r="J492" i="3"/>
  <c r="M492" i="3"/>
  <c r="G493" i="3"/>
  <c r="H493" i="3"/>
  <c r="G494" i="3" l="1"/>
  <c r="H494" i="3"/>
  <c r="Q492" i="3"/>
  <c r="N492" i="3"/>
  <c r="R492" i="3" s="1"/>
  <c r="O492" i="3"/>
  <c r="L492" i="3"/>
  <c r="P492" i="3" s="1"/>
  <c r="J493" i="3"/>
  <c r="M493" i="3"/>
  <c r="I493" i="3"/>
  <c r="K493" i="3"/>
  <c r="K494" i="3" l="1"/>
  <c r="I494" i="3"/>
  <c r="N493" i="3"/>
  <c r="R493" i="3" s="1"/>
  <c r="Q493" i="3"/>
  <c r="J494" i="3"/>
  <c r="M494" i="3"/>
  <c r="O493" i="3"/>
  <c r="L493" i="3"/>
  <c r="P493" i="3" s="1"/>
  <c r="G495" i="3"/>
  <c r="H495" i="3"/>
  <c r="N494" i="3" l="1"/>
  <c r="R494" i="3" s="1"/>
  <c r="Q494" i="3"/>
  <c r="G496" i="3"/>
  <c r="H496" i="3"/>
  <c r="J495" i="3"/>
  <c r="M495" i="3"/>
  <c r="I495" i="3"/>
  <c r="K495" i="3"/>
  <c r="O494" i="3"/>
  <c r="L494" i="3"/>
  <c r="P494" i="3" s="1"/>
  <c r="G497" i="3" l="1"/>
  <c r="H497" i="3"/>
  <c r="Q495" i="3"/>
  <c r="N495" i="3"/>
  <c r="R495" i="3" s="1"/>
  <c r="J496" i="3"/>
  <c r="M496" i="3"/>
  <c r="I496" i="3"/>
  <c r="K496" i="3"/>
  <c r="O495" i="3"/>
  <c r="L495" i="3"/>
  <c r="P495" i="3" s="1"/>
  <c r="Q496" i="3" l="1"/>
  <c r="N496" i="3"/>
  <c r="R496" i="3" s="1"/>
  <c r="G498" i="3"/>
  <c r="H498" i="3"/>
  <c r="J497" i="3"/>
  <c r="M497" i="3"/>
  <c r="O496" i="3"/>
  <c r="L496" i="3"/>
  <c r="P496" i="3" s="1"/>
  <c r="I497" i="3"/>
  <c r="K497" i="3"/>
  <c r="N497" i="3" l="1"/>
  <c r="R497" i="3" s="1"/>
  <c r="Q497" i="3"/>
  <c r="J498" i="3"/>
  <c r="M498" i="3"/>
  <c r="O497" i="3"/>
  <c r="L497" i="3"/>
  <c r="P497" i="3" s="1"/>
  <c r="G499" i="3"/>
  <c r="H499" i="3"/>
  <c r="K498" i="3"/>
  <c r="I498" i="3"/>
  <c r="I499" i="3" l="1"/>
  <c r="K499" i="3"/>
  <c r="J499" i="3"/>
  <c r="M499" i="3"/>
  <c r="O498" i="3"/>
  <c r="L498" i="3"/>
  <c r="P498" i="3" s="1"/>
  <c r="N498" i="3"/>
  <c r="R498" i="3" s="1"/>
  <c r="Q498" i="3"/>
  <c r="G500" i="3"/>
  <c r="H500" i="3"/>
  <c r="Q499" i="3" l="1"/>
  <c r="N499" i="3"/>
  <c r="R499" i="3" s="1"/>
  <c r="J500" i="3"/>
  <c r="M500" i="3"/>
  <c r="O499" i="3"/>
  <c r="L499" i="3"/>
  <c r="P499" i="3" s="1"/>
  <c r="G501" i="3"/>
  <c r="H501" i="3"/>
  <c r="I500" i="3"/>
  <c r="K500" i="3"/>
  <c r="K501" i="3" l="1"/>
  <c r="I501" i="3"/>
  <c r="J501" i="3"/>
  <c r="M501" i="3"/>
  <c r="O500" i="3"/>
  <c r="L500" i="3"/>
  <c r="P500" i="3" s="1"/>
  <c r="Q500" i="3"/>
  <c r="N500" i="3"/>
  <c r="R500" i="3" s="1"/>
  <c r="G502" i="3"/>
  <c r="H502" i="3"/>
  <c r="N501" i="3" l="1"/>
  <c r="R501" i="3" s="1"/>
  <c r="Q501" i="3"/>
  <c r="G503" i="3"/>
  <c r="H503" i="3"/>
  <c r="J502" i="3"/>
  <c r="M502" i="3"/>
  <c r="K502" i="3"/>
  <c r="I502" i="3"/>
  <c r="O501" i="3"/>
  <c r="L501" i="3"/>
  <c r="P501" i="3" s="1"/>
  <c r="N502" i="3" l="1"/>
  <c r="R502" i="3" s="1"/>
  <c r="Q502" i="3"/>
  <c r="O502" i="3"/>
  <c r="L502" i="3"/>
  <c r="P502" i="3" s="1"/>
  <c r="G504" i="3"/>
  <c r="H504" i="3"/>
  <c r="I503" i="3"/>
  <c r="K503" i="3"/>
  <c r="J503" i="3"/>
  <c r="M503" i="3"/>
  <c r="I504" i="3" l="1"/>
  <c r="K504" i="3"/>
  <c r="G505" i="3"/>
  <c r="H505" i="3"/>
  <c r="N503" i="3"/>
  <c r="R503" i="3" s="1"/>
  <c r="Q503" i="3"/>
  <c r="J504" i="3"/>
  <c r="M504" i="3"/>
  <c r="O503" i="3"/>
  <c r="L503" i="3"/>
  <c r="P503" i="3" s="1"/>
  <c r="G506" i="3" l="1"/>
  <c r="H506" i="3"/>
  <c r="J505" i="3"/>
  <c r="M505" i="3"/>
  <c r="I505" i="3"/>
  <c r="K505" i="3"/>
  <c r="O504" i="3"/>
  <c r="L504" i="3"/>
  <c r="P504" i="3" s="1"/>
  <c r="Q504" i="3"/>
  <c r="N504" i="3"/>
  <c r="R504" i="3" s="1"/>
  <c r="O505" i="3" l="1"/>
  <c r="L505" i="3"/>
  <c r="P505" i="3" s="1"/>
  <c r="N505" i="3"/>
  <c r="R505" i="3" s="1"/>
  <c r="Q505" i="3"/>
  <c r="J506" i="3"/>
  <c r="M506" i="3"/>
  <c r="G507" i="3"/>
  <c r="H507" i="3"/>
  <c r="K506" i="3"/>
  <c r="I506" i="3"/>
  <c r="I507" i="3" l="1"/>
  <c r="K507" i="3"/>
  <c r="N506" i="3"/>
  <c r="R506" i="3" s="1"/>
  <c r="Q506" i="3"/>
  <c r="J507" i="3"/>
  <c r="M507" i="3"/>
  <c r="O506" i="3"/>
  <c r="L506" i="3"/>
  <c r="P506" i="3" s="1"/>
  <c r="G508" i="3"/>
  <c r="H508" i="3"/>
  <c r="O507" i="3" l="1"/>
  <c r="L507" i="3"/>
  <c r="P507" i="3" s="1"/>
  <c r="Q507" i="3"/>
  <c r="N507" i="3"/>
  <c r="R507" i="3" s="1"/>
  <c r="G509" i="3"/>
  <c r="H509" i="3"/>
  <c r="J508" i="3"/>
  <c r="M508" i="3"/>
  <c r="I508" i="3"/>
  <c r="K508" i="3"/>
  <c r="I509" i="3" l="1"/>
  <c r="K509" i="3"/>
  <c r="O508" i="3"/>
  <c r="L508" i="3"/>
  <c r="P508" i="3" s="1"/>
  <c r="G510" i="3"/>
  <c r="H510" i="3"/>
  <c r="J509" i="3"/>
  <c r="M509" i="3"/>
  <c r="Q508" i="3"/>
  <c r="N508" i="3"/>
  <c r="R508" i="3" s="1"/>
  <c r="G511" i="3" l="1"/>
  <c r="H511" i="3"/>
  <c r="J510" i="3"/>
  <c r="M510" i="3"/>
  <c r="K510" i="3"/>
  <c r="I510" i="3"/>
  <c r="O509" i="3"/>
  <c r="L509" i="3"/>
  <c r="P509" i="3" s="1"/>
  <c r="N509" i="3"/>
  <c r="R509" i="3" s="1"/>
  <c r="Q509" i="3"/>
  <c r="O510" i="3" l="1"/>
  <c r="L510" i="3"/>
  <c r="P510" i="3" s="1"/>
  <c r="N510" i="3"/>
  <c r="R510" i="3" s="1"/>
  <c r="Q510" i="3"/>
  <c r="G512" i="3"/>
  <c r="H512" i="3"/>
  <c r="J511" i="3"/>
  <c r="M511" i="3"/>
  <c r="I511" i="3"/>
  <c r="K511" i="3"/>
  <c r="I512" i="3" l="1"/>
  <c r="K512" i="3"/>
  <c r="O511" i="3"/>
  <c r="L511" i="3"/>
  <c r="P511" i="3" s="1"/>
  <c r="J512" i="3"/>
  <c r="M512" i="3"/>
  <c r="G513" i="3"/>
  <c r="H513" i="3"/>
  <c r="N511" i="3"/>
  <c r="R511" i="3" s="1"/>
  <c r="Q511" i="3"/>
  <c r="K513" i="3" l="1"/>
  <c r="I513" i="3"/>
  <c r="Q512" i="3"/>
  <c r="N512" i="3"/>
  <c r="R512" i="3" s="1"/>
  <c r="J513" i="3"/>
  <c r="M513" i="3"/>
  <c r="O512" i="3"/>
  <c r="L512" i="3"/>
  <c r="P512" i="3" s="1"/>
  <c r="G514" i="3"/>
  <c r="H514" i="3"/>
  <c r="N513" i="3" l="1"/>
  <c r="R513" i="3" s="1"/>
  <c r="Q513" i="3"/>
  <c r="G515" i="3"/>
  <c r="H515" i="3"/>
  <c r="J514" i="3"/>
  <c r="M514" i="3"/>
  <c r="K514" i="3"/>
  <c r="I514" i="3"/>
  <c r="O513" i="3"/>
  <c r="L513" i="3"/>
  <c r="P513" i="3" s="1"/>
  <c r="N514" i="3" l="1"/>
  <c r="R514" i="3" s="1"/>
  <c r="Q514" i="3"/>
  <c r="G516" i="3"/>
  <c r="H516" i="3"/>
  <c r="O514" i="3"/>
  <c r="L514" i="3"/>
  <c r="P514" i="3" s="1"/>
  <c r="I515" i="3"/>
  <c r="K515" i="3"/>
  <c r="J515" i="3"/>
  <c r="M515" i="3"/>
  <c r="G517" i="3" l="1"/>
  <c r="H517" i="3"/>
  <c r="J516" i="3"/>
  <c r="M516" i="3"/>
  <c r="N515" i="3"/>
  <c r="R515" i="3" s="1"/>
  <c r="Q515" i="3"/>
  <c r="I516" i="3"/>
  <c r="K516" i="3"/>
  <c r="O515" i="3"/>
  <c r="L515" i="3"/>
  <c r="P515" i="3" s="1"/>
  <c r="O516" i="3" l="1"/>
  <c r="L516" i="3"/>
  <c r="P516" i="3" s="1"/>
  <c r="Q516" i="3"/>
  <c r="N516" i="3"/>
  <c r="R516" i="3" s="1"/>
  <c r="G518" i="3"/>
  <c r="H518" i="3"/>
  <c r="J517" i="3"/>
  <c r="M517" i="3"/>
  <c r="I517" i="3"/>
  <c r="K517" i="3"/>
  <c r="K518" i="3" l="1"/>
  <c r="I518" i="3"/>
  <c r="G519" i="3"/>
  <c r="H519" i="3"/>
  <c r="O517" i="3"/>
  <c r="L517" i="3"/>
  <c r="P517" i="3" s="1"/>
  <c r="J518" i="3"/>
  <c r="M518" i="3"/>
  <c r="N517" i="3"/>
  <c r="R517" i="3" s="1"/>
  <c r="Q517" i="3"/>
  <c r="J519" i="3" l="1"/>
  <c r="M519" i="3"/>
  <c r="G520" i="3"/>
  <c r="H520" i="3"/>
  <c r="I519" i="3"/>
  <c r="K519" i="3"/>
  <c r="N518" i="3"/>
  <c r="R518" i="3" s="1"/>
  <c r="Q518" i="3"/>
  <c r="O518" i="3"/>
  <c r="L518" i="3"/>
  <c r="P518" i="3" s="1"/>
  <c r="O519" i="3" l="1"/>
  <c r="L519" i="3"/>
  <c r="P519" i="3" s="1"/>
  <c r="G521" i="3"/>
  <c r="H521" i="3"/>
  <c r="J520" i="3"/>
  <c r="M520" i="3"/>
  <c r="Q519" i="3"/>
  <c r="N519" i="3"/>
  <c r="R519" i="3" s="1"/>
  <c r="I520" i="3"/>
  <c r="K520" i="3"/>
  <c r="J521" i="3" l="1"/>
  <c r="M521" i="3"/>
  <c r="I521" i="3"/>
  <c r="K521" i="3"/>
  <c r="Q520" i="3"/>
  <c r="N520" i="3"/>
  <c r="R520" i="3" s="1"/>
  <c r="O520" i="3"/>
  <c r="L520" i="3"/>
  <c r="P520" i="3" s="1"/>
  <c r="G522" i="3"/>
  <c r="H522" i="3"/>
  <c r="J522" i="3" l="1"/>
  <c r="M522" i="3"/>
  <c r="O521" i="3"/>
  <c r="L521" i="3"/>
  <c r="P521" i="3" s="1"/>
  <c r="G523" i="3"/>
  <c r="H523" i="3"/>
  <c r="N521" i="3"/>
  <c r="R521" i="3" s="1"/>
  <c r="Q521" i="3"/>
  <c r="K522" i="3"/>
  <c r="I522" i="3"/>
  <c r="J523" i="3" l="1"/>
  <c r="M523" i="3"/>
  <c r="G524" i="3"/>
  <c r="H524" i="3"/>
  <c r="I523" i="3"/>
  <c r="K523" i="3"/>
  <c r="N522" i="3"/>
  <c r="R522" i="3" s="1"/>
  <c r="Q522" i="3"/>
  <c r="O522" i="3"/>
  <c r="L522" i="3"/>
  <c r="P522" i="3" s="1"/>
  <c r="J524" i="3" l="1"/>
  <c r="M524" i="3"/>
  <c r="I524" i="3"/>
  <c r="K524" i="3"/>
  <c r="N523" i="3"/>
  <c r="R523" i="3" s="1"/>
  <c r="Q523" i="3"/>
  <c r="O523" i="3"/>
  <c r="L523" i="3"/>
  <c r="P523" i="3" s="1"/>
  <c r="G525" i="3"/>
  <c r="H525" i="3"/>
  <c r="J525" i="3" l="1"/>
  <c r="M525" i="3"/>
  <c r="O524" i="3"/>
  <c r="L524" i="3"/>
  <c r="P524" i="3" s="1"/>
  <c r="G526" i="3"/>
  <c r="H526" i="3"/>
  <c r="Q524" i="3"/>
  <c r="N524" i="3"/>
  <c r="R524" i="3" s="1"/>
  <c r="K525" i="3"/>
  <c r="I525" i="3"/>
  <c r="J526" i="3" l="1"/>
  <c r="M526" i="3"/>
  <c r="K526" i="3"/>
  <c r="I526" i="3"/>
  <c r="O525" i="3"/>
  <c r="L525" i="3"/>
  <c r="P525" i="3" s="1"/>
  <c r="N525" i="3"/>
  <c r="R525" i="3" s="1"/>
  <c r="Q525" i="3"/>
  <c r="G527" i="3"/>
  <c r="H527" i="3"/>
  <c r="I527" i="3" l="1"/>
  <c r="K527" i="3"/>
  <c r="O526" i="3"/>
  <c r="L526" i="3"/>
  <c r="P526" i="3" s="1"/>
  <c r="G528" i="3"/>
  <c r="H528" i="3"/>
  <c r="N526" i="3"/>
  <c r="R526" i="3" s="1"/>
  <c r="Q526" i="3"/>
  <c r="J527" i="3"/>
  <c r="M527" i="3"/>
  <c r="I528" i="3" l="1"/>
  <c r="K528" i="3"/>
  <c r="N527" i="3"/>
  <c r="R527" i="3" s="1"/>
  <c r="Q527" i="3"/>
  <c r="G529" i="3"/>
  <c r="H529" i="3"/>
  <c r="O527" i="3"/>
  <c r="L527" i="3"/>
  <c r="P527" i="3" s="1"/>
  <c r="J528" i="3"/>
  <c r="M528" i="3"/>
  <c r="K529" i="3" l="1"/>
  <c r="I529" i="3"/>
  <c r="Q528" i="3"/>
  <c r="N528" i="3"/>
  <c r="R528" i="3" s="1"/>
  <c r="G530" i="3"/>
  <c r="H530" i="3"/>
  <c r="O528" i="3"/>
  <c r="L528" i="3"/>
  <c r="P528" i="3" s="1"/>
  <c r="J529" i="3"/>
  <c r="M529" i="3"/>
  <c r="J530" i="3" l="1"/>
  <c r="M530" i="3"/>
  <c r="K530" i="3"/>
  <c r="I530" i="3"/>
  <c r="G531" i="3"/>
  <c r="H531" i="3"/>
  <c r="N529" i="3"/>
  <c r="R529" i="3" s="1"/>
  <c r="Q529" i="3"/>
  <c r="O529" i="3"/>
  <c r="L529" i="3"/>
  <c r="P529" i="3" s="1"/>
  <c r="I531" i="3" l="1"/>
  <c r="K531" i="3"/>
  <c r="O530" i="3"/>
  <c r="L530" i="3"/>
  <c r="P530" i="3" s="1"/>
  <c r="J531" i="3"/>
  <c r="M531" i="3"/>
  <c r="N530" i="3"/>
  <c r="R530" i="3" s="1"/>
  <c r="Q530" i="3"/>
  <c r="G532" i="3"/>
  <c r="H532" i="3"/>
  <c r="I532" i="3" l="1"/>
  <c r="K532" i="3"/>
  <c r="N531" i="3"/>
  <c r="R531" i="3" s="1"/>
  <c r="Q531" i="3"/>
  <c r="G533" i="3"/>
  <c r="H533" i="3"/>
  <c r="J532" i="3"/>
  <c r="M532" i="3"/>
  <c r="O531" i="3"/>
  <c r="L531" i="3"/>
  <c r="P531" i="3" s="1"/>
  <c r="J533" i="3" l="1"/>
  <c r="M533" i="3"/>
  <c r="K533" i="3"/>
  <c r="I533" i="3"/>
  <c r="G534" i="3"/>
  <c r="H534" i="3"/>
  <c r="O532" i="3"/>
  <c r="L532" i="3"/>
  <c r="P532" i="3" s="1"/>
  <c r="Q532" i="3"/>
  <c r="N532" i="3"/>
  <c r="R532" i="3" s="1"/>
  <c r="K534" i="3" l="1"/>
  <c r="I534" i="3"/>
  <c r="G535" i="3"/>
  <c r="H535" i="3"/>
  <c r="O533" i="3"/>
  <c r="L533" i="3"/>
  <c r="P533" i="3" s="1"/>
  <c r="N533" i="3"/>
  <c r="R533" i="3" s="1"/>
  <c r="Q533" i="3"/>
  <c r="J534" i="3"/>
  <c r="M534" i="3"/>
  <c r="J535" i="3" l="1"/>
  <c r="M535" i="3"/>
  <c r="I535" i="3"/>
  <c r="K535" i="3"/>
  <c r="G536" i="3"/>
  <c r="H536" i="3"/>
  <c r="N534" i="3"/>
  <c r="R534" i="3" s="1"/>
  <c r="Q534" i="3"/>
  <c r="O534" i="3"/>
  <c r="L534" i="3"/>
  <c r="P534" i="3" s="1"/>
  <c r="I536" i="3" l="1"/>
  <c r="K536" i="3"/>
  <c r="O535" i="3"/>
  <c r="L535" i="3"/>
  <c r="P535" i="3" s="1"/>
  <c r="G537" i="3"/>
  <c r="H537" i="3"/>
  <c r="Q535" i="3"/>
  <c r="N535" i="3"/>
  <c r="R535" i="3" s="1"/>
  <c r="J536" i="3"/>
  <c r="M536" i="3"/>
  <c r="I537" i="3" l="1"/>
  <c r="K537" i="3"/>
  <c r="Q536" i="3"/>
  <c r="N536" i="3"/>
  <c r="R536" i="3" s="1"/>
  <c r="J537" i="3"/>
  <c r="M537" i="3"/>
  <c r="O536" i="3"/>
  <c r="L536" i="3"/>
  <c r="P536" i="3" s="1"/>
  <c r="G538" i="3"/>
  <c r="H538" i="3"/>
  <c r="K538" i="3" l="1"/>
  <c r="I538" i="3"/>
  <c r="N537" i="3"/>
  <c r="R537" i="3" s="1"/>
  <c r="Q537" i="3"/>
  <c r="G539" i="3"/>
  <c r="H539" i="3"/>
  <c r="J538" i="3"/>
  <c r="M538" i="3"/>
  <c r="O537" i="3"/>
  <c r="L537" i="3"/>
  <c r="P537" i="3" s="1"/>
  <c r="N538" i="3" l="1"/>
  <c r="R538" i="3" s="1"/>
  <c r="Q538" i="3"/>
  <c r="G540" i="3"/>
  <c r="H540" i="3"/>
  <c r="J539" i="3"/>
  <c r="M539" i="3"/>
  <c r="I539" i="3"/>
  <c r="K539" i="3"/>
  <c r="O538" i="3"/>
  <c r="L538" i="3"/>
  <c r="P538" i="3" s="1"/>
  <c r="Q539" i="3" l="1"/>
  <c r="N539" i="3"/>
  <c r="R539" i="3" s="1"/>
  <c r="G541" i="3"/>
  <c r="H541" i="3"/>
  <c r="I540" i="3"/>
  <c r="K540" i="3"/>
  <c r="J540" i="3"/>
  <c r="M540" i="3"/>
  <c r="O539" i="3"/>
  <c r="L539" i="3"/>
  <c r="P539" i="3" s="1"/>
  <c r="O540" i="3" l="1"/>
  <c r="L540" i="3"/>
  <c r="P540" i="3" s="1"/>
  <c r="G542" i="3"/>
  <c r="H542" i="3"/>
  <c r="I541" i="3"/>
  <c r="K541" i="3"/>
  <c r="J541" i="3"/>
  <c r="M541" i="3"/>
  <c r="Q540" i="3"/>
  <c r="N540" i="3"/>
  <c r="R540" i="3" s="1"/>
  <c r="O541" i="3" l="1"/>
  <c r="L541" i="3"/>
  <c r="P541" i="3" s="1"/>
  <c r="G543" i="3"/>
  <c r="H543" i="3"/>
  <c r="K542" i="3"/>
  <c r="I542" i="3"/>
  <c r="J542" i="3"/>
  <c r="M542" i="3"/>
  <c r="N541" i="3"/>
  <c r="R541" i="3" s="1"/>
  <c r="Q541" i="3"/>
  <c r="O542" i="3" l="1"/>
  <c r="L542" i="3"/>
  <c r="P542" i="3" s="1"/>
  <c r="G544" i="3"/>
  <c r="H544" i="3"/>
  <c r="I543" i="3"/>
  <c r="K543" i="3"/>
  <c r="J543" i="3"/>
  <c r="M543" i="3"/>
  <c r="N542" i="3"/>
  <c r="R542" i="3" s="1"/>
  <c r="Q542" i="3"/>
  <c r="O543" i="3" l="1"/>
  <c r="L543" i="3"/>
  <c r="P543" i="3" s="1"/>
  <c r="G545" i="3"/>
  <c r="H545" i="3"/>
  <c r="I544" i="3"/>
  <c r="K544" i="3"/>
  <c r="J544" i="3"/>
  <c r="M544" i="3"/>
  <c r="N543" i="3"/>
  <c r="R543" i="3" s="1"/>
  <c r="Q543" i="3"/>
  <c r="O544" i="3" l="1"/>
  <c r="L544" i="3"/>
  <c r="P544" i="3" s="1"/>
  <c r="G546" i="3"/>
  <c r="H546" i="3"/>
  <c r="K545" i="3"/>
  <c r="I545" i="3"/>
  <c r="J545" i="3"/>
  <c r="M545" i="3"/>
  <c r="Q544" i="3"/>
  <c r="N544" i="3"/>
  <c r="R544" i="3" s="1"/>
  <c r="O545" i="3" l="1"/>
  <c r="L545" i="3"/>
  <c r="P545" i="3" s="1"/>
  <c r="G547" i="3"/>
  <c r="H547" i="3"/>
  <c r="K546" i="3"/>
  <c r="I546" i="3"/>
  <c r="J546" i="3"/>
  <c r="M546" i="3"/>
  <c r="N545" i="3"/>
  <c r="R545" i="3" s="1"/>
  <c r="Q545" i="3"/>
  <c r="O546" i="3" l="1"/>
  <c r="L546" i="3"/>
  <c r="P546" i="3" s="1"/>
  <c r="G548" i="3"/>
  <c r="H548" i="3"/>
  <c r="I547" i="3"/>
  <c r="K547" i="3"/>
  <c r="J547" i="3"/>
  <c r="M547" i="3"/>
  <c r="N546" i="3"/>
  <c r="R546" i="3" s="1"/>
  <c r="Q546" i="3"/>
  <c r="O547" i="3" l="1"/>
  <c r="L547" i="3"/>
  <c r="P547" i="3" s="1"/>
  <c r="G549" i="3"/>
  <c r="H549" i="3"/>
  <c r="I548" i="3"/>
  <c r="K548" i="3"/>
  <c r="J548" i="3"/>
  <c r="M548" i="3"/>
  <c r="N547" i="3"/>
  <c r="R547" i="3" s="1"/>
  <c r="Q547" i="3"/>
  <c r="O548" i="3" l="1"/>
  <c r="L548" i="3"/>
  <c r="P548" i="3" s="1"/>
  <c r="G550" i="3"/>
  <c r="H550" i="3"/>
  <c r="I549" i="3"/>
  <c r="K549" i="3"/>
  <c r="J549" i="3"/>
  <c r="M549" i="3"/>
  <c r="Q548" i="3"/>
  <c r="N548" i="3"/>
  <c r="R548" i="3" s="1"/>
  <c r="J550" i="3" l="1"/>
  <c r="M550" i="3"/>
  <c r="O549" i="3"/>
  <c r="L549" i="3"/>
  <c r="P549" i="3" s="1"/>
  <c r="G551" i="3"/>
  <c r="H551" i="3"/>
  <c r="K550" i="3"/>
  <c r="I550" i="3"/>
  <c r="N549" i="3"/>
  <c r="R549" i="3" s="1"/>
  <c r="Q549" i="3"/>
  <c r="J551" i="3" l="1"/>
  <c r="M551" i="3"/>
  <c r="O550" i="3"/>
  <c r="L550" i="3"/>
  <c r="P550" i="3" s="1"/>
  <c r="G552" i="3"/>
  <c r="H552" i="3"/>
  <c r="N550" i="3"/>
  <c r="R550" i="3" s="1"/>
  <c r="Q550" i="3"/>
  <c r="I551" i="3"/>
  <c r="K551" i="3"/>
  <c r="G553" i="3" l="1"/>
  <c r="H553" i="3"/>
  <c r="I552" i="3"/>
  <c r="K552" i="3"/>
  <c r="O551" i="3"/>
  <c r="L551" i="3"/>
  <c r="P551" i="3" s="1"/>
  <c r="Q551" i="3"/>
  <c r="N551" i="3"/>
  <c r="R551" i="3" s="1"/>
  <c r="J552" i="3"/>
  <c r="M552" i="3"/>
  <c r="O552" i="3" l="1"/>
  <c r="L552" i="3"/>
  <c r="P552" i="3" s="1"/>
  <c r="Q552" i="3"/>
  <c r="N552" i="3"/>
  <c r="R552" i="3" s="1"/>
  <c r="G554" i="3"/>
  <c r="H554" i="3"/>
  <c r="J553" i="3"/>
  <c r="M553" i="3"/>
  <c r="I553" i="3"/>
  <c r="K553" i="3"/>
  <c r="K554" i="3" l="1"/>
  <c r="I554" i="3"/>
  <c r="G555" i="3"/>
  <c r="H555" i="3"/>
  <c r="O553" i="3"/>
  <c r="L553" i="3"/>
  <c r="P553" i="3" s="1"/>
  <c r="J554" i="3"/>
  <c r="M554" i="3"/>
  <c r="N553" i="3"/>
  <c r="R553" i="3" s="1"/>
  <c r="Q553" i="3"/>
  <c r="J555" i="3" l="1"/>
  <c r="M555" i="3"/>
  <c r="G556" i="3"/>
  <c r="H556" i="3"/>
  <c r="I555" i="3"/>
  <c r="K555" i="3"/>
  <c r="N554" i="3"/>
  <c r="R554" i="3" s="1"/>
  <c r="Q554" i="3"/>
  <c r="O554" i="3"/>
  <c r="L554" i="3"/>
  <c r="P554" i="3" s="1"/>
  <c r="J556" i="3" l="1"/>
  <c r="M556" i="3"/>
  <c r="I556" i="3"/>
  <c r="K556" i="3"/>
  <c r="N555" i="3"/>
  <c r="R555" i="3" s="1"/>
  <c r="Q555" i="3"/>
  <c r="O555" i="3"/>
  <c r="L555" i="3"/>
  <c r="P555" i="3" s="1"/>
  <c r="G557" i="3"/>
  <c r="H557" i="3"/>
  <c r="I557" i="3" l="1"/>
  <c r="K557" i="3"/>
  <c r="O556" i="3"/>
  <c r="L556" i="3"/>
  <c r="P556" i="3" s="1"/>
  <c r="G558" i="3"/>
  <c r="H558" i="3"/>
  <c r="Q556" i="3"/>
  <c r="N556" i="3"/>
  <c r="R556" i="3" s="1"/>
  <c r="J557" i="3"/>
  <c r="M557" i="3"/>
  <c r="K558" i="3" l="1"/>
  <c r="I558" i="3"/>
  <c r="N557" i="3"/>
  <c r="R557" i="3" s="1"/>
  <c r="Q557" i="3"/>
  <c r="J558" i="3"/>
  <c r="M558" i="3"/>
  <c r="O557" i="3"/>
  <c r="L557" i="3"/>
  <c r="P557" i="3" s="1"/>
  <c r="G559" i="3"/>
  <c r="H559" i="3"/>
  <c r="O558" i="3" l="1"/>
  <c r="L558" i="3"/>
  <c r="P558" i="3" s="1"/>
  <c r="I559" i="3"/>
  <c r="K559" i="3"/>
  <c r="N558" i="3"/>
  <c r="R558" i="3" s="1"/>
  <c r="Q558" i="3"/>
  <c r="G560" i="3"/>
  <c r="H560" i="3"/>
  <c r="J559" i="3"/>
  <c r="M559" i="3"/>
  <c r="I560" i="3" l="1"/>
  <c r="K560" i="3"/>
  <c r="O559" i="3"/>
  <c r="L559" i="3"/>
  <c r="P559" i="3" s="1"/>
  <c r="N559" i="3"/>
  <c r="R559" i="3" s="1"/>
  <c r="Q559" i="3"/>
  <c r="J560" i="3"/>
  <c r="M560" i="3"/>
  <c r="G561" i="3"/>
  <c r="H561" i="3"/>
  <c r="I561" i="3" l="1"/>
  <c r="K561" i="3"/>
  <c r="Q560" i="3"/>
  <c r="N560" i="3"/>
  <c r="R560" i="3" s="1"/>
  <c r="G562" i="3"/>
  <c r="H562" i="3"/>
  <c r="O560" i="3"/>
  <c r="L560" i="3"/>
  <c r="P560" i="3" s="1"/>
  <c r="J561" i="3"/>
  <c r="M561" i="3"/>
  <c r="K562" i="3" l="1"/>
  <c r="I562" i="3"/>
  <c r="N561" i="3"/>
  <c r="R561" i="3" s="1"/>
  <c r="Q561" i="3"/>
  <c r="G563" i="3"/>
  <c r="H563" i="3"/>
  <c r="O561" i="3"/>
  <c r="L561" i="3"/>
  <c r="P561" i="3" s="1"/>
  <c r="J562" i="3"/>
  <c r="M562" i="3"/>
  <c r="J563" i="3" l="1"/>
  <c r="M563" i="3"/>
  <c r="I563" i="3"/>
  <c r="K563" i="3"/>
  <c r="G564" i="3"/>
  <c r="H564" i="3"/>
  <c r="N562" i="3"/>
  <c r="R562" i="3" s="1"/>
  <c r="Q562" i="3"/>
  <c r="O562" i="3"/>
  <c r="L562" i="3"/>
  <c r="P562" i="3" s="1"/>
  <c r="I564" i="3" l="1"/>
  <c r="K564" i="3"/>
  <c r="O563" i="3"/>
  <c r="L563" i="3"/>
  <c r="P563" i="3" s="1"/>
  <c r="G565" i="3"/>
  <c r="H565" i="3"/>
  <c r="N563" i="3"/>
  <c r="R563" i="3" s="1"/>
  <c r="Q563" i="3"/>
  <c r="J564" i="3"/>
  <c r="M564" i="3"/>
  <c r="K565" i="3" l="1"/>
  <c r="I565" i="3"/>
  <c r="Q564" i="3"/>
  <c r="N564" i="3"/>
  <c r="R564" i="3" s="1"/>
  <c r="J565" i="3"/>
  <c r="M565" i="3"/>
  <c r="O564" i="3"/>
  <c r="L564" i="3"/>
  <c r="P564" i="3" s="1"/>
  <c r="G566" i="3"/>
  <c r="H566" i="3"/>
  <c r="K566" i="3" l="1"/>
  <c r="I566" i="3"/>
  <c r="J566" i="3"/>
  <c r="M566" i="3"/>
  <c r="N565" i="3"/>
  <c r="R565" i="3" s="1"/>
  <c r="Q565" i="3"/>
  <c r="G567" i="3"/>
  <c r="H567" i="3"/>
  <c r="O565" i="3"/>
  <c r="L565" i="3"/>
  <c r="P565" i="3" s="1"/>
  <c r="I567" i="3" l="1"/>
  <c r="K567" i="3"/>
  <c r="N566" i="3"/>
  <c r="R566" i="3" s="1"/>
  <c r="Q566" i="3"/>
  <c r="J567" i="3"/>
  <c r="M567" i="3"/>
  <c r="G568" i="3"/>
  <c r="H568" i="3"/>
  <c r="O566" i="3"/>
  <c r="L566" i="3"/>
  <c r="P566" i="3" s="1"/>
  <c r="I568" i="3" l="1"/>
  <c r="K568" i="3"/>
  <c r="J568" i="3"/>
  <c r="M568" i="3"/>
  <c r="O567" i="3"/>
  <c r="L567" i="3"/>
  <c r="P567" i="3" s="1"/>
  <c r="N567" i="3"/>
  <c r="R567" i="3" s="1"/>
  <c r="Q567" i="3"/>
  <c r="G569" i="3"/>
  <c r="H569" i="3"/>
  <c r="Q568" i="3" l="1"/>
  <c r="N568" i="3"/>
  <c r="R568" i="3" s="1"/>
  <c r="G570" i="3"/>
  <c r="H570" i="3"/>
  <c r="J569" i="3"/>
  <c r="M569" i="3"/>
  <c r="O568" i="3"/>
  <c r="L568" i="3"/>
  <c r="P568" i="3" s="1"/>
  <c r="I569" i="3"/>
  <c r="K569" i="3"/>
  <c r="J570" i="3" l="1"/>
  <c r="M570" i="3"/>
  <c r="N569" i="3"/>
  <c r="R569" i="3" s="1"/>
  <c r="Q569" i="3"/>
  <c r="G571" i="3"/>
  <c r="H571" i="3"/>
  <c r="O569" i="3"/>
  <c r="L569" i="3"/>
  <c r="P569" i="3" s="1"/>
  <c r="K570" i="3"/>
  <c r="I570" i="3"/>
  <c r="I571" i="3" l="1"/>
  <c r="K571" i="3"/>
  <c r="J571" i="3"/>
  <c r="M571" i="3"/>
  <c r="G572" i="3"/>
  <c r="H572" i="3"/>
  <c r="N570" i="3"/>
  <c r="R570" i="3" s="1"/>
  <c r="Q570" i="3"/>
  <c r="O570" i="3"/>
  <c r="L570" i="3"/>
  <c r="P570" i="3" s="1"/>
  <c r="I572" i="3" l="1"/>
  <c r="K572" i="3"/>
  <c r="J572" i="3"/>
  <c r="M572" i="3"/>
  <c r="G573" i="3"/>
  <c r="H573" i="3"/>
  <c r="O571" i="3"/>
  <c r="L571" i="3"/>
  <c r="P571" i="3" s="1"/>
  <c r="Q571" i="3"/>
  <c r="N571" i="3"/>
  <c r="R571" i="3" s="1"/>
  <c r="I573" i="3" l="1"/>
  <c r="K573" i="3"/>
  <c r="J573" i="3"/>
  <c r="M573" i="3"/>
  <c r="G574" i="3"/>
  <c r="H574" i="3"/>
  <c r="O572" i="3"/>
  <c r="L572" i="3"/>
  <c r="P572" i="3" s="1"/>
  <c r="Q572" i="3"/>
  <c r="N572" i="3"/>
  <c r="R572" i="3" s="1"/>
  <c r="K574" i="3" l="1"/>
  <c r="I574" i="3"/>
  <c r="J574" i="3"/>
  <c r="M574" i="3"/>
  <c r="G575" i="3"/>
  <c r="H575" i="3"/>
  <c r="O573" i="3"/>
  <c r="L573" i="3"/>
  <c r="P573" i="3" s="1"/>
  <c r="N573" i="3"/>
  <c r="R573" i="3" s="1"/>
  <c r="Q573" i="3"/>
  <c r="I575" i="3" l="1"/>
  <c r="K575" i="3"/>
  <c r="J575" i="3"/>
  <c r="M575" i="3"/>
  <c r="N574" i="3"/>
  <c r="R574" i="3" s="1"/>
  <c r="Q574" i="3"/>
  <c r="G576" i="3"/>
  <c r="H576" i="3"/>
  <c r="O574" i="3"/>
  <c r="L574" i="3"/>
  <c r="P574" i="3" s="1"/>
  <c r="I576" i="3" l="1"/>
  <c r="K576" i="3"/>
  <c r="J576" i="3"/>
  <c r="M576" i="3"/>
  <c r="O575" i="3"/>
  <c r="L575" i="3"/>
  <c r="P575" i="3" s="1"/>
  <c r="N575" i="3"/>
  <c r="R575" i="3" s="1"/>
  <c r="Q575" i="3"/>
  <c r="G577" i="3"/>
  <c r="H577" i="3"/>
  <c r="Q576" i="3" l="1"/>
  <c r="N576" i="3"/>
  <c r="R576" i="3" s="1"/>
  <c r="G578" i="3"/>
  <c r="H578" i="3"/>
  <c r="J577" i="3"/>
  <c r="M577" i="3"/>
  <c r="O576" i="3"/>
  <c r="L576" i="3"/>
  <c r="P576" i="3" s="1"/>
  <c r="K577" i="3"/>
  <c r="I577" i="3"/>
  <c r="J578" i="3" l="1"/>
  <c r="M578" i="3"/>
  <c r="K578" i="3"/>
  <c r="I578" i="3"/>
  <c r="N577" i="3"/>
  <c r="R577" i="3" s="1"/>
  <c r="Q577" i="3"/>
  <c r="G579" i="3"/>
  <c r="H579" i="3"/>
  <c r="O577" i="3"/>
  <c r="L577" i="3"/>
  <c r="P577" i="3" s="1"/>
  <c r="I579" i="3" l="1"/>
  <c r="K579" i="3"/>
  <c r="J579" i="3"/>
  <c r="M579" i="3"/>
  <c r="N578" i="3"/>
  <c r="R578" i="3" s="1"/>
  <c r="Q578" i="3"/>
  <c r="O578" i="3"/>
  <c r="L578" i="3"/>
  <c r="P578" i="3" s="1"/>
  <c r="G580" i="3"/>
  <c r="H580" i="3"/>
  <c r="N579" i="3" l="1"/>
  <c r="R579" i="3" s="1"/>
  <c r="Q579" i="3"/>
  <c r="G581" i="3"/>
  <c r="H581" i="3"/>
  <c r="J580" i="3"/>
  <c r="M580" i="3"/>
  <c r="O579" i="3"/>
  <c r="L579" i="3"/>
  <c r="P579" i="3" s="1"/>
  <c r="I580" i="3"/>
  <c r="K580" i="3"/>
  <c r="J581" i="3" l="1"/>
  <c r="M581" i="3"/>
  <c r="I581" i="3"/>
  <c r="K581" i="3"/>
  <c r="Q580" i="3"/>
  <c r="N580" i="3"/>
  <c r="R580" i="3" s="1"/>
  <c r="G582" i="3"/>
  <c r="H582" i="3"/>
  <c r="O580" i="3"/>
  <c r="L580" i="3"/>
  <c r="P580" i="3" s="1"/>
  <c r="K582" i="3" l="1"/>
  <c r="I582" i="3"/>
  <c r="J582" i="3"/>
  <c r="M582" i="3"/>
  <c r="N581" i="3"/>
  <c r="R581" i="3" s="1"/>
  <c r="Q581" i="3"/>
  <c r="O581" i="3"/>
  <c r="L581" i="3"/>
  <c r="P581" i="3" s="1"/>
  <c r="G583" i="3"/>
  <c r="H583" i="3"/>
  <c r="N582" i="3" l="1"/>
  <c r="R582" i="3" s="1"/>
  <c r="Q582" i="3"/>
  <c r="G584" i="3"/>
  <c r="H584" i="3"/>
  <c r="J583" i="3"/>
  <c r="M583" i="3"/>
  <c r="I583" i="3"/>
  <c r="K583" i="3"/>
  <c r="O582" i="3"/>
  <c r="L582" i="3"/>
  <c r="P582" i="3" s="1"/>
  <c r="J584" i="3" l="1"/>
  <c r="M584" i="3"/>
  <c r="G585" i="3"/>
  <c r="H585" i="3"/>
  <c r="I584" i="3"/>
  <c r="K584" i="3"/>
  <c r="Q583" i="3"/>
  <c r="N583" i="3"/>
  <c r="R583" i="3" s="1"/>
  <c r="O583" i="3"/>
  <c r="L583" i="3"/>
  <c r="P583" i="3" s="1"/>
  <c r="J585" i="3" l="1"/>
  <c r="M585" i="3"/>
  <c r="O584" i="3"/>
  <c r="L584" i="3"/>
  <c r="P584" i="3" s="1"/>
  <c r="G586" i="3"/>
  <c r="H586" i="3"/>
  <c r="Q584" i="3"/>
  <c r="N584" i="3"/>
  <c r="R584" i="3" s="1"/>
  <c r="K585" i="3"/>
  <c r="I585" i="3"/>
  <c r="K586" i="3" l="1"/>
  <c r="I586" i="3"/>
  <c r="J586" i="3"/>
  <c r="M586" i="3"/>
  <c r="G587" i="3"/>
  <c r="H587" i="3"/>
  <c r="N585" i="3"/>
  <c r="R585" i="3" s="1"/>
  <c r="Q585" i="3"/>
  <c r="O585" i="3"/>
  <c r="L585" i="3"/>
  <c r="P585" i="3" s="1"/>
  <c r="I587" i="3" l="1"/>
  <c r="K587" i="3"/>
  <c r="J587" i="3"/>
  <c r="M587" i="3"/>
  <c r="N586" i="3"/>
  <c r="R586" i="3" s="1"/>
  <c r="Q586" i="3"/>
  <c r="G588" i="3"/>
  <c r="H588" i="3"/>
  <c r="O586" i="3"/>
  <c r="L586" i="3"/>
  <c r="P586" i="3" s="1"/>
  <c r="I588" i="3" l="1"/>
  <c r="K588" i="3"/>
  <c r="J588" i="3"/>
  <c r="M588" i="3"/>
  <c r="O587" i="3"/>
  <c r="L587" i="3"/>
  <c r="P587" i="3" s="1"/>
  <c r="N587" i="3"/>
  <c r="R587" i="3" s="1"/>
  <c r="Q587" i="3"/>
  <c r="G589" i="3"/>
  <c r="H589" i="3"/>
  <c r="Q588" i="3" l="1"/>
  <c r="N588" i="3"/>
  <c r="R588" i="3" s="1"/>
  <c r="G590" i="3"/>
  <c r="H590" i="3"/>
  <c r="J589" i="3"/>
  <c r="M589" i="3"/>
  <c r="O588" i="3"/>
  <c r="L588" i="3"/>
  <c r="P588" i="3" s="1"/>
  <c r="K589" i="3"/>
  <c r="I589" i="3"/>
  <c r="J590" i="3" l="1"/>
  <c r="M590" i="3"/>
  <c r="N589" i="3"/>
  <c r="R589" i="3" s="1"/>
  <c r="Q589" i="3"/>
  <c r="K590" i="3"/>
  <c r="I590" i="3"/>
  <c r="G591" i="3"/>
  <c r="H591" i="3"/>
  <c r="O589" i="3"/>
  <c r="L589" i="3"/>
  <c r="P589" i="3" s="1"/>
  <c r="J591" i="3" l="1"/>
  <c r="M591" i="3"/>
  <c r="I591" i="3"/>
  <c r="K591" i="3"/>
  <c r="N590" i="3"/>
  <c r="R590" i="3" s="1"/>
  <c r="Q590" i="3"/>
  <c r="O590" i="3"/>
  <c r="L590" i="3"/>
  <c r="P590" i="3" s="1"/>
  <c r="G592" i="3"/>
  <c r="H592" i="3"/>
  <c r="O591" i="3" l="1"/>
  <c r="L591" i="3"/>
  <c r="P591" i="3" s="1"/>
  <c r="G593" i="3"/>
  <c r="H593" i="3"/>
  <c r="J592" i="3"/>
  <c r="M592" i="3"/>
  <c r="N591" i="3"/>
  <c r="R591" i="3" s="1"/>
  <c r="Q591" i="3"/>
  <c r="I592" i="3"/>
  <c r="K592" i="3"/>
  <c r="J593" i="3" l="1"/>
  <c r="M593" i="3"/>
  <c r="Q592" i="3"/>
  <c r="N592" i="3"/>
  <c r="R592" i="3" s="1"/>
  <c r="G594" i="3"/>
  <c r="H594" i="3"/>
  <c r="O592" i="3"/>
  <c r="L592" i="3"/>
  <c r="P592" i="3" s="1"/>
  <c r="K593" i="3"/>
  <c r="I593" i="3"/>
  <c r="K594" i="3" l="1"/>
  <c r="I594" i="3"/>
  <c r="G595" i="3"/>
  <c r="H595" i="3"/>
  <c r="N593" i="3"/>
  <c r="R593" i="3" s="1"/>
  <c r="Q593" i="3"/>
  <c r="J594" i="3"/>
  <c r="M594" i="3"/>
  <c r="O593" i="3"/>
  <c r="L593" i="3"/>
  <c r="P593" i="3" s="1"/>
  <c r="J595" i="3" l="1"/>
  <c r="M595" i="3"/>
  <c r="G596" i="3"/>
  <c r="H596" i="3"/>
  <c r="I595" i="3"/>
  <c r="K595" i="3"/>
  <c r="N594" i="3"/>
  <c r="R594" i="3" s="1"/>
  <c r="Q594" i="3"/>
  <c r="O594" i="3"/>
  <c r="L594" i="3"/>
  <c r="P594" i="3" s="1"/>
  <c r="J596" i="3" l="1"/>
  <c r="M596" i="3"/>
  <c r="O595" i="3"/>
  <c r="L595" i="3"/>
  <c r="P595" i="3" s="1"/>
  <c r="G597" i="3"/>
  <c r="H597" i="3"/>
  <c r="N595" i="3"/>
  <c r="R595" i="3" s="1"/>
  <c r="Q595" i="3"/>
  <c r="I596" i="3"/>
  <c r="K596" i="3"/>
  <c r="J597" i="3" l="1"/>
  <c r="M597" i="3"/>
  <c r="K597" i="3"/>
  <c r="I597" i="3"/>
  <c r="G598" i="3"/>
  <c r="H598" i="3"/>
  <c r="Q596" i="3"/>
  <c r="N596" i="3"/>
  <c r="R596" i="3" s="1"/>
  <c r="O596" i="3"/>
  <c r="L596" i="3"/>
  <c r="P596" i="3" s="1"/>
  <c r="K598" i="3" l="1"/>
  <c r="I598" i="3"/>
  <c r="J598" i="3"/>
  <c r="M598" i="3"/>
  <c r="G599" i="3"/>
  <c r="H599" i="3"/>
  <c r="N597" i="3"/>
  <c r="R597" i="3" s="1"/>
  <c r="Q597" i="3"/>
  <c r="O597" i="3"/>
  <c r="L597" i="3"/>
  <c r="P597" i="3" s="1"/>
  <c r="I599" i="3" l="1"/>
  <c r="K599" i="3"/>
  <c r="G600" i="3"/>
  <c r="H600" i="3"/>
  <c r="N598" i="3"/>
  <c r="R598" i="3" s="1"/>
  <c r="Q598" i="3"/>
  <c r="J599" i="3"/>
  <c r="M599" i="3"/>
  <c r="O598" i="3"/>
  <c r="L598" i="3"/>
  <c r="P598" i="3" s="1"/>
  <c r="I600" i="3" l="1"/>
  <c r="K600" i="3"/>
  <c r="G601" i="3"/>
  <c r="H601" i="3"/>
  <c r="O599" i="3"/>
  <c r="L599" i="3"/>
  <c r="P599" i="3" s="1"/>
  <c r="J600" i="3"/>
  <c r="M600" i="3"/>
  <c r="N599" i="3"/>
  <c r="R599" i="3" s="1"/>
  <c r="Q599" i="3"/>
  <c r="I601" i="3" l="1"/>
  <c r="K601" i="3"/>
  <c r="G602" i="3"/>
  <c r="H602" i="3"/>
  <c r="O600" i="3"/>
  <c r="L600" i="3"/>
  <c r="P600" i="3" s="1"/>
  <c r="J601" i="3"/>
  <c r="M601" i="3"/>
  <c r="Q600" i="3"/>
  <c r="N600" i="3"/>
  <c r="R600" i="3" s="1"/>
  <c r="K602" i="3" l="1"/>
  <c r="I602" i="3"/>
  <c r="G603" i="3"/>
  <c r="H603" i="3"/>
  <c r="O601" i="3"/>
  <c r="L601" i="3"/>
  <c r="P601" i="3" s="1"/>
  <c r="J602" i="3"/>
  <c r="M602" i="3"/>
  <c r="N601" i="3"/>
  <c r="R601" i="3" s="1"/>
  <c r="Q601" i="3"/>
  <c r="N602" i="3" l="1"/>
  <c r="R602" i="3" s="1"/>
  <c r="Q602" i="3"/>
  <c r="G604" i="3"/>
  <c r="H604" i="3"/>
  <c r="I603" i="3"/>
  <c r="K603" i="3"/>
  <c r="J603" i="3"/>
  <c r="M603" i="3"/>
  <c r="O602" i="3"/>
  <c r="L602" i="3"/>
  <c r="P602" i="3" s="1"/>
  <c r="O603" i="3" l="1"/>
  <c r="L603" i="3"/>
  <c r="P603" i="3" s="1"/>
  <c r="G605" i="3"/>
  <c r="H605" i="3"/>
  <c r="I604" i="3"/>
  <c r="K604" i="3"/>
  <c r="J604" i="3"/>
  <c r="M604" i="3"/>
  <c r="Q603" i="3"/>
  <c r="N603" i="3"/>
  <c r="R603" i="3" s="1"/>
  <c r="O604" i="3" l="1"/>
  <c r="L604" i="3"/>
  <c r="P604" i="3" s="1"/>
  <c r="G606" i="3"/>
  <c r="H606" i="3"/>
  <c r="I605" i="3"/>
  <c r="K605" i="3"/>
  <c r="J605" i="3"/>
  <c r="M605" i="3"/>
  <c r="Q604" i="3"/>
  <c r="N604" i="3"/>
  <c r="R604" i="3" s="1"/>
  <c r="O605" i="3" l="1"/>
  <c r="L605" i="3"/>
  <c r="P605" i="3" s="1"/>
  <c r="G607" i="3"/>
  <c r="H607" i="3"/>
  <c r="K606" i="3"/>
  <c r="I606" i="3"/>
  <c r="J606" i="3"/>
  <c r="M606" i="3"/>
  <c r="N605" i="3"/>
  <c r="R605" i="3" s="1"/>
  <c r="Q605" i="3"/>
  <c r="J607" i="3" l="1"/>
  <c r="M607" i="3"/>
  <c r="O606" i="3"/>
  <c r="L606" i="3"/>
  <c r="P606" i="3" s="1"/>
  <c r="G608" i="3"/>
  <c r="H608" i="3"/>
  <c r="I607" i="3"/>
  <c r="K607" i="3"/>
  <c r="N606" i="3"/>
  <c r="R606" i="3" s="1"/>
  <c r="Q606" i="3"/>
  <c r="J608" i="3" l="1"/>
  <c r="M608" i="3"/>
  <c r="I608" i="3"/>
  <c r="K608" i="3"/>
  <c r="N607" i="3"/>
  <c r="R607" i="3" s="1"/>
  <c r="Q607" i="3"/>
  <c r="G609" i="3"/>
  <c r="H609" i="3"/>
  <c r="O607" i="3"/>
  <c r="L607" i="3"/>
  <c r="P607" i="3" s="1"/>
  <c r="J609" i="3" l="1"/>
  <c r="M609" i="3"/>
  <c r="K609" i="3"/>
  <c r="I609" i="3"/>
  <c r="Q608" i="3"/>
  <c r="N608" i="3"/>
  <c r="R608" i="3" s="1"/>
  <c r="O608" i="3"/>
  <c r="L608" i="3"/>
  <c r="P608" i="3" s="1"/>
  <c r="G610" i="3"/>
  <c r="H610" i="3"/>
  <c r="J610" i="3" l="1"/>
  <c r="M610" i="3"/>
  <c r="O609" i="3"/>
  <c r="L609" i="3"/>
  <c r="P609" i="3" s="1"/>
  <c r="G611" i="3"/>
  <c r="H611" i="3"/>
  <c r="N609" i="3"/>
  <c r="R609" i="3" s="1"/>
  <c r="Q609" i="3"/>
  <c r="K610" i="3"/>
  <c r="I610" i="3"/>
  <c r="J611" i="3" l="1"/>
  <c r="M611" i="3"/>
  <c r="I611" i="3"/>
  <c r="K611" i="3"/>
  <c r="G612" i="3"/>
  <c r="H612" i="3"/>
  <c r="N610" i="3"/>
  <c r="R610" i="3" s="1"/>
  <c r="Q610" i="3"/>
  <c r="O610" i="3"/>
  <c r="L610" i="3"/>
  <c r="P610" i="3" s="1"/>
  <c r="J612" i="3" l="1"/>
  <c r="M612" i="3"/>
  <c r="I612" i="3"/>
  <c r="K612" i="3"/>
  <c r="G613" i="3"/>
  <c r="H613" i="3"/>
  <c r="N611" i="3"/>
  <c r="R611" i="3" s="1"/>
  <c r="Q611" i="3"/>
  <c r="O611" i="3"/>
  <c r="L611" i="3"/>
  <c r="P611" i="3" s="1"/>
  <c r="I613" i="3" l="1"/>
  <c r="K613" i="3"/>
  <c r="J613" i="3"/>
  <c r="M613" i="3"/>
  <c r="Q612" i="3"/>
  <c r="N612" i="3"/>
  <c r="R612" i="3" s="1"/>
  <c r="G614" i="3"/>
  <c r="H614" i="3"/>
  <c r="O612" i="3"/>
  <c r="L612" i="3"/>
  <c r="P612" i="3" s="1"/>
  <c r="K614" i="3" l="1"/>
  <c r="I614" i="3"/>
  <c r="J614" i="3"/>
  <c r="M614" i="3"/>
  <c r="O613" i="3"/>
  <c r="L613" i="3"/>
  <c r="P613" i="3" s="1"/>
  <c r="N613" i="3"/>
  <c r="R613" i="3" s="1"/>
  <c r="Q613" i="3"/>
  <c r="G615" i="3"/>
  <c r="H615" i="3"/>
  <c r="N614" i="3" l="1"/>
  <c r="R614" i="3" s="1"/>
  <c r="Q614" i="3"/>
  <c r="G616" i="3"/>
  <c r="H616" i="3"/>
  <c r="J615" i="3"/>
  <c r="M615" i="3"/>
  <c r="I615" i="3"/>
  <c r="K615" i="3"/>
  <c r="O614" i="3"/>
  <c r="L614" i="3"/>
  <c r="P614" i="3" s="1"/>
  <c r="Q615" i="3" l="1"/>
  <c r="N615" i="3"/>
  <c r="R615" i="3" s="1"/>
  <c r="G617" i="3"/>
  <c r="H617" i="3"/>
  <c r="J616" i="3"/>
  <c r="M616" i="3"/>
  <c r="I616" i="3"/>
  <c r="K616" i="3"/>
  <c r="O615" i="3"/>
  <c r="L615" i="3"/>
  <c r="P615" i="3" s="1"/>
  <c r="Q616" i="3" l="1"/>
  <c r="N616" i="3"/>
  <c r="R616" i="3" s="1"/>
  <c r="G618" i="3"/>
  <c r="H618" i="3"/>
  <c r="I617" i="3"/>
  <c r="K617" i="3"/>
  <c r="J617" i="3"/>
  <c r="M617" i="3"/>
  <c r="O616" i="3"/>
  <c r="L616" i="3"/>
  <c r="P616" i="3" s="1"/>
  <c r="O617" i="3" l="1"/>
  <c r="L617" i="3"/>
  <c r="P617" i="3" s="1"/>
  <c r="G619" i="3"/>
  <c r="H619" i="3"/>
  <c r="K618" i="3"/>
  <c r="I618" i="3"/>
  <c r="J618" i="3"/>
  <c r="M618" i="3"/>
  <c r="N617" i="3"/>
  <c r="R617" i="3" s="1"/>
  <c r="Q617" i="3"/>
  <c r="O618" i="3" l="1"/>
  <c r="L618" i="3"/>
  <c r="P618" i="3" s="1"/>
  <c r="G620" i="3"/>
  <c r="H620" i="3"/>
  <c r="I619" i="3"/>
  <c r="K619" i="3"/>
  <c r="J619" i="3"/>
  <c r="M619" i="3"/>
  <c r="N618" i="3"/>
  <c r="R618" i="3" s="1"/>
  <c r="Q618" i="3"/>
  <c r="O619" i="3" l="1"/>
  <c r="L619" i="3"/>
  <c r="P619" i="3" s="1"/>
  <c r="G621" i="3"/>
  <c r="H621" i="3"/>
  <c r="I620" i="3"/>
  <c r="K620" i="3"/>
  <c r="J620" i="3"/>
  <c r="M620" i="3"/>
  <c r="N619" i="3"/>
  <c r="R619" i="3" s="1"/>
  <c r="Q619" i="3"/>
  <c r="O620" i="3" l="1"/>
  <c r="L620" i="3"/>
  <c r="P620" i="3" s="1"/>
  <c r="G622" i="3"/>
  <c r="H622" i="3"/>
  <c r="I621" i="3"/>
  <c r="K621" i="3"/>
  <c r="J621" i="3"/>
  <c r="M621" i="3"/>
  <c r="Q620" i="3"/>
  <c r="N620" i="3"/>
  <c r="R620" i="3" s="1"/>
  <c r="O621" i="3" l="1"/>
  <c r="L621" i="3"/>
  <c r="P621" i="3" s="1"/>
  <c r="G623" i="3"/>
  <c r="H623" i="3"/>
  <c r="K622" i="3"/>
  <c r="I622" i="3"/>
  <c r="J622" i="3"/>
  <c r="M622" i="3"/>
  <c r="N621" i="3"/>
  <c r="R621" i="3" s="1"/>
  <c r="Q621" i="3"/>
  <c r="O622" i="3" l="1"/>
  <c r="L622" i="3"/>
  <c r="P622" i="3" s="1"/>
  <c r="G624" i="3"/>
  <c r="H624" i="3"/>
  <c r="I623" i="3"/>
  <c r="K623" i="3"/>
  <c r="J623" i="3"/>
  <c r="M623" i="3"/>
  <c r="N622" i="3"/>
  <c r="R622" i="3" s="1"/>
  <c r="Q622" i="3"/>
  <c r="O623" i="3" l="1"/>
  <c r="L623" i="3"/>
  <c r="P623" i="3" s="1"/>
  <c r="G625" i="3"/>
  <c r="H625" i="3"/>
  <c r="I624" i="3"/>
  <c r="K624" i="3"/>
  <c r="J624" i="3"/>
  <c r="M624" i="3"/>
  <c r="N623" i="3"/>
  <c r="R623" i="3" s="1"/>
  <c r="Q623" i="3"/>
  <c r="O624" i="3" l="1"/>
  <c r="L624" i="3"/>
  <c r="P624" i="3" s="1"/>
  <c r="G626" i="3"/>
  <c r="H626" i="3"/>
  <c r="I625" i="3"/>
  <c r="K625" i="3"/>
  <c r="J625" i="3"/>
  <c r="M625" i="3"/>
  <c r="Q624" i="3"/>
  <c r="N624" i="3"/>
  <c r="R624" i="3" s="1"/>
  <c r="O625" i="3" l="1"/>
  <c r="L625" i="3"/>
  <c r="P625" i="3" s="1"/>
  <c r="J626" i="3"/>
  <c r="M626" i="3"/>
  <c r="K626" i="3"/>
  <c r="I626" i="3"/>
  <c r="G627" i="3"/>
  <c r="H627" i="3"/>
  <c r="N625" i="3"/>
  <c r="R625" i="3" s="1"/>
  <c r="Q625" i="3"/>
  <c r="I627" i="3" l="1"/>
  <c r="K627" i="3"/>
  <c r="O626" i="3"/>
  <c r="L626" i="3"/>
  <c r="P626" i="3" s="1"/>
  <c r="J627" i="3"/>
  <c r="M627" i="3"/>
  <c r="N626" i="3"/>
  <c r="R626" i="3" s="1"/>
  <c r="Q626" i="3"/>
  <c r="G628" i="3"/>
  <c r="H628" i="3"/>
  <c r="J628" i="3" l="1"/>
  <c r="M628" i="3"/>
  <c r="Q627" i="3"/>
  <c r="N627" i="3"/>
  <c r="R627" i="3" s="1"/>
  <c r="H629" i="3"/>
  <c r="G629" i="3"/>
  <c r="O627" i="3"/>
  <c r="L627" i="3"/>
  <c r="P627" i="3" s="1"/>
  <c r="I628" i="3"/>
  <c r="K628" i="3"/>
  <c r="J629" i="3" l="1"/>
  <c r="M629" i="3"/>
  <c r="I629" i="3"/>
  <c r="K629" i="3"/>
  <c r="H630" i="3"/>
  <c r="G630" i="3"/>
  <c r="Q628" i="3"/>
  <c r="N628" i="3"/>
  <c r="R628" i="3" s="1"/>
  <c r="O628" i="3"/>
  <c r="L628" i="3"/>
  <c r="P628" i="3" s="1"/>
  <c r="I630" i="3" l="1"/>
  <c r="K630" i="3"/>
  <c r="J630" i="3"/>
  <c r="M630" i="3"/>
  <c r="N629" i="3"/>
  <c r="R629" i="3" s="1"/>
  <c r="Q629" i="3"/>
  <c r="G631" i="3"/>
  <c r="H631" i="3"/>
  <c r="L629" i="3"/>
  <c r="P629" i="3" s="1"/>
  <c r="O629" i="3"/>
  <c r="K631" i="3" l="1"/>
  <c r="I631" i="3"/>
  <c r="J631" i="3"/>
  <c r="M631" i="3"/>
  <c r="O630" i="3"/>
  <c r="L630" i="3"/>
  <c r="P630" i="3" s="1"/>
  <c r="N630" i="3"/>
  <c r="R630" i="3" s="1"/>
  <c r="Q630" i="3"/>
  <c r="G632" i="3"/>
  <c r="H632" i="3"/>
  <c r="I632" i="3" l="1"/>
  <c r="K632" i="3"/>
  <c r="Q631" i="3"/>
  <c r="N631" i="3"/>
  <c r="R631" i="3" s="1"/>
  <c r="G633" i="3"/>
  <c r="H633" i="3"/>
  <c r="J632" i="3"/>
  <c r="M632" i="3"/>
  <c r="O631" i="3"/>
  <c r="L631" i="3"/>
  <c r="P631" i="3" s="1"/>
  <c r="J633" i="3" l="1"/>
  <c r="M633" i="3"/>
  <c r="I633" i="3"/>
  <c r="K633" i="3"/>
  <c r="H634" i="3"/>
  <c r="G634" i="3"/>
  <c r="L632" i="3"/>
  <c r="P632" i="3" s="1"/>
  <c r="O632" i="3"/>
  <c r="Q632" i="3"/>
  <c r="N632" i="3"/>
  <c r="R632" i="3" s="1"/>
  <c r="I634" i="3" l="1"/>
  <c r="K634" i="3"/>
  <c r="J634" i="3"/>
  <c r="M634" i="3"/>
  <c r="G635" i="3"/>
  <c r="H635" i="3"/>
  <c r="N633" i="3"/>
  <c r="R633" i="3" s="1"/>
  <c r="Q633" i="3"/>
  <c r="L633" i="3"/>
  <c r="P633" i="3" s="1"/>
  <c r="O633" i="3"/>
  <c r="J635" i="3" l="1"/>
  <c r="M635" i="3"/>
  <c r="K635" i="3"/>
  <c r="I635" i="3"/>
  <c r="H636" i="3"/>
  <c r="G636" i="3"/>
  <c r="O634" i="3"/>
  <c r="L634" i="3"/>
  <c r="P634" i="3" s="1"/>
  <c r="N634" i="3"/>
  <c r="R634" i="3" s="1"/>
  <c r="Q634" i="3"/>
  <c r="I636" i="3" l="1"/>
  <c r="K636" i="3"/>
  <c r="O635" i="3"/>
  <c r="L635" i="3"/>
  <c r="P635" i="3" s="1"/>
  <c r="G637" i="3"/>
  <c r="H637" i="3"/>
  <c r="Q635" i="3"/>
  <c r="N635" i="3"/>
  <c r="R635" i="3" s="1"/>
  <c r="J636" i="3"/>
  <c r="M636" i="3"/>
  <c r="J637" i="3" l="1"/>
  <c r="M637" i="3"/>
  <c r="H638" i="3"/>
  <c r="G638" i="3"/>
  <c r="I637" i="3"/>
  <c r="K637" i="3"/>
  <c r="O636" i="3"/>
  <c r="L636" i="3"/>
  <c r="P636" i="3" s="1"/>
  <c r="N636" i="3"/>
  <c r="R636" i="3" s="1"/>
  <c r="Q636" i="3"/>
  <c r="L637" i="3" l="1"/>
  <c r="P637" i="3" s="1"/>
  <c r="O637" i="3"/>
  <c r="G639" i="3"/>
  <c r="H639" i="3"/>
  <c r="J638" i="3"/>
  <c r="M638" i="3"/>
  <c r="N637" i="3"/>
  <c r="R637" i="3" s="1"/>
  <c r="Q637" i="3"/>
  <c r="K638" i="3"/>
  <c r="I638" i="3"/>
  <c r="N638" i="3" l="1"/>
  <c r="R638" i="3" s="1"/>
  <c r="Q638" i="3"/>
  <c r="H640" i="3"/>
  <c r="G640" i="3"/>
  <c r="J639" i="3"/>
  <c r="M639" i="3"/>
  <c r="K639" i="3"/>
  <c r="I639" i="3"/>
  <c r="O638" i="3"/>
  <c r="L638" i="3"/>
  <c r="P638" i="3" s="1"/>
  <c r="L639" i="3" l="1"/>
  <c r="P639" i="3" s="1"/>
  <c r="O639" i="3"/>
  <c r="Q639" i="3"/>
  <c r="N639" i="3"/>
  <c r="R639" i="3" s="1"/>
  <c r="H641" i="3"/>
  <c r="G641" i="3"/>
  <c r="J640" i="3"/>
  <c r="M640" i="3"/>
  <c r="I640" i="3"/>
  <c r="K640" i="3"/>
  <c r="I641" i="3" l="1"/>
  <c r="K641" i="3"/>
  <c r="J641" i="3"/>
  <c r="M641" i="3"/>
  <c r="L640" i="3"/>
  <c r="P640" i="3" s="1"/>
  <c r="O640" i="3"/>
  <c r="H642" i="3"/>
  <c r="G642" i="3"/>
  <c r="N640" i="3"/>
  <c r="R640" i="3" s="1"/>
  <c r="Q640" i="3"/>
  <c r="I642" i="3" l="1"/>
  <c r="K642" i="3"/>
  <c r="J642" i="3"/>
  <c r="M642" i="3"/>
  <c r="L641" i="3"/>
  <c r="P641" i="3" s="1"/>
  <c r="O641" i="3"/>
  <c r="N641" i="3"/>
  <c r="R641" i="3" s="1"/>
  <c r="Q641" i="3"/>
  <c r="G643" i="3"/>
  <c r="H643" i="3"/>
  <c r="J643" i="3" l="1"/>
  <c r="M643" i="3"/>
  <c r="N642" i="3"/>
  <c r="R642" i="3" s="1"/>
  <c r="Q642" i="3"/>
  <c r="H644" i="3"/>
  <c r="G644" i="3"/>
  <c r="O642" i="3"/>
  <c r="L642" i="3"/>
  <c r="P642" i="3" s="1"/>
  <c r="K643" i="3"/>
  <c r="I643" i="3"/>
  <c r="I644" i="3" l="1"/>
  <c r="K644" i="3"/>
  <c r="J644" i="3"/>
  <c r="M644" i="3"/>
  <c r="H645" i="3"/>
  <c r="G645" i="3"/>
  <c r="Q643" i="3"/>
  <c r="N643" i="3"/>
  <c r="R643" i="3" s="1"/>
  <c r="L643" i="3"/>
  <c r="P643" i="3" s="1"/>
  <c r="O643" i="3"/>
  <c r="J645" i="3" l="1"/>
  <c r="M645" i="3"/>
  <c r="H646" i="3"/>
  <c r="G646" i="3"/>
  <c r="I645" i="3"/>
  <c r="K645" i="3"/>
  <c r="O644" i="3"/>
  <c r="L644" i="3"/>
  <c r="P644" i="3" s="1"/>
  <c r="Q644" i="3"/>
  <c r="N644" i="3"/>
  <c r="R644" i="3" s="1"/>
  <c r="I646" i="3" l="1"/>
  <c r="K646" i="3"/>
  <c r="L645" i="3"/>
  <c r="P645" i="3" s="1"/>
  <c r="O645" i="3"/>
  <c r="G647" i="3"/>
  <c r="H647" i="3"/>
  <c r="Q645" i="3"/>
  <c r="N645" i="3"/>
  <c r="R645" i="3" s="1"/>
  <c r="J646" i="3"/>
  <c r="M646" i="3"/>
  <c r="K647" i="3" l="1"/>
  <c r="I647" i="3"/>
  <c r="J647" i="3"/>
  <c r="M647" i="3"/>
  <c r="O646" i="3"/>
  <c r="L646" i="3"/>
  <c r="P646" i="3" s="1"/>
  <c r="G648" i="3"/>
  <c r="H648" i="3"/>
  <c r="N646" i="3"/>
  <c r="R646" i="3" s="1"/>
  <c r="Q646" i="3"/>
  <c r="I648" i="3" l="1"/>
  <c r="K648" i="3"/>
  <c r="Q647" i="3"/>
  <c r="N647" i="3"/>
  <c r="R647" i="3" s="1"/>
  <c r="J648" i="3"/>
  <c r="M648" i="3"/>
  <c r="G649" i="3"/>
  <c r="H649" i="3"/>
  <c r="O647" i="3"/>
  <c r="L647" i="3"/>
  <c r="P647" i="3" s="1"/>
  <c r="K649" i="3" l="1"/>
  <c r="I649" i="3"/>
  <c r="J649" i="3"/>
  <c r="M649" i="3"/>
  <c r="O648" i="3"/>
  <c r="L648" i="3"/>
  <c r="P648" i="3" s="1"/>
  <c r="N648" i="3"/>
  <c r="R648" i="3" s="1"/>
  <c r="Q648" i="3"/>
  <c r="H650" i="3"/>
  <c r="G650" i="3"/>
  <c r="N649" i="3" l="1"/>
  <c r="R649" i="3" s="1"/>
  <c r="Q649" i="3"/>
  <c r="G651" i="3"/>
  <c r="H651" i="3"/>
  <c r="K650" i="3"/>
  <c r="I650" i="3"/>
  <c r="J650" i="3"/>
  <c r="M650" i="3"/>
  <c r="L649" i="3"/>
  <c r="P649" i="3" s="1"/>
  <c r="O649" i="3"/>
  <c r="O650" i="3" l="1"/>
  <c r="L650" i="3"/>
  <c r="P650" i="3" s="1"/>
  <c r="G652" i="3"/>
  <c r="H652" i="3"/>
  <c r="K651" i="3"/>
  <c r="I651" i="3"/>
  <c r="J651" i="3"/>
  <c r="M651" i="3"/>
  <c r="N650" i="3"/>
  <c r="R650" i="3" s="1"/>
  <c r="Q650" i="3"/>
  <c r="L651" i="3" l="1"/>
  <c r="P651" i="3" s="1"/>
  <c r="O651" i="3"/>
  <c r="G653" i="3"/>
  <c r="H653" i="3"/>
  <c r="I652" i="3"/>
  <c r="K652" i="3"/>
  <c r="J652" i="3"/>
  <c r="M652" i="3"/>
  <c r="Q651" i="3"/>
  <c r="N651" i="3"/>
  <c r="R651" i="3" s="1"/>
  <c r="L652" i="3" l="1"/>
  <c r="P652" i="3" s="1"/>
  <c r="O652" i="3"/>
  <c r="H654" i="3"/>
  <c r="G654" i="3"/>
  <c r="J653" i="3"/>
  <c r="M653" i="3"/>
  <c r="K653" i="3"/>
  <c r="I653" i="3"/>
  <c r="N652" i="3"/>
  <c r="R652" i="3" s="1"/>
  <c r="Q652" i="3"/>
  <c r="L653" i="3" l="1"/>
  <c r="P653" i="3" s="1"/>
  <c r="O653" i="3"/>
  <c r="N653" i="3"/>
  <c r="R653" i="3" s="1"/>
  <c r="Q653" i="3"/>
  <c r="G655" i="3"/>
  <c r="H655" i="3"/>
  <c r="K654" i="3"/>
  <c r="I654" i="3"/>
  <c r="J654" i="3"/>
  <c r="M654" i="3"/>
  <c r="O654" i="3" l="1"/>
  <c r="L654" i="3"/>
  <c r="P654" i="3" s="1"/>
  <c r="G656" i="3"/>
  <c r="H656" i="3"/>
  <c r="N654" i="3"/>
  <c r="R654" i="3" s="1"/>
  <c r="Q654" i="3"/>
  <c r="J655" i="3"/>
  <c r="M655" i="3"/>
  <c r="K655" i="3"/>
  <c r="I655" i="3"/>
  <c r="J656" i="3" l="1"/>
  <c r="M656" i="3"/>
  <c r="I656" i="3"/>
  <c r="K656" i="3"/>
  <c r="L655" i="3"/>
  <c r="P655" i="3" s="1"/>
  <c r="O655" i="3"/>
  <c r="G657" i="3"/>
  <c r="H657" i="3"/>
  <c r="Q655" i="3"/>
  <c r="N655" i="3"/>
  <c r="R655" i="3" s="1"/>
  <c r="J657" i="3" l="1"/>
  <c r="M657" i="3"/>
  <c r="I657" i="3"/>
  <c r="K657" i="3"/>
  <c r="Q656" i="3"/>
  <c r="N656" i="3"/>
  <c r="R656" i="3" s="1"/>
  <c r="L656" i="3"/>
  <c r="P656" i="3" s="1"/>
  <c r="O656" i="3"/>
  <c r="H658" i="3"/>
  <c r="G658" i="3"/>
  <c r="I658" i="3" l="1"/>
  <c r="K658" i="3"/>
  <c r="L657" i="3"/>
  <c r="P657" i="3" s="1"/>
  <c r="O657" i="3"/>
  <c r="G659" i="3"/>
  <c r="H659" i="3"/>
  <c r="Q657" i="3"/>
  <c r="N657" i="3"/>
  <c r="R657" i="3" s="1"/>
  <c r="J658" i="3"/>
  <c r="M658" i="3"/>
  <c r="J659" i="3" l="1"/>
  <c r="M659" i="3"/>
  <c r="K659" i="3"/>
  <c r="I659" i="3"/>
  <c r="G660" i="3"/>
  <c r="H660" i="3"/>
  <c r="O658" i="3"/>
  <c r="L658" i="3"/>
  <c r="P658" i="3" s="1"/>
  <c r="N658" i="3"/>
  <c r="R658" i="3" s="1"/>
  <c r="Q658" i="3"/>
  <c r="J660" i="3" l="1"/>
  <c r="M660" i="3"/>
  <c r="O659" i="3"/>
  <c r="L659" i="3"/>
  <c r="P659" i="3" s="1"/>
  <c r="G661" i="3"/>
  <c r="H661" i="3"/>
  <c r="Q659" i="3"/>
  <c r="N659" i="3"/>
  <c r="R659" i="3" s="1"/>
  <c r="I660" i="3"/>
  <c r="K660" i="3"/>
  <c r="I661" i="3" l="1"/>
  <c r="K661" i="3"/>
  <c r="J661" i="3"/>
  <c r="M661" i="3"/>
  <c r="N660" i="3"/>
  <c r="R660" i="3" s="1"/>
  <c r="Q660" i="3"/>
  <c r="G662" i="3"/>
  <c r="H662" i="3"/>
  <c r="L660" i="3"/>
  <c r="P660" i="3" s="1"/>
  <c r="O660" i="3"/>
  <c r="I662" i="3" l="1"/>
  <c r="K662" i="3"/>
  <c r="M662" i="3"/>
  <c r="J662" i="3"/>
  <c r="L661" i="3"/>
  <c r="P661" i="3" s="1"/>
  <c r="O661" i="3"/>
  <c r="N661" i="3"/>
  <c r="R661" i="3" s="1"/>
  <c r="Q661" i="3"/>
  <c r="G663" i="3"/>
  <c r="H663" i="3"/>
  <c r="N662" i="3" l="1"/>
  <c r="R662" i="3" s="1"/>
  <c r="Q662" i="3"/>
  <c r="G664" i="3"/>
  <c r="H664" i="3"/>
  <c r="M663" i="3"/>
  <c r="J663" i="3"/>
  <c r="L662" i="3"/>
  <c r="P662" i="3" s="1"/>
  <c r="O662" i="3"/>
  <c r="I663" i="3"/>
  <c r="K663" i="3"/>
  <c r="M664" i="3" l="1"/>
  <c r="J664" i="3"/>
  <c r="Q663" i="3"/>
  <c r="N663" i="3"/>
  <c r="R663" i="3" s="1"/>
  <c r="G665" i="3"/>
  <c r="H665" i="3"/>
  <c r="L663" i="3"/>
  <c r="P663" i="3" s="1"/>
  <c r="O663" i="3"/>
  <c r="I664" i="3"/>
  <c r="K664" i="3"/>
  <c r="K665" i="3" l="1"/>
  <c r="I665" i="3"/>
  <c r="G666" i="3"/>
  <c r="H666" i="3"/>
  <c r="L664" i="3"/>
  <c r="P664" i="3" s="1"/>
  <c r="O664" i="3"/>
  <c r="M665" i="3"/>
  <c r="J665" i="3"/>
  <c r="N664" i="3"/>
  <c r="R664" i="3" s="1"/>
  <c r="Q664" i="3"/>
  <c r="M666" i="3" l="1"/>
  <c r="J666" i="3"/>
  <c r="I666" i="3"/>
  <c r="K666" i="3"/>
  <c r="G667" i="3"/>
  <c r="H667" i="3"/>
  <c r="Q665" i="3"/>
  <c r="N665" i="3"/>
  <c r="R665" i="3" s="1"/>
  <c r="L665" i="3"/>
  <c r="P665" i="3" s="1"/>
  <c r="O665" i="3"/>
  <c r="M667" i="3" l="1"/>
  <c r="J667" i="3"/>
  <c r="I667" i="3"/>
  <c r="K667" i="3"/>
  <c r="L666" i="3"/>
  <c r="P666" i="3" s="1"/>
  <c r="O666" i="3"/>
  <c r="G668" i="3"/>
  <c r="H668" i="3"/>
  <c r="N666" i="3"/>
  <c r="R666" i="3" s="1"/>
  <c r="Q666" i="3"/>
  <c r="G669" i="3" l="1"/>
  <c r="H669" i="3"/>
  <c r="M668" i="3"/>
  <c r="J668" i="3"/>
  <c r="K668" i="3"/>
  <c r="I668" i="3"/>
  <c r="L667" i="3"/>
  <c r="P667" i="3" s="1"/>
  <c r="O667" i="3"/>
  <c r="Q667" i="3"/>
  <c r="N667" i="3"/>
  <c r="R667" i="3" s="1"/>
  <c r="N668" i="3" l="1"/>
  <c r="R668" i="3" s="1"/>
  <c r="Q668" i="3"/>
  <c r="L668" i="3"/>
  <c r="P668" i="3" s="1"/>
  <c r="O668" i="3"/>
  <c r="G670" i="3"/>
  <c r="H670" i="3"/>
  <c r="M669" i="3"/>
  <c r="J669" i="3"/>
  <c r="K669" i="3"/>
  <c r="I669" i="3"/>
  <c r="Q669" i="3" l="1"/>
  <c r="N669" i="3"/>
  <c r="R669" i="3" s="1"/>
  <c r="G671" i="3"/>
  <c r="H671" i="3"/>
  <c r="I670" i="3"/>
  <c r="K670" i="3"/>
  <c r="L669" i="3"/>
  <c r="P669" i="3" s="1"/>
  <c r="O669" i="3"/>
  <c r="M670" i="3"/>
  <c r="J670" i="3"/>
  <c r="L670" i="3" l="1"/>
  <c r="P670" i="3" s="1"/>
  <c r="O670" i="3"/>
  <c r="G672" i="3"/>
  <c r="H672" i="3"/>
  <c r="I671" i="3"/>
  <c r="K671" i="3"/>
  <c r="M671" i="3"/>
  <c r="J671" i="3"/>
  <c r="N670" i="3"/>
  <c r="R670" i="3" s="1"/>
  <c r="Q670" i="3"/>
  <c r="L671" i="3" l="1"/>
  <c r="P671" i="3" s="1"/>
  <c r="O671" i="3"/>
  <c r="K672" i="3"/>
  <c r="I672" i="3"/>
  <c r="Q671" i="3"/>
  <c r="N671" i="3"/>
  <c r="R671" i="3" s="1"/>
  <c r="G673" i="3"/>
  <c r="H673" i="3"/>
  <c r="M672" i="3"/>
  <c r="J672" i="3"/>
  <c r="M673" i="3" l="1"/>
  <c r="J673" i="3"/>
  <c r="K673" i="3"/>
  <c r="I673" i="3"/>
  <c r="L672" i="3"/>
  <c r="P672" i="3" s="1"/>
  <c r="O672" i="3"/>
  <c r="N672" i="3"/>
  <c r="R672" i="3" s="1"/>
  <c r="Q672" i="3"/>
  <c r="G674" i="3"/>
  <c r="H674" i="3"/>
  <c r="I674" i="3" l="1"/>
  <c r="K674" i="3"/>
  <c r="G675" i="3"/>
  <c r="H675" i="3"/>
  <c r="L673" i="3"/>
  <c r="P673" i="3" s="1"/>
  <c r="O673" i="3"/>
  <c r="M674" i="3"/>
  <c r="J674" i="3"/>
  <c r="Q673" i="3"/>
  <c r="N673" i="3"/>
  <c r="R673" i="3" s="1"/>
  <c r="N674" i="3" l="1"/>
  <c r="R674" i="3" s="1"/>
  <c r="Q674" i="3"/>
  <c r="G676" i="3"/>
  <c r="H676" i="3"/>
  <c r="I675" i="3"/>
  <c r="K675" i="3"/>
  <c r="L674" i="3"/>
  <c r="P674" i="3" s="1"/>
  <c r="O674" i="3"/>
  <c r="M675" i="3"/>
  <c r="J675" i="3"/>
  <c r="L675" i="3" l="1"/>
  <c r="P675" i="3" s="1"/>
  <c r="O675" i="3"/>
  <c r="G677" i="3"/>
  <c r="H677" i="3"/>
  <c r="M676" i="3"/>
  <c r="J676" i="3"/>
  <c r="I676" i="3"/>
  <c r="K676" i="3"/>
  <c r="Q675" i="3"/>
  <c r="N675" i="3"/>
  <c r="R675" i="3" s="1"/>
  <c r="N676" i="3" l="1"/>
  <c r="R676" i="3" s="1"/>
  <c r="Q676" i="3"/>
  <c r="G678" i="3"/>
  <c r="H678" i="3"/>
  <c r="M677" i="3"/>
  <c r="J677" i="3"/>
  <c r="K677" i="3"/>
  <c r="I677" i="3"/>
  <c r="L676" i="3"/>
  <c r="P676" i="3" s="1"/>
  <c r="O676" i="3"/>
  <c r="L677" i="3" l="1"/>
  <c r="P677" i="3" s="1"/>
  <c r="O677" i="3"/>
  <c r="N677" i="3"/>
  <c r="R677" i="3" s="1"/>
  <c r="Q677" i="3"/>
  <c r="G679" i="3"/>
  <c r="H679" i="3"/>
  <c r="M678" i="3"/>
  <c r="J678" i="3"/>
  <c r="I678" i="3"/>
  <c r="K678" i="3"/>
  <c r="Q678" i="3" l="1"/>
  <c r="N678" i="3"/>
  <c r="R678" i="3" s="1"/>
  <c r="M679" i="3"/>
  <c r="J679" i="3"/>
  <c r="G680" i="3"/>
  <c r="H680" i="3"/>
  <c r="L678" i="3"/>
  <c r="P678" i="3" s="1"/>
  <c r="O678" i="3"/>
  <c r="I679" i="3"/>
  <c r="K679" i="3"/>
  <c r="G681" i="3" l="1"/>
  <c r="H681" i="3"/>
  <c r="M680" i="3"/>
  <c r="J680" i="3"/>
  <c r="L679" i="3"/>
  <c r="P679" i="3" s="1"/>
  <c r="O679" i="3"/>
  <c r="Q679" i="3"/>
  <c r="N679" i="3"/>
  <c r="R679" i="3" s="1"/>
  <c r="I680" i="3"/>
  <c r="K680" i="3"/>
  <c r="N680" i="3" l="1"/>
  <c r="R680" i="3" s="1"/>
  <c r="Q680" i="3"/>
  <c r="L680" i="3"/>
  <c r="P680" i="3" s="1"/>
  <c r="O680" i="3"/>
  <c r="G682" i="3"/>
  <c r="H682" i="3"/>
  <c r="M681" i="3"/>
  <c r="J681" i="3"/>
  <c r="K681" i="3"/>
  <c r="I681" i="3"/>
  <c r="M682" i="3" l="1"/>
  <c r="J682" i="3"/>
  <c r="I682" i="3"/>
  <c r="K682" i="3"/>
  <c r="L681" i="3"/>
  <c r="P681" i="3" s="1"/>
  <c r="O681" i="3"/>
  <c r="Q681" i="3"/>
  <c r="N681" i="3"/>
  <c r="R681" i="3" s="1"/>
  <c r="G683" i="3"/>
  <c r="H683" i="3"/>
  <c r="L682" i="3" l="1"/>
  <c r="P682" i="3" s="1"/>
  <c r="O682" i="3"/>
  <c r="I683" i="3"/>
  <c r="K683" i="3"/>
  <c r="G684" i="3"/>
  <c r="H684" i="3"/>
  <c r="M683" i="3"/>
  <c r="J683" i="3"/>
  <c r="Q682" i="3"/>
  <c r="N682" i="3"/>
  <c r="R682" i="3" s="1"/>
  <c r="Q683" i="3" l="1"/>
  <c r="N683" i="3"/>
  <c r="R683" i="3" s="1"/>
  <c r="G685" i="3"/>
  <c r="H685" i="3"/>
  <c r="M684" i="3"/>
  <c r="J684" i="3"/>
  <c r="I684" i="3"/>
  <c r="K684" i="3"/>
  <c r="L683" i="3"/>
  <c r="P683" i="3" s="1"/>
  <c r="O683" i="3"/>
  <c r="N684" i="3" l="1"/>
  <c r="R684" i="3" s="1"/>
  <c r="Q684" i="3"/>
  <c r="G686" i="3"/>
  <c r="H686" i="3"/>
  <c r="K685" i="3"/>
  <c r="I685" i="3"/>
  <c r="M685" i="3"/>
  <c r="J685" i="3"/>
  <c r="L684" i="3"/>
  <c r="P684" i="3" s="1"/>
  <c r="O684" i="3"/>
  <c r="L685" i="3" l="1"/>
  <c r="P685" i="3" s="1"/>
  <c r="O685" i="3"/>
  <c r="I686" i="3"/>
  <c r="K686" i="3"/>
  <c r="M686" i="3"/>
  <c r="J686" i="3"/>
  <c r="N685" i="3"/>
  <c r="R685" i="3" s="1"/>
  <c r="Q685" i="3"/>
  <c r="G687" i="3"/>
  <c r="H687" i="3"/>
  <c r="N686" i="3" l="1"/>
  <c r="R686" i="3" s="1"/>
  <c r="Q686" i="3"/>
  <c r="L686" i="3"/>
  <c r="P686" i="3" s="1"/>
  <c r="O686" i="3"/>
  <c r="G688" i="3"/>
  <c r="H688" i="3"/>
  <c r="M687" i="3"/>
  <c r="J687" i="3"/>
  <c r="I687" i="3"/>
  <c r="K687" i="3"/>
  <c r="Q687" i="3" l="1"/>
  <c r="N687" i="3"/>
  <c r="R687" i="3" s="1"/>
  <c r="G689" i="3"/>
  <c r="H689" i="3"/>
  <c r="I688" i="3"/>
  <c r="K688" i="3"/>
  <c r="L687" i="3"/>
  <c r="P687" i="3" s="1"/>
  <c r="O687" i="3"/>
  <c r="M688" i="3"/>
  <c r="J688" i="3"/>
  <c r="L688" i="3" l="1"/>
  <c r="P688" i="3" s="1"/>
  <c r="O688" i="3"/>
  <c r="G690" i="3"/>
  <c r="H690" i="3"/>
  <c r="K689" i="3"/>
  <c r="I689" i="3"/>
  <c r="M689" i="3"/>
  <c r="J689" i="3"/>
  <c r="N688" i="3"/>
  <c r="R688" i="3" s="1"/>
  <c r="Q688" i="3"/>
  <c r="N689" i="3" l="1"/>
  <c r="R689" i="3" s="1"/>
  <c r="Q689" i="3"/>
  <c r="I690" i="3"/>
  <c r="K690" i="3"/>
  <c r="L689" i="3"/>
  <c r="P689" i="3" s="1"/>
  <c r="O689" i="3"/>
  <c r="G691" i="3"/>
  <c r="H691" i="3"/>
  <c r="M690" i="3"/>
  <c r="J690" i="3"/>
  <c r="M691" i="3" l="1"/>
  <c r="J691" i="3"/>
  <c r="L690" i="3"/>
  <c r="P690" i="3" s="1"/>
  <c r="O690" i="3"/>
  <c r="N690" i="3"/>
  <c r="R690" i="3" s="1"/>
  <c r="Q690" i="3"/>
  <c r="I691" i="3"/>
  <c r="K691" i="3"/>
  <c r="G692" i="3"/>
  <c r="H692" i="3"/>
  <c r="I692" i="3" l="1"/>
  <c r="K692" i="3"/>
  <c r="L691" i="3"/>
  <c r="P691" i="3" s="1"/>
  <c r="O691" i="3"/>
  <c r="G693" i="3"/>
  <c r="H693" i="3"/>
  <c r="M692" i="3"/>
  <c r="J692" i="3"/>
  <c r="Q691" i="3"/>
  <c r="N691" i="3"/>
  <c r="R691" i="3" s="1"/>
  <c r="N692" i="3" l="1"/>
  <c r="R692" i="3" s="1"/>
  <c r="Q692" i="3"/>
  <c r="G694" i="3"/>
  <c r="H694" i="3"/>
  <c r="K693" i="3"/>
  <c r="I693" i="3"/>
  <c r="L692" i="3"/>
  <c r="P692" i="3" s="1"/>
  <c r="O692" i="3"/>
  <c r="M693" i="3"/>
  <c r="J693" i="3"/>
  <c r="M694" i="3" l="1"/>
  <c r="J694" i="3"/>
  <c r="I694" i="3"/>
  <c r="K694" i="3"/>
  <c r="N693" i="3"/>
  <c r="R693" i="3" s="1"/>
  <c r="Q693" i="3"/>
  <c r="L693" i="3"/>
  <c r="P693" i="3" s="1"/>
  <c r="O693" i="3"/>
  <c r="G695" i="3"/>
  <c r="H695" i="3"/>
  <c r="L694" i="3" l="1"/>
  <c r="P694" i="3" s="1"/>
  <c r="O694" i="3"/>
  <c r="I695" i="3"/>
  <c r="K695" i="3"/>
  <c r="G696" i="3"/>
  <c r="H696" i="3"/>
  <c r="M695" i="3"/>
  <c r="J695" i="3"/>
  <c r="N694" i="3"/>
  <c r="R694" i="3" s="1"/>
  <c r="Q694" i="3"/>
  <c r="Q695" i="3" l="1"/>
  <c r="N695" i="3"/>
  <c r="R695" i="3" s="1"/>
  <c r="G697" i="3"/>
  <c r="H697" i="3"/>
  <c r="K696" i="3"/>
  <c r="I696" i="3"/>
  <c r="L695" i="3"/>
  <c r="P695" i="3" s="1"/>
  <c r="O695" i="3"/>
  <c r="M696" i="3"/>
  <c r="J696" i="3"/>
  <c r="L696" i="3" l="1"/>
  <c r="P696" i="3" s="1"/>
  <c r="O696" i="3"/>
  <c r="G698" i="3"/>
  <c r="H698" i="3"/>
  <c r="K697" i="3"/>
  <c r="I697" i="3"/>
  <c r="M697" i="3"/>
  <c r="J697" i="3"/>
  <c r="N696" i="3"/>
  <c r="R696" i="3" s="1"/>
  <c r="Q696" i="3"/>
  <c r="N697" i="3" l="1"/>
  <c r="R697" i="3" s="1"/>
  <c r="Q697" i="3"/>
  <c r="I698" i="3"/>
  <c r="K698" i="3"/>
  <c r="L697" i="3"/>
  <c r="P697" i="3" s="1"/>
  <c r="O697" i="3"/>
  <c r="G699" i="3"/>
  <c r="H699" i="3"/>
  <c r="M698" i="3"/>
  <c r="J698" i="3"/>
  <c r="M699" i="3" l="1"/>
  <c r="J699" i="3"/>
  <c r="L698" i="3"/>
  <c r="P698" i="3" s="1"/>
  <c r="O698" i="3"/>
  <c r="N698" i="3"/>
  <c r="R698" i="3" s="1"/>
  <c r="Q698" i="3"/>
  <c r="I699" i="3"/>
  <c r="K699" i="3"/>
  <c r="G700" i="3"/>
  <c r="H700" i="3"/>
  <c r="K700" i="3" l="1"/>
  <c r="I700" i="3"/>
  <c r="L699" i="3"/>
  <c r="P699" i="3" s="1"/>
  <c r="O699" i="3"/>
  <c r="G701" i="3"/>
  <c r="H701" i="3"/>
  <c r="M700" i="3"/>
  <c r="J700" i="3"/>
  <c r="Q699" i="3"/>
  <c r="N699" i="3"/>
  <c r="R699" i="3" s="1"/>
  <c r="N700" i="3" l="1"/>
  <c r="R700" i="3" s="1"/>
  <c r="Q700" i="3"/>
  <c r="G702" i="3"/>
  <c r="H702" i="3"/>
  <c r="K701" i="3"/>
  <c r="I701" i="3"/>
  <c r="M701" i="3"/>
  <c r="J701" i="3"/>
  <c r="L700" i="3"/>
  <c r="P700" i="3" s="1"/>
  <c r="O700" i="3"/>
  <c r="N701" i="3" l="1"/>
  <c r="R701" i="3" s="1"/>
  <c r="Q701" i="3"/>
  <c r="I702" i="3"/>
  <c r="K702" i="3"/>
  <c r="L701" i="3"/>
  <c r="P701" i="3" s="1"/>
  <c r="O701" i="3"/>
  <c r="G703" i="3"/>
  <c r="H703" i="3"/>
  <c r="M702" i="3"/>
  <c r="J702" i="3"/>
  <c r="I703" i="3" l="1"/>
  <c r="K703" i="3"/>
  <c r="L702" i="3"/>
  <c r="P702" i="3" s="1"/>
  <c r="O702" i="3"/>
  <c r="N702" i="3"/>
  <c r="R702" i="3" s="1"/>
  <c r="Q702" i="3"/>
  <c r="M703" i="3"/>
  <c r="J703" i="3"/>
  <c r="G704" i="3"/>
  <c r="H704" i="3"/>
  <c r="M704" i="3" l="1"/>
  <c r="J704" i="3"/>
  <c r="Q703" i="3"/>
  <c r="N703" i="3"/>
  <c r="R703" i="3" s="1"/>
  <c r="G705" i="3"/>
  <c r="H705" i="3"/>
  <c r="L703" i="3"/>
  <c r="P703" i="3" s="1"/>
  <c r="O703" i="3"/>
  <c r="K704" i="3"/>
  <c r="I704" i="3"/>
  <c r="G706" i="3" l="1"/>
  <c r="H706" i="3"/>
  <c r="M705" i="3"/>
  <c r="J705" i="3"/>
  <c r="K705" i="3"/>
  <c r="I705" i="3"/>
  <c r="L704" i="3"/>
  <c r="P704" i="3" s="1"/>
  <c r="O704" i="3"/>
  <c r="N704" i="3"/>
  <c r="R704" i="3" s="1"/>
  <c r="Q704" i="3"/>
  <c r="L705" i="3" l="1"/>
  <c r="P705" i="3" s="1"/>
  <c r="O705" i="3"/>
  <c r="Q705" i="3"/>
  <c r="N705" i="3"/>
  <c r="R705" i="3" s="1"/>
  <c r="G707" i="3"/>
  <c r="H707" i="3"/>
  <c r="M706" i="3"/>
  <c r="J706" i="3"/>
  <c r="I706" i="3"/>
  <c r="K706" i="3"/>
  <c r="M707" i="3" l="1"/>
  <c r="J707" i="3"/>
  <c r="I707" i="3"/>
  <c r="K707" i="3"/>
  <c r="L706" i="3"/>
  <c r="P706" i="3" s="1"/>
  <c r="O706" i="3"/>
  <c r="Q706" i="3"/>
  <c r="N706" i="3"/>
  <c r="R706" i="3" s="1"/>
  <c r="G708" i="3"/>
  <c r="H708" i="3"/>
  <c r="I708" i="3" l="1"/>
  <c r="K708" i="3"/>
  <c r="L707" i="3"/>
  <c r="P707" i="3" s="1"/>
  <c r="O707" i="3"/>
  <c r="G709" i="3"/>
  <c r="H709" i="3"/>
  <c r="M708" i="3"/>
  <c r="J708" i="3"/>
  <c r="Q707" i="3"/>
  <c r="N707" i="3"/>
  <c r="R707" i="3" s="1"/>
  <c r="N708" i="3" l="1"/>
  <c r="R708" i="3" s="1"/>
  <c r="Q708" i="3"/>
  <c r="G710" i="3"/>
  <c r="H710" i="3"/>
  <c r="M709" i="3"/>
  <c r="J709" i="3"/>
  <c r="L708" i="3"/>
  <c r="P708" i="3" s="1"/>
  <c r="O708" i="3"/>
  <c r="K709" i="3"/>
  <c r="I709" i="3"/>
  <c r="N709" i="3" l="1"/>
  <c r="R709" i="3" s="1"/>
  <c r="Q709" i="3"/>
  <c r="G711" i="3"/>
  <c r="H711" i="3"/>
  <c r="M710" i="3"/>
  <c r="J710" i="3"/>
  <c r="L709" i="3"/>
  <c r="P709" i="3" s="1"/>
  <c r="O709" i="3"/>
  <c r="I710" i="3"/>
  <c r="K710" i="3"/>
  <c r="Q710" i="3" l="1"/>
  <c r="N710" i="3"/>
  <c r="R710" i="3" s="1"/>
  <c r="G712" i="3"/>
  <c r="H712" i="3"/>
  <c r="L710" i="3"/>
  <c r="P710" i="3" s="1"/>
  <c r="O710" i="3"/>
  <c r="M711" i="3"/>
  <c r="J711" i="3"/>
  <c r="I711" i="3"/>
  <c r="K711" i="3"/>
  <c r="Q711" i="3" l="1"/>
  <c r="N711" i="3"/>
  <c r="R711" i="3" s="1"/>
  <c r="L711" i="3"/>
  <c r="P711" i="3" s="1"/>
  <c r="O711" i="3"/>
  <c r="G713" i="3"/>
  <c r="H713" i="3"/>
  <c r="M712" i="3"/>
  <c r="J712" i="3"/>
  <c r="I712" i="3"/>
  <c r="K712" i="3"/>
  <c r="N712" i="3" l="1"/>
  <c r="R712" i="3" s="1"/>
  <c r="Q712" i="3"/>
  <c r="G714" i="3"/>
  <c r="H714" i="3"/>
  <c r="M713" i="3"/>
  <c r="J713" i="3"/>
  <c r="L712" i="3"/>
  <c r="P712" i="3" s="1"/>
  <c r="O712" i="3"/>
  <c r="K713" i="3"/>
  <c r="I713" i="3"/>
  <c r="N713" i="3" l="1"/>
  <c r="R713" i="3" s="1"/>
  <c r="Q713" i="3"/>
  <c r="G715" i="3"/>
  <c r="H715" i="3"/>
  <c r="M714" i="3"/>
  <c r="J714" i="3"/>
  <c r="L713" i="3"/>
  <c r="P713" i="3" s="1"/>
  <c r="O713" i="3"/>
  <c r="I714" i="3"/>
  <c r="K714" i="3"/>
  <c r="Q714" i="3" l="1"/>
  <c r="N714" i="3"/>
  <c r="R714" i="3" s="1"/>
  <c r="G716" i="3"/>
  <c r="H716" i="3"/>
  <c r="L714" i="3"/>
  <c r="P714" i="3" s="1"/>
  <c r="O714" i="3"/>
  <c r="M715" i="3"/>
  <c r="J715" i="3"/>
  <c r="I715" i="3"/>
  <c r="K715" i="3"/>
  <c r="Q715" i="3" l="1"/>
  <c r="N715" i="3"/>
  <c r="R715" i="3" s="1"/>
  <c r="G717" i="3"/>
  <c r="H717" i="3"/>
  <c r="I716" i="3"/>
  <c r="K716" i="3"/>
  <c r="M716" i="3"/>
  <c r="J716" i="3"/>
  <c r="L715" i="3"/>
  <c r="P715" i="3" s="1"/>
  <c r="O715" i="3"/>
  <c r="L716" i="3" l="1"/>
  <c r="P716" i="3" s="1"/>
  <c r="O716" i="3"/>
  <c r="K717" i="3"/>
  <c r="I717" i="3"/>
  <c r="N716" i="3"/>
  <c r="R716" i="3" s="1"/>
  <c r="Q716" i="3"/>
  <c r="G718" i="3"/>
  <c r="H718" i="3"/>
  <c r="M717" i="3"/>
  <c r="J717" i="3"/>
  <c r="M718" i="3" l="1"/>
  <c r="J718" i="3"/>
  <c r="I718" i="3"/>
  <c r="K718" i="3"/>
  <c r="N717" i="3"/>
  <c r="R717" i="3" s="1"/>
  <c r="Q717" i="3"/>
  <c r="L717" i="3"/>
  <c r="P717" i="3" s="1"/>
  <c r="O717" i="3"/>
  <c r="G719" i="3"/>
  <c r="H719" i="3"/>
  <c r="I719" i="3" l="1"/>
  <c r="K719" i="3"/>
  <c r="L718" i="3"/>
  <c r="P718" i="3" s="1"/>
  <c r="O718" i="3"/>
  <c r="G720" i="3"/>
  <c r="H720" i="3"/>
  <c r="M719" i="3"/>
  <c r="J719" i="3"/>
  <c r="N718" i="3"/>
  <c r="R718" i="3" s="1"/>
  <c r="Q718" i="3"/>
  <c r="M720" i="3" l="1"/>
  <c r="J720" i="3"/>
  <c r="I720" i="3"/>
  <c r="K720" i="3"/>
  <c r="L719" i="3"/>
  <c r="P719" i="3" s="1"/>
  <c r="O719" i="3"/>
  <c r="Q719" i="3"/>
  <c r="N719" i="3"/>
  <c r="R719" i="3" s="1"/>
  <c r="G721" i="3"/>
  <c r="H721" i="3"/>
  <c r="K721" i="3" l="1"/>
  <c r="I721" i="3"/>
  <c r="L720" i="3"/>
  <c r="P720" i="3" s="1"/>
  <c r="O720" i="3"/>
  <c r="G722" i="3"/>
  <c r="H722" i="3"/>
  <c r="M721" i="3"/>
  <c r="J721" i="3"/>
  <c r="N720" i="3"/>
  <c r="R720" i="3" s="1"/>
  <c r="Q720" i="3"/>
  <c r="N721" i="3" l="1"/>
  <c r="R721" i="3" s="1"/>
  <c r="Q721" i="3"/>
  <c r="G723" i="3"/>
  <c r="H723" i="3"/>
  <c r="I722" i="3"/>
  <c r="K722" i="3"/>
  <c r="M722" i="3"/>
  <c r="J722" i="3"/>
  <c r="L721" i="3"/>
  <c r="P721" i="3" s="1"/>
  <c r="O721" i="3"/>
  <c r="N722" i="3" l="1"/>
  <c r="R722" i="3" s="1"/>
  <c r="Q722" i="3"/>
  <c r="I723" i="3"/>
  <c r="K723" i="3"/>
  <c r="M723" i="3"/>
  <c r="J723" i="3"/>
  <c r="L722" i="3"/>
  <c r="P722" i="3" s="1"/>
  <c r="O722" i="3"/>
  <c r="G724" i="3"/>
  <c r="H724" i="3"/>
  <c r="Q723" i="3" l="1"/>
  <c r="N723" i="3"/>
  <c r="R723" i="3" s="1"/>
  <c r="L723" i="3"/>
  <c r="P723" i="3" s="1"/>
  <c r="O723" i="3"/>
  <c r="G725" i="3"/>
  <c r="H725" i="3"/>
  <c r="M724" i="3"/>
  <c r="J724" i="3"/>
  <c r="I724" i="3"/>
  <c r="K724" i="3"/>
  <c r="N724" i="3" l="1"/>
  <c r="R724" i="3" s="1"/>
  <c r="Q724" i="3"/>
  <c r="M725" i="3"/>
  <c r="J725" i="3"/>
  <c r="G726" i="3"/>
  <c r="H726" i="3"/>
  <c r="L724" i="3"/>
  <c r="P724" i="3" s="1"/>
  <c r="O724" i="3"/>
  <c r="K725" i="3"/>
  <c r="I725" i="3"/>
  <c r="M726" i="3" l="1"/>
  <c r="J726" i="3"/>
  <c r="I726" i="3"/>
  <c r="K726" i="3"/>
  <c r="G727" i="3"/>
  <c r="H727" i="3"/>
  <c r="L725" i="3"/>
  <c r="P725" i="3" s="1"/>
  <c r="O725" i="3"/>
  <c r="N725" i="3"/>
  <c r="R725" i="3" s="1"/>
  <c r="Q725" i="3"/>
  <c r="M727" i="3" l="1"/>
  <c r="J727" i="3"/>
  <c r="G728" i="3"/>
  <c r="H728" i="3"/>
  <c r="I727" i="3"/>
  <c r="K727" i="3"/>
  <c r="L726" i="3"/>
  <c r="P726" i="3" s="1"/>
  <c r="O726" i="3"/>
  <c r="N726" i="3"/>
  <c r="R726" i="3" s="1"/>
  <c r="Q726" i="3"/>
  <c r="L727" i="3" l="1"/>
  <c r="P727" i="3" s="1"/>
  <c r="O727" i="3"/>
  <c r="G729" i="3"/>
  <c r="H729" i="3"/>
  <c r="I728" i="3"/>
  <c r="K728" i="3"/>
  <c r="M728" i="3"/>
  <c r="J728" i="3"/>
  <c r="Q727" i="3"/>
  <c r="N727" i="3"/>
  <c r="R727" i="3" s="1"/>
  <c r="N728" i="3" l="1"/>
  <c r="R728" i="3" s="1"/>
  <c r="Q728" i="3"/>
  <c r="K729" i="3"/>
  <c r="I729" i="3"/>
  <c r="M729" i="3"/>
  <c r="J729" i="3"/>
  <c r="L728" i="3"/>
  <c r="P728" i="3" s="1"/>
  <c r="O728" i="3"/>
  <c r="G730" i="3"/>
  <c r="H730" i="3"/>
  <c r="G731" i="3" l="1"/>
  <c r="H731" i="3"/>
  <c r="N729" i="3"/>
  <c r="R729" i="3" s="1"/>
  <c r="Q729" i="3"/>
  <c r="L729" i="3"/>
  <c r="P729" i="3" s="1"/>
  <c r="O729" i="3"/>
  <c r="M730" i="3"/>
  <c r="J730" i="3"/>
  <c r="I730" i="3"/>
  <c r="K730" i="3"/>
  <c r="N730" i="3" l="1"/>
  <c r="R730" i="3" s="1"/>
  <c r="Q730" i="3"/>
  <c r="L730" i="3"/>
  <c r="P730" i="3" s="1"/>
  <c r="O730" i="3"/>
  <c r="G732" i="3"/>
  <c r="H732" i="3"/>
  <c r="M731" i="3"/>
  <c r="J731" i="3"/>
  <c r="I731" i="3"/>
  <c r="K731" i="3"/>
  <c r="Q731" i="3" l="1"/>
  <c r="N731" i="3"/>
  <c r="R731" i="3" s="1"/>
  <c r="G733" i="3"/>
  <c r="H733" i="3"/>
  <c r="M732" i="3"/>
  <c r="J732" i="3"/>
  <c r="K732" i="3"/>
  <c r="I732" i="3"/>
  <c r="L731" i="3"/>
  <c r="P731" i="3" s="1"/>
  <c r="O731" i="3"/>
  <c r="L732" i="3" l="1"/>
  <c r="P732" i="3" s="1"/>
  <c r="O732" i="3"/>
  <c r="K733" i="3"/>
  <c r="I733" i="3"/>
  <c r="N732" i="3"/>
  <c r="R732" i="3" s="1"/>
  <c r="Q732" i="3"/>
  <c r="G734" i="3"/>
  <c r="H734" i="3"/>
  <c r="M733" i="3"/>
  <c r="J733" i="3"/>
  <c r="M734" i="3" l="1"/>
  <c r="J734" i="3"/>
  <c r="L733" i="3"/>
  <c r="P733" i="3" s="1"/>
  <c r="O733" i="3"/>
  <c r="N733" i="3"/>
  <c r="R733" i="3" s="1"/>
  <c r="Q733" i="3"/>
  <c r="I734" i="3"/>
  <c r="K734" i="3"/>
  <c r="G735" i="3"/>
  <c r="H735" i="3"/>
  <c r="I735" i="3" l="1"/>
  <c r="K735" i="3"/>
  <c r="L734" i="3"/>
  <c r="P734" i="3" s="1"/>
  <c r="O734" i="3"/>
  <c r="G736" i="3"/>
  <c r="H736" i="3"/>
  <c r="M735" i="3"/>
  <c r="J735" i="3"/>
  <c r="N734" i="3"/>
  <c r="R734" i="3" s="1"/>
  <c r="Q734" i="3"/>
  <c r="Q735" i="3" l="1"/>
  <c r="N735" i="3"/>
  <c r="R735" i="3" s="1"/>
  <c r="G737" i="3"/>
  <c r="H737" i="3"/>
  <c r="M736" i="3"/>
  <c r="J736" i="3"/>
  <c r="L735" i="3"/>
  <c r="P735" i="3" s="1"/>
  <c r="O735" i="3"/>
  <c r="K736" i="3"/>
  <c r="I736" i="3"/>
  <c r="N736" i="3" l="1"/>
  <c r="R736" i="3" s="1"/>
  <c r="Q736" i="3"/>
  <c r="G738" i="3"/>
  <c r="H738" i="3"/>
  <c r="K737" i="3"/>
  <c r="I737" i="3"/>
  <c r="M737" i="3"/>
  <c r="J737" i="3"/>
  <c r="L736" i="3"/>
  <c r="P736" i="3" s="1"/>
  <c r="O736" i="3"/>
  <c r="L737" i="3" l="1"/>
  <c r="P737" i="3" s="1"/>
  <c r="O737" i="3"/>
  <c r="I738" i="3"/>
  <c r="K738" i="3"/>
  <c r="M738" i="3"/>
  <c r="J738" i="3"/>
  <c r="Q737" i="3"/>
  <c r="N737" i="3"/>
  <c r="R737" i="3" s="1"/>
  <c r="G739" i="3"/>
  <c r="H739" i="3"/>
  <c r="N738" i="3" l="1"/>
  <c r="R738" i="3" s="1"/>
  <c r="Q738" i="3"/>
  <c r="L738" i="3"/>
  <c r="P738" i="3" s="1"/>
  <c r="O738" i="3"/>
  <c r="G740" i="3"/>
  <c r="H740" i="3"/>
  <c r="M739" i="3"/>
  <c r="J739" i="3"/>
  <c r="I739" i="3"/>
  <c r="K739" i="3"/>
  <c r="Q739" i="3" l="1"/>
  <c r="N739" i="3"/>
  <c r="R739" i="3" s="1"/>
  <c r="G741" i="3"/>
  <c r="H741" i="3"/>
  <c r="L739" i="3"/>
  <c r="P739" i="3" s="1"/>
  <c r="O739" i="3"/>
  <c r="I740" i="3"/>
  <c r="K740" i="3"/>
  <c r="M740" i="3"/>
  <c r="J740" i="3"/>
  <c r="G742" i="3" l="1"/>
  <c r="H742" i="3"/>
  <c r="M741" i="3"/>
  <c r="J741" i="3"/>
  <c r="K741" i="3"/>
  <c r="I741" i="3"/>
  <c r="N740" i="3"/>
  <c r="R740" i="3" s="1"/>
  <c r="Q740" i="3"/>
  <c r="L740" i="3"/>
  <c r="P740" i="3" s="1"/>
  <c r="O740" i="3"/>
  <c r="L741" i="3" l="1"/>
  <c r="P741" i="3" s="1"/>
  <c r="O741" i="3"/>
  <c r="N741" i="3"/>
  <c r="R741" i="3" s="1"/>
  <c r="Q741" i="3"/>
  <c r="G743" i="3"/>
  <c r="H743" i="3"/>
  <c r="M742" i="3"/>
  <c r="J742" i="3"/>
  <c r="I742" i="3"/>
  <c r="K742" i="3"/>
  <c r="Q742" i="3" l="1"/>
  <c r="N742" i="3"/>
  <c r="R742" i="3" s="1"/>
  <c r="G744" i="3"/>
  <c r="H744" i="3"/>
  <c r="I743" i="3"/>
  <c r="K743" i="3"/>
  <c r="L742" i="3"/>
  <c r="P742" i="3" s="1"/>
  <c r="O742" i="3"/>
  <c r="M743" i="3"/>
  <c r="J743" i="3"/>
  <c r="L743" i="3" l="1"/>
  <c r="P743" i="3" s="1"/>
  <c r="O743" i="3"/>
  <c r="G745" i="3"/>
  <c r="H745" i="3"/>
  <c r="I744" i="3"/>
  <c r="K744" i="3"/>
  <c r="M744" i="3"/>
  <c r="J744" i="3"/>
  <c r="Q743" i="3"/>
  <c r="N743" i="3"/>
  <c r="R743" i="3" s="1"/>
  <c r="N744" i="3" l="1"/>
  <c r="R744" i="3" s="1"/>
  <c r="Q744" i="3"/>
  <c r="L744" i="3"/>
  <c r="P744" i="3" s="1"/>
  <c r="O744" i="3"/>
  <c r="G746" i="3"/>
  <c r="H746" i="3"/>
  <c r="K745" i="3"/>
  <c r="I745" i="3"/>
  <c r="M745" i="3"/>
  <c r="J745" i="3"/>
  <c r="L745" i="3" l="1"/>
  <c r="P745" i="3" s="1"/>
  <c r="O745" i="3"/>
  <c r="G747" i="3"/>
  <c r="H747" i="3"/>
  <c r="I746" i="3"/>
  <c r="K746" i="3"/>
  <c r="Q745" i="3"/>
  <c r="N745" i="3"/>
  <c r="R745" i="3" s="1"/>
  <c r="M746" i="3"/>
  <c r="J746" i="3"/>
  <c r="M747" i="3" l="1"/>
  <c r="J747" i="3"/>
  <c r="I747" i="3"/>
  <c r="K747" i="3"/>
  <c r="Q746" i="3"/>
  <c r="N746" i="3"/>
  <c r="R746" i="3" s="1"/>
  <c r="L746" i="3"/>
  <c r="P746" i="3" s="1"/>
  <c r="O746" i="3"/>
  <c r="G748" i="3"/>
  <c r="H748" i="3"/>
  <c r="L747" i="3" l="1"/>
  <c r="P747" i="3" s="1"/>
  <c r="O747" i="3"/>
  <c r="I748" i="3"/>
  <c r="K748" i="3"/>
  <c r="G749" i="3"/>
  <c r="H749" i="3"/>
  <c r="M748" i="3"/>
  <c r="J748" i="3"/>
  <c r="Q747" i="3"/>
  <c r="N747" i="3"/>
  <c r="R747" i="3" s="1"/>
  <c r="N748" i="3" l="1"/>
  <c r="R748" i="3" s="1"/>
  <c r="Q748" i="3"/>
  <c r="G750" i="3"/>
  <c r="H750" i="3"/>
  <c r="M749" i="3"/>
  <c r="J749" i="3"/>
  <c r="K749" i="3"/>
  <c r="I749" i="3"/>
  <c r="L748" i="3"/>
  <c r="P748" i="3" s="1"/>
  <c r="O748" i="3"/>
  <c r="L749" i="3" l="1"/>
  <c r="P749" i="3" s="1"/>
  <c r="O749" i="3"/>
  <c r="I750" i="3"/>
  <c r="K750" i="3"/>
  <c r="M750" i="3"/>
  <c r="J750" i="3"/>
  <c r="N749" i="3"/>
  <c r="R749" i="3" s="1"/>
  <c r="Q749" i="3"/>
  <c r="G751" i="3"/>
  <c r="H751" i="3"/>
  <c r="N750" i="3" l="1"/>
  <c r="R750" i="3" s="1"/>
  <c r="Q750" i="3"/>
  <c r="L750" i="3"/>
  <c r="P750" i="3" s="1"/>
  <c r="O750" i="3"/>
  <c r="G752" i="3"/>
  <c r="H752" i="3"/>
  <c r="M751" i="3"/>
  <c r="J751" i="3"/>
  <c r="I751" i="3"/>
  <c r="K751" i="3"/>
  <c r="M752" i="3" l="1"/>
  <c r="J752" i="3"/>
  <c r="L751" i="3"/>
  <c r="P751" i="3" s="1"/>
  <c r="O751" i="3"/>
  <c r="I752" i="3"/>
  <c r="K752" i="3"/>
  <c r="Q751" i="3"/>
  <c r="N751" i="3"/>
  <c r="R751" i="3" s="1"/>
  <c r="G753" i="3"/>
  <c r="H753" i="3"/>
  <c r="K753" i="3" l="1"/>
  <c r="I753" i="3"/>
  <c r="L752" i="3"/>
  <c r="P752" i="3" s="1"/>
  <c r="O752" i="3"/>
  <c r="G754" i="3"/>
  <c r="H754" i="3"/>
  <c r="M753" i="3"/>
  <c r="J753" i="3"/>
  <c r="N752" i="3"/>
  <c r="R752" i="3" s="1"/>
  <c r="Q752" i="3"/>
  <c r="N753" i="3" l="1"/>
  <c r="R753" i="3" s="1"/>
  <c r="Q753" i="3"/>
  <c r="G755" i="3"/>
  <c r="H755" i="3"/>
  <c r="M754" i="3"/>
  <c r="J754" i="3"/>
  <c r="I754" i="3"/>
  <c r="K754" i="3"/>
  <c r="L753" i="3"/>
  <c r="P753" i="3" s="1"/>
  <c r="O753" i="3"/>
  <c r="N754" i="3" l="1"/>
  <c r="R754" i="3" s="1"/>
  <c r="Q754" i="3"/>
  <c r="G756" i="3"/>
  <c r="H756" i="3"/>
  <c r="K755" i="3"/>
  <c r="I755" i="3"/>
  <c r="M755" i="3"/>
  <c r="J755" i="3"/>
  <c r="O754" i="3"/>
  <c r="L754" i="3"/>
  <c r="P754" i="3" s="1"/>
  <c r="N755" i="3" l="1"/>
  <c r="R755" i="3" s="1"/>
  <c r="Q755" i="3"/>
  <c r="O755" i="3"/>
  <c r="L755" i="3"/>
  <c r="P755" i="3" s="1"/>
  <c r="G757" i="3"/>
  <c r="H757" i="3"/>
  <c r="I756" i="3"/>
  <c r="K756" i="3"/>
  <c r="M756" i="3"/>
  <c r="J756" i="3"/>
  <c r="M757" i="3" l="1"/>
  <c r="J757" i="3"/>
  <c r="G758" i="3"/>
  <c r="H758" i="3"/>
  <c r="K757" i="3"/>
  <c r="I757" i="3"/>
  <c r="N756" i="3"/>
  <c r="R756" i="3" s="1"/>
  <c r="Q756" i="3"/>
  <c r="O756" i="3"/>
  <c r="L756" i="3"/>
  <c r="P756" i="3" s="1"/>
  <c r="O757" i="3" l="1"/>
  <c r="L757" i="3"/>
  <c r="P757" i="3" s="1"/>
  <c r="G759" i="3"/>
  <c r="H759" i="3"/>
  <c r="I758" i="3"/>
  <c r="K758" i="3"/>
  <c r="M758" i="3"/>
  <c r="J758" i="3"/>
  <c r="N757" i="3"/>
  <c r="R757" i="3" s="1"/>
  <c r="Q757" i="3"/>
  <c r="N758" i="3" l="1"/>
  <c r="R758" i="3" s="1"/>
  <c r="Q758" i="3"/>
  <c r="K759" i="3"/>
  <c r="I759" i="3"/>
  <c r="O758" i="3"/>
  <c r="L758" i="3"/>
  <c r="P758" i="3" s="1"/>
  <c r="G760" i="3"/>
  <c r="H760" i="3"/>
  <c r="M759" i="3"/>
  <c r="J759" i="3"/>
  <c r="I760" i="3" l="1"/>
  <c r="K760" i="3"/>
  <c r="O759" i="3"/>
  <c r="L759" i="3"/>
  <c r="P759" i="3" s="1"/>
  <c r="N759" i="3"/>
  <c r="R759" i="3" s="1"/>
  <c r="Q759" i="3"/>
  <c r="M760" i="3"/>
  <c r="J760" i="3"/>
  <c r="G761" i="3"/>
  <c r="H761" i="3"/>
  <c r="Q760" i="3" l="1"/>
  <c r="N760" i="3"/>
  <c r="R760" i="3" s="1"/>
  <c r="M761" i="3"/>
  <c r="J761" i="3"/>
  <c r="G762" i="3"/>
  <c r="H762" i="3"/>
  <c r="O760" i="3"/>
  <c r="L760" i="3"/>
  <c r="P760" i="3" s="1"/>
  <c r="I761" i="3"/>
  <c r="K761" i="3"/>
  <c r="G763" i="3" l="1"/>
  <c r="H763" i="3"/>
  <c r="I762" i="3"/>
  <c r="K762" i="3"/>
  <c r="O761" i="3"/>
  <c r="L761" i="3"/>
  <c r="P761" i="3" s="1"/>
  <c r="N761" i="3"/>
  <c r="R761" i="3" s="1"/>
  <c r="Q761" i="3"/>
  <c r="M762" i="3"/>
  <c r="J762" i="3"/>
  <c r="Q762" i="3" l="1"/>
  <c r="N762" i="3"/>
  <c r="R762" i="3" s="1"/>
  <c r="O762" i="3"/>
  <c r="L762" i="3"/>
  <c r="P762" i="3" s="1"/>
  <c r="G764" i="3"/>
  <c r="H764" i="3"/>
  <c r="M763" i="3"/>
  <c r="J763" i="3"/>
  <c r="I763" i="3"/>
  <c r="K763" i="3"/>
  <c r="N763" i="3" l="1"/>
  <c r="R763" i="3" s="1"/>
  <c r="Q763" i="3"/>
  <c r="G765" i="3"/>
  <c r="H765" i="3"/>
  <c r="I764" i="3"/>
  <c r="K764" i="3"/>
  <c r="M764" i="3"/>
  <c r="J764" i="3"/>
  <c r="O763" i="3"/>
  <c r="L763" i="3"/>
  <c r="P763" i="3" s="1"/>
  <c r="N764" i="3" l="1"/>
  <c r="R764" i="3" s="1"/>
  <c r="Q764" i="3"/>
  <c r="I765" i="3"/>
  <c r="K765" i="3"/>
  <c r="M765" i="3"/>
  <c r="J765" i="3"/>
  <c r="O764" i="3"/>
  <c r="L764" i="3"/>
  <c r="P764" i="3" s="1"/>
  <c r="G766" i="3"/>
  <c r="H766" i="3"/>
  <c r="N765" i="3" l="1"/>
  <c r="R765" i="3" s="1"/>
  <c r="Q765" i="3"/>
  <c r="O765" i="3"/>
  <c r="L765" i="3"/>
  <c r="P765" i="3" s="1"/>
  <c r="G767" i="3"/>
  <c r="H767" i="3"/>
  <c r="M766" i="3"/>
  <c r="J766" i="3"/>
  <c r="I766" i="3"/>
  <c r="K766" i="3"/>
  <c r="M767" i="3" l="1"/>
  <c r="J767" i="3"/>
  <c r="I767" i="3"/>
  <c r="K767" i="3"/>
  <c r="O766" i="3"/>
  <c r="L766" i="3"/>
  <c r="P766" i="3" s="1"/>
  <c r="N766" i="3"/>
  <c r="R766" i="3" s="1"/>
  <c r="Q766" i="3"/>
  <c r="G768" i="3"/>
  <c r="H768" i="3"/>
  <c r="I768" i="3" l="1"/>
  <c r="K768" i="3"/>
  <c r="O767" i="3"/>
  <c r="L767" i="3"/>
  <c r="P767" i="3" s="1"/>
  <c r="G769" i="3"/>
  <c r="H769" i="3"/>
  <c r="M768" i="3"/>
  <c r="J768" i="3"/>
  <c r="N767" i="3"/>
  <c r="R767" i="3" s="1"/>
  <c r="Q767" i="3"/>
  <c r="M769" i="3" l="1"/>
  <c r="J769" i="3"/>
  <c r="N768" i="3"/>
  <c r="R768" i="3" s="1"/>
  <c r="Q768" i="3"/>
  <c r="G770" i="3"/>
  <c r="H770" i="3"/>
  <c r="O768" i="3"/>
  <c r="L768" i="3"/>
  <c r="P768" i="3" s="1"/>
  <c r="I769" i="3"/>
  <c r="K769" i="3"/>
  <c r="G771" i="3" l="1"/>
  <c r="H771" i="3"/>
  <c r="M770" i="3"/>
  <c r="J770" i="3"/>
  <c r="O769" i="3"/>
  <c r="L769" i="3"/>
  <c r="P769" i="3" s="1"/>
  <c r="I770" i="3"/>
  <c r="K770" i="3"/>
  <c r="N769" i="3"/>
  <c r="R769" i="3" s="1"/>
  <c r="Q769" i="3"/>
  <c r="O770" i="3" l="1"/>
  <c r="L770" i="3"/>
  <c r="P770" i="3" s="1"/>
  <c r="N770" i="3"/>
  <c r="R770" i="3" s="1"/>
  <c r="Q770" i="3"/>
  <c r="G772" i="3"/>
  <c r="H772" i="3"/>
  <c r="M771" i="3"/>
  <c r="J771" i="3"/>
  <c r="K771" i="3"/>
  <c r="I771" i="3"/>
  <c r="N771" i="3" l="1"/>
  <c r="R771" i="3" s="1"/>
  <c r="Q771" i="3"/>
  <c r="G773" i="3"/>
  <c r="H773" i="3"/>
  <c r="I772" i="3"/>
  <c r="K772" i="3"/>
  <c r="O771" i="3"/>
  <c r="L771" i="3"/>
  <c r="P771" i="3" s="1"/>
  <c r="M772" i="3"/>
  <c r="J772" i="3"/>
  <c r="G774" i="3" l="1"/>
  <c r="H774" i="3"/>
  <c r="O772" i="3"/>
  <c r="L772" i="3"/>
  <c r="P772" i="3" s="1"/>
  <c r="K773" i="3"/>
  <c r="I773" i="3"/>
  <c r="N772" i="3"/>
  <c r="R772" i="3" s="1"/>
  <c r="Q772" i="3"/>
  <c r="M773" i="3"/>
  <c r="J773" i="3"/>
  <c r="N773" i="3" l="1"/>
  <c r="R773" i="3" s="1"/>
  <c r="Q773" i="3"/>
  <c r="O773" i="3"/>
  <c r="L773" i="3"/>
  <c r="P773" i="3" s="1"/>
  <c r="G775" i="3"/>
  <c r="H775" i="3"/>
  <c r="M774" i="3"/>
  <c r="J774" i="3"/>
  <c r="I774" i="3"/>
  <c r="K774" i="3"/>
  <c r="M775" i="3" l="1"/>
  <c r="J775" i="3"/>
  <c r="N774" i="3"/>
  <c r="R774" i="3" s="1"/>
  <c r="Q774" i="3"/>
  <c r="G776" i="3"/>
  <c r="H776" i="3"/>
  <c r="O774" i="3"/>
  <c r="L774" i="3"/>
  <c r="P774" i="3" s="1"/>
  <c r="I775" i="3"/>
  <c r="K775" i="3"/>
  <c r="G777" i="3" l="1"/>
  <c r="H777" i="3"/>
  <c r="I776" i="3"/>
  <c r="K776" i="3"/>
  <c r="M776" i="3"/>
  <c r="J776" i="3"/>
  <c r="O775" i="3"/>
  <c r="L775" i="3"/>
  <c r="P775" i="3" s="1"/>
  <c r="N775" i="3"/>
  <c r="R775" i="3" s="1"/>
  <c r="Q775" i="3"/>
  <c r="O776" i="3" l="1"/>
  <c r="L776" i="3"/>
  <c r="P776" i="3" s="1"/>
  <c r="Q776" i="3"/>
  <c r="N776" i="3"/>
  <c r="R776" i="3" s="1"/>
  <c r="G778" i="3"/>
  <c r="H778" i="3"/>
  <c r="M777" i="3"/>
  <c r="J777" i="3"/>
  <c r="I777" i="3"/>
  <c r="K777" i="3"/>
  <c r="M778" i="3" l="1"/>
  <c r="J778" i="3"/>
  <c r="I778" i="3"/>
  <c r="K778" i="3"/>
  <c r="N777" i="3"/>
  <c r="R777" i="3" s="1"/>
  <c r="Q777" i="3"/>
  <c r="G779" i="3"/>
  <c r="H779" i="3"/>
  <c r="O777" i="3"/>
  <c r="L777" i="3"/>
  <c r="P777" i="3" s="1"/>
  <c r="G780" i="3" l="1"/>
  <c r="H780" i="3"/>
  <c r="M779" i="3"/>
  <c r="J779" i="3"/>
  <c r="O778" i="3"/>
  <c r="L778" i="3"/>
  <c r="P778" i="3" s="1"/>
  <c r="I779" i="3"/>
  <c r="K779" i="3"/>
  <c r="Q778" i="3"/>
  <c r="N778" i="3"/>
  <c r="R778" i="3" s="1"/>
  <c r="O779" i="3" l="1"/>
  <c r="L779" i="3"/>
  <c r="P779" i="3" s="1"/>
  <c r="N779" i="3"/>
  <c r="R779" i="3" s="1"/>
  <c r="Q779" i="3"/>
  <c r="G781" i="3"/>
  <c r="H781" i="3"/>
  <c r="M780" i="3"/>
  <c r="J780" i="3"/>
  <c r="I780" i="3"/>
  <c r="K780" i="3"/>
  <c r="N780" i="3" l="1"/>
  <c r="R780" i="3" s="1"/>
  <c r="Q780" i="3"/>
  <c r="G782" i="3"/>
  <c r="H782" i="3"/>
  <c r="M781" i="3"/>
  <c r="J781" i="3"/>
  <c r="I781" i="3"/>
  <c r="K781" i="3"/>
  <c r="O780" i="3"/>
  <c r="L780" i="3"/>
  <c r="P780" i="3" s="1"/>
  <c r="N781" i="3" l="1"/>
  <c r="R781" i="3" s="1"/>
  <c r="Q781" i="3"/>
  <c r="G783" i="3"/>
  <c r="H783" i="3"/>
  <c r="I782" i="3"/>
  <c r="K782" i="3"/>
  <c r="M782" i="3"/>
  <c r="J782" i="3"/>
  <c r="L781" i="3"/>
  <c r="P781" i="3" s="1"/>
  <c r="O781" i="3"/>
  <c r="L782" i="3" l="1"/>
  <c r="P782" i="3" s="1"/>
  <c r="O782" i="3"/>
  <c r="K783" i="3"/>
  <c r="I783" i="3"/>
  <c r="M783" i="3"/>
  <c r="J783" i="3"/>
  <c r="Q782" i="3"/>
  <c r="N782" i="3"/>
  <c r="R782" i="3" s="1"/>
  <c r="G784" i="3"/>
  <c r="H784" i="3"/>
  <c r="G785" i="3" l="1"/>
  <c r="H785" i="3"/>
  <c r="N783" i="3"/>
  <c r="R783" i="3" s="1"/>
  <c r="Q783" i="3"/>
  <c r="L783" i="3"/>
  <c r="P783" i="3" s="1"/>
  <c r="O783" i="3"/>
  <c r="M784" i="3"/>
  <c r="J784" i="3"/>
  <c r="I784" i="3"/>
  <c r="K784" i="3"/>
  <c r="N784" i="3" l="1"/>
  <c r="R784" i="3" s="1"/>
  <c r="Q784" i="3"/>
  <c r="L784" i="3"/>
  <c r="P784" i="3" s="1"/>
  <c r="O784" i="3"/>
  <c r="G786" i="3"/>
  <c r="H786" i="3"/>
  <c r="M785" i="3"/>
  <c r="J785" i="3"/>
  <c r="I785" i="3"/>
  <c r="K785" i="3"/>
  <c r="M786" i="3" l="1"/>
  <c r="J786" i="3"/>
  <c r="N785" i="3"/>
  <c r="R785" i="3" s="1"/>
  <c r="Q785" i="3"/>
  <c r="G787" i="3"/>
  <c r="H787" i="3"/>
  <c r="I786" i="3"/>
  <c r="K786" i="3"/>
  <c r="L785" i="3"/>
  <c r="P785" i="3" s="1"/>
  <c r="O785" i="3"/>
  <c r="L786" i="3" l="1"/>
  <c r="P786" i="3" s="1"/>
  <c r="O786" i="3"/>
  <c r="G788" i="3"/>
  <c r="H788" i="3"/>
  <c r="M787" i="3"/>
  <c r="J787" i="3"/>
  <c r="K787" i="3"/>
  <c r="I787" i="3"/>
  <c r="Q786" i="3"/>
  <c r="N786" i="3"/>
  <c r="R786" i="3" s="1"/>
  <c r="N787" i="3" l="1"/>
  <c r="R787" i="3" s="1"/>
  <c r="Q787" i="3"/>
  <c r="L787" i="3"/>
  <c r="P787" i="3" s="1"/>
  <c r="O787" i="3"/>
  <c r="G789" i="3"/>
  <c r="H789" i="3"/>
  <c r="I788" i="3"/>
  <c r="K788" i="3"/>
  <c r="M788" i="3"/>
  <c r="J788" i="3"/>
  <c r="G790" i="3" l="1"/>
  <c r="H790" i="3"/>
  <c r="M789" i="3"/>
  <c r="J789" i="3"/>
  <c r="I789" i="3"/>
  <c r="K789" i="3"/>
  <c r="N788" i="3"/>
  <c r="R788" i="3" s="1"/>
  <c r="Q788" i="3"/>
  <c r="L788" i="3"/>
  <c r="P788" i="3" s="1"/>
  <c r="O788" i="3"/>
  <c r="L789" i="3" l="1"/>
  <c r="P789" i="3" s="1"/>
  <c r="O789" i="3"/>
  <c r="N789" i="3"/>
  <c r="R789" i="3" s="1"/>
  <c r="Q789" i="3"/>
  <c r="G791" i="3"/>
  <c r="H791" i="3"/>
  <c r="M790" i="3"/>
  <c r="J790" i="3"/>
  <c r="I790" i="3"/>
  <c r="K790" i="3"/>
  <c r="M791" i="3" l="1"/>
  <c r="J791" i="3"/>
  <c r="L790" i="3"/>
  <c r="P790" i="3" s="1"/>
  <c r="O790" i="3"/>
  <c r="K791" i="3"/>
  <c r="I791" i="3"/>
  <c r="Q790" i="3"/>
  <c r="N790" i="3"/>
  <c r="R790" i="3" s="1"/>
  <c r="G792" i="3"/>
  <c r="H792" i="3"/>
  <c r="I792" i="3" l="1"/>
  <c r="K792" i="3"/>
  <c r="L791" i="3"/>
  <c r="P791" i="3" s="1"/>
  <c r="O791" i="3"/>
  <c r="G793" i="3"/>
  <c r="H793" i="3"/>
  <c r="M792" i="3"/>
  <c r="J792" i="3"/>
  <c r="N791" i="3"/>
  <c r="R791" i="3" s="1"/>
  <c r="Q791" i="3"/>
  <c r="I793" i="3" l="1"/>
  <c r="K793" i="3"/>
  <c r="M793" i="3"/>
  <c r="J793" i="3"/>
  <c r="L792" i="3"/>
  <c r="P792" i="3" s="1"/>
  <c r="O792" i="3"/>
  <c r="N792" i="3"/>
  <c r="R792" i="3" s="1"/>
  <c r="Q792" i="3"/>
  <c r="G794" i="3"/>
  <c r="H794" i="3"/>
  <c r="M794" i="3" l="1"/>
  <c r="J794" i="3"/>
  <c r="G795" i="3"/>
  <c r="H795" i="3"/>
  <c r="N793" i="3"/>
  <c r="R793" i="3" s="1"/>
  <c r="Q793" i="3"/>
  <c r="L793" i="3"/>
  <c r="P793" i="3" s="1"/>
  <c r="O793" i="3"/>
  <c r="I794" i="3"/>
  <c r="K794" i="3"/>
  <c r="G796" i="3" l="1"/>
  <c r="H796" i="3"/>
  <c r="M795" i="3"/>
  <c r="J795" i="3"/>
  <c r="K795" i="3"/>
  <c r="I795" i="3"/>
  <c r="L794" i="3"/>
  <c r="P794" i="3" s="1"/>
  <c r="O794" i="3"/>
  <c r="Q794" i="3"/>
  <c r="N794" i="3"/>
  <c r="R794" i="3" s="1"/>
  <c r="N795" i="3" l="1"/>
  <c r="R795" i="3" s="1"/>
  <c r="Q795" i="3"/>
  <c r="L795" i="3"/>
  <c r="P795" i="3" s="1"/>
  <c r="O795" i="3"/>
  <c r="G797" i="3"/>
  <c r="H797" i="3"/>
  <c r="M796" i="3"/>
  <c r="J796" i="3"/>
  <c r="I796" i="3"/>
  <c r="K796" i="3"/>
  <c r="M797" i="3" l="1"/>
  <c r="J797" i="3"/>
  <c r="I797" i="3"/>
  <c r="K797" i="3"/>
  <c r="L796" i="3"/>
  <c r="P796" i="3" s="1"/>
  <c r="O796" i="3"/>
  <c r="N796" i="3"/>
  <c r="R796" i="3" s="1"/>
  <c r="Q796" i="3"/>
  <c r="G798" i="3"/>
  <c r="H798" i="3"/>
  <c r="I798" i="3" l="1"/>
  <c r="K798" i="3"/>
  <c r="L797" i="3"/>
  <c r="P797" i="3" s="1"/>
  <c r="O797" i="3"/>
  <c r="G799" i="3"/>
  <c r="H799" i="3"/>
  <c r="M798" i="3"/>
  <c r="J798" i="3"/>
  <c r="Q797" i="3"/>
  <c r="N797" i="3"/>
  <c r="R797" i="3" s="1"/>
  <c r="Q798" i="3" l="1"/>
  <c r="N798" i="3"/>
  <c r="R798" i="3" s="1"/>
  <c r="G800" i="3"/>
  <c r="H800" i="3"/>
  <c r="K799" i="3"/>
  <c r="I799" i="3"/>
  <c r="L798" i="3"/>
  <c r="P798" i="3" s="1"/>
  <c r="O798" i="3"/>
  <c r="M799" i="3"/>
  <c r="J799" i="3"/>
  <c r="L799" i="3" l="1"/>
  <c r="P799" i="3" s="1"/>
  <c r="O799" i="3"/>
  <c r="G801" i="3"/>
  <c r="H801" i="3"/>
  <c r="I800" i="3"/>
  <c r="K800" i="3"/>
  <c r="M800" i="3"/>
  <c r="J800" i="3"/>
  <c r="N799" i="3"/>
  <c r="R799" i="3" s="1"/>
  <c r="Q799" i="3"/>
  <c r="N800" i="3" l="1"/>
  <c r="R800" i="3" s="1"/>
  <c r="Q800" i="3"/>
  <c r="I801" i="3"/>
  <c r="K801" i="3"/>
  <c r="M801" i="3"/>
  <c r="J801" i="3"/>
  <c r="L800" i="3"/>
  <c r="P800" i="3" s="1"/>
  <c r="O800" i="3"/>
  <c r="G802" i="3"/>
  <c r="H802" i="3"/>
  <c r="N801" i="3" l="1"/>
  <c r="R801" i="3" s="1"/>
  <c r="Q801" i="3"/>
  <c r="G803" i="3"/>
  <c r="H803" i="3"/>
  <c r="L801" i="3"/>
  <c r="P801" i="3" s="1"/>
  <c r="O801" i="3"/>
  <c r="M802" i="3"/>
  <c r="J802" i="3"/>
  <c r="I802" i="3"/>
  <c r="K802" i="3"/>
  <c r="Q802" i="3" l="1"/>
  <c r="N802" i="3"/>
  <c r="R802" i="3" s="1"/>
  <c r="L802" i="3"/>
  <c r="P802" i="3" s="1"/>
  <c r="O802" i="3"/>
  <c r="G804" i="3"/>
  <c r="H804" i="3"/>
  <c r="K803" i="3"/>
  <c r="I803" i="3"/>
  <c r="M803" i="3"/>
  <c r="J803" i="3"/>
  <c r="L803" i="3" l="1"/>
  <c r="P803" i="3" s="1"/>
  <c r="O803" i="3"/>
  <c r="G805" i="3"/>
  <c r="H805" i="3"/>
  <c r="I804" i="3"/>
  <c r="K804" i="3"/>
  <c r="N803" i="3"/>
  <c r="R803" i="3" s="1"/>
  <c r="Q803" i="3"/>
  <c r="M804" i="3"/>
  <c r="J804" i="3"/>
  <c r="L804" i="3" l="1"/>
  <c r="P804" i="3" s="1"/>
  <c r="O804" i="3"/>
  <c r="M805" i="3"/>
  <c r="J805" i="3"/>
  <c r="G806" i="3"/>
  <c r="H806" i="3"/>
  <c r="N804" i="3"/>
  <c r="R804" i="3" s="1"/>
  <c r="Q804" i="3"/>
  <c r="I805" i="3"/>
  <c r="K805" i="3"/>
  <c r="M806" i="3" l="1"/>
  <c r="J806" i="3"/>
  <c r="G807" i="3"/>
  <c r="H807" i="3"/>
  <c r="L805" i="3"/>
  <c r="P805" i="3" s="1"/>
  <c r="O805" i="3"/>
  <c r="I806" i="3"/>
  <c r="K806" i="3"/>
  <c r="N805" i="3"/>
  <c r="R805" i="3" s="1"/>
  <c r="Q805" i="3"/>
  <c r="G808" i="3" l="1"/>
  <c r="H808" i="3"/>
  <c r="L806" i="3"/>
  <c r="P806" i="3" s="1"/>
  <c r="O806" i="3"/>
  <c r="K807" i="3"/>
  <c r="I807" i="3"/>
  <c r="M807" i="3"/>
  <c r="J807" i="3"/>
  <c r="Q806" i="3"/>
  <c r="N806" i="3"/>
  <c r="R806" i="3" s="1"/>
  <c r="N807" i="3" l="1"/>
  <c r="R807" i="3" s="1"/>
  <c r="Q807" i="3"/>
  <c r="L807" i="3"/>
  <c r="P807" i="3" s="1"/>
  <c r="O807" i="3"/>
  <c r="G809" i="3"/>
  <c r="H809" i="3"/>
  <c r="M808" i="3"/>
  <c r="J808" i="3"/>
  <c r="I808" i="3"/>
  <c r="K808" i="3"/>
  <c r="M809" i="3" l="1"/>
  <c r="J809" i="3"/>
  <c r="L808" i="3"/>
  <c r="P808" i="3" s="1"/>
  <c r="O808" i="3"/>
  <c r="I809" i="3"/>
  <c r="K809" i="3"/>
  <c r="N808" i="3"/>
  <c r="R808" i="3" s="1"/>
  <c r="Q808" i="3"/>
  <c r="G810" i="3"/>
  <c r="H810" i="3"/>
  <c r="I810" i="3" l="1"/>
  <c r="K810" i="3"/>
  <c r="L809" i="3"/>
  <c r="P809" i="3" s="1"/>
  <c r="O809" i="3"/>
  <c r="G811" i="3"/>
  <c r="H811" i="3"/>
  <c r="M810" i="3"/>
  <c r="J810" i="3"/>
  <c r="N809" i="3"/>
  <c r="R809" i="3" s="1"/>
  <c r="Q809" i="3"/>
  <c r="Q810" i="3" l="1"/>
  <c r="N810" i="3"/>
  <c r="R810" i="3" s="1"/>
  <c r="G812" i="3"/>
  <c r="H812" i="3"/>
  <c r="M811" i="3"/>
  <c r="J811" i="3"/>
  <c r="L810" i="3"/>
  <c r="P810" i="3" s="1"/>
  <c r="O810" i="3"/>
  <c r="K811" i="3"/>
  <c r="I811" i="3"/>
  <c r="N811" i="3" l="1"/>
  <c r="R811" i="3" s="1"/>
  <c r="Q811" i="3"/>
  <c r="G813" i="3"/>
  <c r="H813" i="3"/>
  <c r="I812" i="3"/>
  <c r="K812" i="3"/>
  <c r="M812" i="3"/>
  <c r="J812" i="3"/>
  <c r="L811" i="3"/>
  <c r="P811" i="3" s="1"/>
  <c r="O811" i="3"/>
  <c r="L812" i="3" l="1"/>
  <c r="P812" i="3" s="1"/>
  <c r="O812" i="3"/>
  <c r="I813" i="3"/>
  <c r="K813" i="3"/>
  <c r="M813" i="3"/>
  <c r="J813" i="3"/>
  <c r="N812" i="3"/>
  <c r="R812" i="3" s="1"/>
  <c r="Q812" i="3"/>
  <c r="G814" i="3"/>
  <c r="H814" i="3"/>
  <c r="N813" i="3" l="1"/>
  <c r="R813" i="3" s="1"/>
  <c r="Q813" i="3"/>
  <c r="L813" i="3"/>
  <c r="P813" i="3" s="1"/>
  <c r="O813" i="3"/>
  <c r="G815" i="3"/>
  <c r="H815" i="3"/>
  <c r="M814" i="3"/>
  <c r="J814" i="3"/>
  <c r="I814" i="3"/>
  <c r="K814" i="3"/>
  <c r="Q814" i="3" l="1"/>
  <c r="N814" i="3"/>
  <c r="R814" i="3" s="1"/>
  <c r="G816" i="3"/>
  <c r="H816" i="3"/>
  <c r="K815" i="3"/>
  <c r="I815" i="3"/>
  <c r="L814" i="3"/>
  <c r="P814" i="3" s="1"/>
  <c r="O814" i="3"/>
  <c r="M815" i="3"/>
  <c r="J815" i="3"/>
  <c r="L815" i="3" l="1"/>
  <c r="P815" i="3" s="1"/>
  <c r="O815" i="3"/>
  <c r="G817" i="3"/>
  <c r="H817" i="3"/>
  <c r="M816" i="3"/>
  <c r="J816" i="3"/>
  <c r="I816" i="3"/>
  <c r="K816" i="3"/>
  <c r="N815" i="3"/>
  <c r="R815" i="3" s="1"/>
  <c r="Q815" i="3"/>
  <c r="N816" i="3" l="1"/>
  <c r="R816" i="3" s="1"/>
  <c r="Q816" i="3"/>
  <c r="G818" i="3"/>
  <c r="H818" i="3"/>
  <c r="M817" i="3"/>
  <c r="J817" i="3"/>
  <c r="I817" i="3"/>
  <c r="K817" i="3"/>
  <c r="L816" i="3"/>
  <c r="P816" i="3" s="1"/>
  <c r="O816" i="3"/>
  <c r="N817" i="3" l="1"/>
  <c r="R817" i="3" s="1"/>
  <c r="Q817" i="3"/>
  <c r="G819" i="3"/>
  <c r="H819" i="3"/>
  <c r="M818" i="3"/>
  <c r="J818" i="3"/>
  <c r="I818" i="3"/>
  <c r="K818" i="3"/>
  <c r="L817" i="3"/>
  <c r="P817" i="3" s="1"/>
  <c r="O817" i="3"/>
  <c r="M819" i="3" l="1"/>
  <c r="J819" i="3"/>
  <c r="Q818" i="3"/>
  <c r="N818" i="3"/>
  <c r="R818" i="3" s="1"/>
  <c r="G820" i="3"/>
  <c r="H820" i="3"/>
  <c r="K819" i="3"/>
  <c r="I819" i="3"/>
  <c r="L818" i="3"/>
  <c r="P818" i="3" s="1"/>
  <c r="O818" i="3"/>
  <c r="L819" i="3" l="1"/>
  <c r="P819" i="3" s="1"/>
  <c r="O819" i="3"/>
  <c r="G821" i="3"/>
  <c r="H821" i="3"/>
  <c r="I820" i="3"/>
  <c r="K820" i="3"/>
  <c r="M820" i="3"/>
  <c r="J820" i="3"/>
  <c r="N819" i="3"/>
  <c r="R819" i="3" s="1"/>
  <c r="Q819" i="3"/>
  <c r="L820" i="3" l="1"/>
  <c r="P820" i="3" s="1"/>
  <c r="O820" i="3"/>
  <c r="I821" i="3"/>
  <c r="K821" i="3"/>
  <c r="M821" i="3"/>
  <c r="J821" i="3"/>
  <c r="N820" i="3"/>
  <c r="R820" i="3" s="1"/>
  <c r="Q820" i="3"/>
  <c r="G822" i="3"/>
  <c r="H822" i="3"/>
  <c r="N821" i="3" l="1"/>
  <c r="R821" i="3" s="1"/>
  <c r="Q821" i="3"/>
  <c r="L821" i="3"/>
  <c r="P821" i="3" s="1"/>
  <c r="O821" i="3"/>
  <c r="G823" i="3"/>
  <c r="H823" i="3"/>
  <c r="M822" i="3"/>
  <c r="J822" i="3"/>
  <c r="I822" i="3"/>
  <c r="K822" i="3"/>
  <c r="K823" i="3" l="1"/>
  <c r="I823" i="3"/>
  <c r="Q822" i="3"/>
  <c r="N822" i="3"/>
  <c r="R822" i="3" s="1"/>
  <c r="G824" i="3"/>
  <c r="H824" i="3"/>
  <c r="L822" i="3"/>
  <c r="P822" i="3" s="1"/>
  <c r="O822" i="3"/>
  <c r="M823" i="3"/>
  <c r="J823" i="3"/>
  <c r="G825" i="3" l="1"/>
  <c r="H825" i="3"/>
  <c r="M824" i="3"/>
  <c r="J824" i="3"/>
  <c r="I824" i="3"/>
  <c r="K824" i="3"/>
  <c r="N823" i="3"/>
  <c r="R823" i="3" s="1"/>
  <c r="Q823" i="3"/>
  <c r="L823" i="3"/>
  <c r="P823" i="3" s="1"/>
  <c r="O823" i="3"/>
  <c r="L824" i="3" l="1"/>
  <c r="P824" i="3" s="1"/>
  <c r="O824" i="3"/>
  <c r="N824" i="3"/>
  <c r="R824" i="3" s="1"/>
  <c r="Q824" i="3"/>
  <c r="G826" i="3"/>
  <c r="H826" i="3"/>
  <c r="M825" i="3"/>
  <c r="J825" i="3"/>
  <c r="I825" i="3"/>
  <c r="K825" i="3"/>
  <c r="M826" i="3" l="1"/>
  <c r="J826" i="3"/>
  <c r="Q825" i="3"/>
  <c r="N825" i="3"/>
  <c r="R825" i="3" s="1"/>
  <c r="G827" i="3"/>
  <c r="H827" i="3"/>
  <c r="I826" i="3"/>
  <c r="K826" i="3"/>
  <c r="L825" i="3"/>
  <c r="P825" i="3" s="1"/>
  <c r="O825" i="3"/>
  <c r="L826" i="3" l="1"/>
  <c r="P826" i="3" s="1"/>
  <c r="O826" i="3"/>
  <c r="G828" i="3"/>
  <c r="H828" i="3"/>
  <c r="K827" i="3"/>
  <c r="I827" i="3"/>
  <c r="M827" i="3"/>
  <c r="J827" i="3"/>
  <c r="Q826" i="3"/>
  <c r="N826" i="3"/>
  <c r="R826" i="3" s="1"/>
  <c r="L827" i="3" l="1"/>
  <c r="P827" i="3" s="1"/>
  <c r="O827" i="3"/>
  <c r="N827" i="3"/>
  <c r="R827" i="3" s="1"/>
  <c r="Q827" i="3"/>
  <c r="G829" i="3"/>
  <c r="H829" i="3"/>
  <c r="I828" i="3"/>
  <c r="K828" i="3"/>
  <c r="M828" i="3"/>
  <c r="J828" i="3"/>
  <c r="G830" i="3" l="1"/>
  <c r="H830" i="3"/>
  <c r="M829" i="3"/>
  <c r="J829" i="3"/>
  <c r="I829" i="3"/>
  <c r="K829" i="3"/>
  <c r="N828" i="3"/>
  <c r="R828" i="3" s="1"/>
  <c r="Q828" i="3"/>
  <c r="L828" i="3"/>
  <c r="P828" i="3" s="1"/>
  <c r="O828" i="3"/>
  <c r="L829" i="3" l="1"/>
  <c r="P829" i="3" s="1"/>
  <c r="O829" i="3"/>
  <c r="Q829" i="3"/>
  <c r="N829" i="3"/>
  <c r="R829" i="3" s="1"/>
  <c r="G831" i="3"/>
  <c r="H831" i="3"/>
  <c r="M830" i="3"/>
  <c r="J830" i="3"/>
  <c r="I830" i="3"/>
  <c r="K830" i="3"/>
  <c r="M831" i="3" l="1"/>
  <c r="J831" i="3"/>
  <c r="L830" i="3"/>
  <c r="P830" i="3" s="1"/>
  <c r="O830" i="3"/>
  <c r="Q830" i="3"/>
  <c r="N830" i="3"/>
  <c r="R830" i="3" s="1"/>
  <c r="G832" i="3"/>
  <c r="H832" i="3"/>
  <c r="K831" i="3"/>
  <c r="I831" i="3"/>
  <c r="M832" i="3" l="1"/>
  <c r="J832" i="3"/>
  <c r="I832" i="3"/>
  <c r="K832" i="3"/>
  <c r="G833" i="3"/>
  <c r="H833" i="3"/>
  <c r="L831" i="3"/>
  <c r="P831" i="3" s="1"/>
  <c r="O831" i="3"/>
  <c r="N831" i="3"/>
  <c r="R831" i="3" s="1"/>
  <c r="Q831" i="3"/>
  <c r="G834" i="3" l="1"/>
  <c r="H834" i="3"/>
  <c r="M833" i="3"/>
  <c r="J833" i="3"/>
  <c r="I833" i="3"/>
  <c r="K833" i="3"/>
  <c r="L832" i="3"/>
  <c r="P832" i="3" s="1"/>
  <c r="O832" i="3"/>
  <c r="N832" i="3"/>
  <c r="R832" i="3" s="1"/>
  <c r="Q832" i="3"/>
  <c r="L833" i="3" l="1"/>
  <c r="P833" i="3" s="1"/>
  <c r="O833" i="3"/>
  <c r="N833" i="3"/>
  <c r="R833" i="3" s="1"/>
  <c r="Q833" i="3"/>
  <c r="G835" i="3"/>
  <c r="H835" i="3"/>
  <c r="M834" i="3"/>
  <c r="J834" i="3"/>
  <c r="I834" i="3"/>
  <c r="K834" i="3"/>
  <c r="K835" i="3" l="1"/>
  <c r="I835" i="3"/>
  <c r="M835" i="3"/>
  <c r="J835" i="3"/>
  <c r="L834" i="3"/>
  <c r="P834" i="3" s="1"/>
  <c r="O834" i="3"/>
  <c r="Q834" i="3"/>
  <c r="N834" i="3"/>
  <c r="R834" i="3" s="1"/>
  <c r="G836" i="3"/>
  <c r="H836" i="3"/>
  <c r="I836" i="3" l="1"/>
  <c r="K836" i="3"/>
  <c r="G837" i="3"/>
  <c r="H837" i="3"/>
  <c r="N835" i="3"/>
  <c r="R835" i="3" s="1"/>
  <c r="Q835" i="3"/>
  <c r="M836" i="3"/>
  <c r="J836" i="3"/>
  <c r="L835" i="3"/>
  <c r="P835" i="3" s="1"/>
  <c r="O835" i="3"/>
  <c r="M837" i="3" l="1"/>
  <c r="J837" i="3"/>
  <c r="I837" i="3"/>
  <c r="K837" i="3"/>
  <c r="L836" i="3"/>
  <c r="P836" i="3" s="1"/>
  <c r="O836" i="3"/>
  <c r="N836" i="3"/>
  <c r="R836" i="3" s="1"/>
  <c r="Q836" i="3"/>
  <c r="G838" i="3"/>
  <c r="H838" i="3"/>
  <c r="I838" i="3" l="1"/>
  <c r="K838" i="3"/>
  <c r="L837" i="3"/>
  <c r="P837" i="3" s="1"/>
  <c r="O837" i="3"/>
  <c r="G839" i="3"/>
  <c r="H839" i="3"/>
  <c r="M838" i="3"/>
  <c r="J838" i="3"/>
  <c r="Q837" i="3"/>
  <c r="N837" i="3"/>
  <c r="R837" i="3" s="1"/>
  <c r="K839" i="3" l="1"/>
  <c r="I839" i="3"/>
  <c r="Q838" i="3"/>
  <c r="N838" i="3"/>
  <c r="R838" i="3" s="1"/>
  <c r="G840" i="3"/>
  <c r="H840" i="3"/>
  <c r="L838" i="3"/>
  <c r="P838" i="3" s="1"/>
  <c r="O838" i="3"/>
  <c r="M839" i="3"/>
  <c r="J839" i="3"/>
  <c r="G841" i="3" l="1"/>
  <c r="H841" i="3"/>
  <c r="M840" i="3"/>
  <c r="J840" i="3"/>
  <c r="I840" i="3"/>
  <c r="K840" i="3"/>
  <c r="N839" i="3"/>
  <c r="R839" i="3" s="1"/>
  <c r="Q839" i="3"/>
  <c r="L839" i="3"/>
  <c r="P839" i="3" s="1"/>
  <c r="O839" i="3"/>
  <c r="L840" i="3" l="1"/>
  <c r="P840" i="3" s="1"/>
  <c r="O840" i="3"/>
  <c r="N840" i="3"/>
  <c r="R840" i="3" s="1"/>
  <c r="Q840" i="3"/>
  <c r="G842" i="3"/>
  <c r="H842" i="3"/>
  <c r="M841" i="3"/>
  <c r="J841" i="3"/>
  <c r="I841" i="3"/>
  <c r="K841" i="3"/>
  <c r="I842" i="3" l="1"/>
  <c r="K842" i="3"/>
  <c r="M842" i="3"/>
  <c r="J842" i="3"/>
  <c r="L841" i="3"/>
  <c r="P841" i="3" s="1"/>
  <c r="O841" i="3"/>
  <c r="Q841" i="3"/>
  <c r="N841" i="3"/>
  <c r="R841" i="3" s="1"/>
  <c r="G843" i="3"/>
  <c r="H843" i="3"/>
  <c r="M843" i="3" l="1"/>
  <c r="J843" i="3"/>
  <c r="G844" i="3"/>
  <c r="H844" i="3"/>
  <c r="Q842" i="3"/>
  <c r="N842" i="3"/>
  <c r="R842" i="3" s="1"/>
  <c r="L842" i="3"/>
  <c r="P842" i="3" s="1"/>
  <c r="O842" i="3"/>
  <c r="K843" i="3"/>
  <c r="I843" i="3"/>
  <c r="G845" i="3" l="1"/>
  <c r="H845" i="3"/>
  <c r="M844" i="3"/>
  <c r="J844" i="3"/>
  <c r="I844" i="3"/>
  <c r="K844" i="3"/>
  <c r="L843" i="3"/>
  <c r="P843" i="3" s="1"/>
  <c r="O843" i="3"/>
  <c r="N843" i="3"/>
  <c r="R843" i="3" s="1"/>
  <c r="Q843" i="3"/>
  <c r="L844" i="3" l="1"/>
  <c r="P844" i="3" s="1"/>
  <c r="O844" i="3"/>
  <c r="N844" i="3"/>
  <c r="R844" i="3" s="1"/>
  <c r="Q844" i="3"/>
  <c r="G846" i="3"/>
  <c r="H846" i="3"/>
  <c r="M845" i="3"/>
  <c r="J845" i="3"/>
  <c r="I845" i="3"/>
  <c r="K845" i="3"/>
  <c r="I846" i="3" l="1"/>
  <c r="K846" i="3"/>
  <c r="M846" i="3"/>
  <c r="J846" i="3"/>
  <c r="N845" i="3"/>
  <c r="R845" i="3" s="1"/>
  <c r="Q845" i="3"/>
  <c r="G847" i="3"/>
  <c r="H847" i="3"/>
  <c r="L845" i="3"/>
  <c r="P845" i="3" s="1"/>
  <c r="O845" i="3"/>
  <c r="K847" i="3" l="1"/>
  <c r="I847" i="3"/>
  <c r="Q846" i="3"/>
  <c r="N846" i="3"/>
  <c r="R846" i="3" s="1"/>
  <c r="L846" i="3"/>
  <c r="P846" i="3" s="1"/>
  <c r="O846" i="3"/>
  <c r="M847" i="3"/>
  <c r="J847" i="3"/>
  <c r="G848" i="3"/>
  <c r="H848" i="3"/>
  <c r="N847" i="3" l="1"/>
  <c r="R847" i="3" s="1"/>
  <c r="Q847" i="3"/>
  <c r="I848" i="3"/>
  <c r="K848" i="3"/>
  <c r="G849" i="3"/>
  <c r="H849" i="3"/>
  <c r="M848" i="3"/>
  <c r="J848" i="3"/>
  <c r="L847" i="3"/>
  <c r="P847" i="3" s="1"/>
  <c r="O847" i="3"/>
  <c r="N848" i="3" l="1"/>
  <c r="R848" i="3" s="1"/>
  <c r="Q848" i="3"/>
  <c r="G850" i="3"/>
  <c r="H850" i="3"/>
  <c r="M849" i="3"/>
  <c r="J849" i="3"/>
  <c r="L848" i="3"/>
  <c r="P848" i="3" s="1"/>
  <c r="O848" i="3"/>
  <c r="I849" i="3"/>
  <c r="K849" i="3"/>
  <c r="N849" i="3" l="1"/>
  <c r="R849" i="3" s="1"/>
  <c r="Q849" i="3"/>
  <c r="G851" i="3"/>
  <c r="H851" i="3"/>
  <c r="I850" i="3"/>
  <c r="K850" i="3"/>
  <c r="M850" i="3"/>
  <c r="J850" i="3"/>
  <c r="L849" i="3"/>
  <c r="P849" i="3" s="1"/>
  <c r="O849" i="3"/>
  <c r="Q850" i="3" l="1"/>
  <c r="N850" i="3"/>
  <c r="R850" i="3" s="1"/>
  <c r="K851" i="3"/>
  <c r="I851" i="3"/>
  <c r="M851" i="3"/>
  <c r="J851" i="3"/>
  <c r="L850" i="3"/>
  <c r="P850" i="3" s="1"/>
  <c r="O850" i="3"/>
  <c r="G852" i="3"/>
  <c r="H852" i="3"/>
  <c r="G853" i="3" l="1"/>
  <c r="H853" i="3"/>
  <c r="N851" i="3"/>
  <c r="R851" i="3" s="1"/>
  <c r="Q851" i="3"/>
  <c r="L851" i="3"/>
  <c r="P851" i="3" s="1"/>
  <c r="O851" i="3"/>
  <c r="M852" i="3"/>
  <c r="J852" i="3"/>
  <c r="I852" i="3"/>
  <c r="K852" i="3"/>
  <c r="N852" i="3" l="1"/>
  <c r="R852" i="3" s="1"/>
  <c r="Q852" i="3"/>
  <c r="L852" i="3"/>
  <c r="P852" i="3" s="1"/>
  <c r="O852" i="3"/>
  <c r="G854" i="3"/>
  <c r="H854" i="3"/>
  <c r="M853" i="3"/>
  <c r="J853" i="3"/>
  <c r="I853" i="3"/>
  <c r="K853" i="3"/>
  <c r="M854" i="3" l="1"/>
  <c r="J854" i="3"/>
  <c r="N853" i="3"/>
  <c r="R853" i="3" s="1"/>
  <c r="Q853" i="3"/>
  <c r="G855" i="3"/>
  <c r="H855" i="3"/>
  <c r="I854" i="3"/>
  <c r="K854" i="3"/>
  <c r="L853" i="3"/>
  <c r="P853" i="3" s="1"/>
  <c r="O853" i="3"/>
  <c r="L854" i="3" l="1"/>
  <c r="P854" i="3" s="1"/>
  <c r="O854" i="3"/>
  <c r="G856" i="3"/>
  <c r="H856" i="3"/>
  <c r="M855" i="3"/>
  <c r="J855" i="3"/>
  <c r="K855" i="3"/>
  <c r="I855" i="3"/>
  <c r="Q854" i="3"/>
  <c r="N854" i="3"/>
  <c r="R854" i="3" s="1"/>
  <c r="L855" i="3" l="1"/>
  <c r="P855" i="3" s="1"/>
  <c r="O855" i="3"/>
  <c r="N855" i="3"/>
  <c r="R855" i="3" s="1"/>
  <c r="Q855" i="3"/>
  <c r="G857" i="3"/>
  <c r="H857" i="3"/>
  <c r="I856" i="3"/>
  <c r="K856" i="3"/>
  <c r="M856" i="3"/>
  <c r="J856" i="3"/>
  <c r="G858" i="3" l="1"/>
  <c r="H858" i="3"/>
  <c r="M857" i="3"/>
  <c r="J857" i="3"/>
  <c r="I857" i="3"/>
  <c r="K857" i="3"/>
  <c r="N856" i="3"/>
  <c r="R856" i="3" s="1"/>
  <c r="Q856" i="3"/>
  <c r="L856" i="3"/>
  <c r="P856" i="3" s="1"/>
  <c r="O856" i="3"/>
  <c r="L857" i="3" l="1"/>
  <c r="P857" i="3" s="1"/>
  <c r="O857" i="3"/>
  <c r="Q857" i="3"/>
  <c r="N857" i="3"/>
  <c r="R857" i="3" s="1"/>
  <c r="G859" i="3"/>
  <c r="H859" i="3"/>
  <c r="M858" i="3"/>
  <c r="J858" i="3"/>
  <c r="I858" i="3"/>
  <c r="K858" i="3"/>
  <c r="M859" i="3" l="1"/>
  <c r="J859" i="3"/>
  <c r="K859" i="3"/>
  <c r="I859" i="3"/>
  <c r="L858" i="3"/>
  <c r="P858" i="3" s="1"/>
  <c r="O858" i="3"/>
  <c r="Q858" i="3"/>
  <c r="N858" i="3"/>
  <c r="R858" i="3" s="1"/>
  <c r="G860" i="3"/>
  <c r="H860" i="3"/>
  <c r="I860" i="3" l="1"/>
  <c r="K860" i="3"/>
  <c r="G861" i="3"/>
  <c r="H861" i="3"/>
  <c r="L859" i="3"/>
  <c r="P859" i="3" s="1"/>
  <c r="O859" i="3"/>
  <c r="M860" i="3"/>
  <c r="J860" i="3"/>
  <c r="N859" i="3"/>
  <c r="R859" i="3" s="1"/>
  <c r="Q859" i="3"/>
  <c r="N860" i="3" l="1"/>
  <c r="R860" i="3" s="1"/>
  <c r="Q860" i="3"/>
  <c r="I861" i="3"/>
  <c r="K861" i="3"/>
  <c r="G862" i="3"/>
  <c r="H862" i="3"/>
  <c r="L860" i="3"/>
  <c r="P860" i="3" s="1"/>
  <c r="O860" i="3"/>
  <c r="M861" i="3"/>
  <c r="J861" i="3"/>
  <c r="M862" i="3" l="1"/>
  <c r="J862" i="3"/>
  <c r="I862" i="3"/>
  <c r="K862" i="3"/>
  <c r="G863" i="3"/>
  <c r="H863" i="3"/>
  <c r="Q861" i="3"/>
  <c r="N861" i="3"/>
  <c r="R861" i="3" s="1"/>
  <c r="L861" i="3"/>
  <c r="P861" i="3" s="1"/>
  <c r="O861" i="3"/>
  <c r="M863" i="3" l="1"/>
  <c r="J863" i="3"/>
  <c r="G864" i="3"/>
  <c r="H864" i="3"/>
  <c r="K863" i="3"/>
  <c r="I863" i="3"/>
  <c r="L862" i="3"/>
  <c r="P862" i="3" s="1"/>
  <c r="O862" i="3"/>
  <c r="Q862" i="3"/>
  <c r="N862" i="3"/>
  <c r="R862" i="3" s="1"/>
  <c r="L863" i="3" l="1"/>
  <c r="P863" i="3" s="1"/>
  <c r="O863" i="3"/>
  <c r="G865" i="3"/>
  <c r="H865" i="3"/>
  <c r="I864" i="3"/>
  <c r="K864" i="3"/>
  <c r="M864" i="3"/>
  <c r="J864" i="3"/>
  <c r="N863" i="3"/>
  <c r="R863" i="3" s="1"/>
  <c r="Q863" i="3"/>
  <c r="N864" i="3" l="1"/>
  <c r="R864" i="3" s="1"/>
  <c r="Q864" i="3"/>
  <c r="I865" i="3"/>
  <c r="K865" i="3"/>
  <c r="M865" i="3"/>
  <c r="J865" i="3"/>
  <c r="L864" i="3"/>
  <c r="P864" i="3" s="1"/>
  <c r="O864" i="3"/>
  <c r="G866" i="3"/>
  <c r="H866" i="3"/>
  <c r="Q865" i="3" l="1"/>
  <c r="N865" i="3"/>
  <c r="R865" i="3" s="1"/>
  <c r="L865" i="3"/>
  <c r="P865" i="3" s="1"/>
  <c r="O865" i="3"/>
  <c r="G867" i="3"/>
  <c r="H867" i="3"/>
  <c r="M866" i="3"/>
  <c r="J866" i="3"/>
  <c r="I866" i="3"/>
  <c r="K866" i="3"/>
  <c r="K867" i="3" l="1"/>
  <c r="I867" i="3"/>
  <c r="Q866" i="3"/>
  <c r="N866" i="3"/>
  <c r="R866" i="3" s="1"/>
  <c r="G868" i="3"/>
  <c r="H868" i="3"/>
  <c r="L866" i="3"/>
  <c r="P866" i="3" s="1"/>
  <c r="O866" i="3"/>
  <c r="M867" i="3"/>
  <c r="J867" i="3"/>
  <c r="G869" i="3" l="1"/>
  <c r="H869" i="3"/>
  <c r="M868" i="3"/>
  <c r="J868" i="3"/>
  <c r="I868" i="3"/>
  <c r="K868" i="3"/>
  <c r="N867" i="3"/>
  <c r="R867" i="3" s="1"/>
  <c r="Q867" i="3"/>
  <c r="L867" i="3"/>
  <c r="P867" i="3" s="1"/>
  <c r="O867" i="3"/>
  <c r="L868" i="3" l="1"/>
  <c r="P868" i="3" s="1"/>
  <c r="O868" i="3"/>
  <c r="N868" i="3"/>
  <c r="R868" i="3" s="1"/>
  <c r="Q868" i="3"/>
  <c r="G870" i="3"/>
  <c r="H870" i="3"/>
  <c r="M869" i="3"/>
  <c r="J869" i="3"/>
  <c r="I869" i="3"/>
  <c r="K869" i="3"/>
  <c r="M870" i="3" l="1"/>
  <c r="J870" i="3"/>
  <c r="L869" i="3"/>
  <c r="P869" i="3" s="1"/>
  <c r="O869" i="3"/>
  <c r="Q869" i="3"/>
  <c r="N869" i="3"/>
  <c r="R869" i="3" s="1"/>
  <c r="G871" i="3"/>
  <c r="H871" i="3"/>
  <c r="I870" i="3"/>
  <c r="K870" i="3"/>
  <c r="G872" i="3" l="1"/>
  <c r="H872" i="3"/>
  <c r="K871" i="3"/>
  <c r="I871" i="3"/>
  <c r="M871" i="3"/>
  <c r="J871" i="3"/>
  <c r="L870" i="3"/>
  <c r="P870" i="3" s="1"/>
  <c r="O870" i="3"/>
  <c r="Q870" i="3"/>
  <c r="N870" i="3"/>
  <c r="R870" i="3" s="1"/>
  <c r="N871" i="3" l="1"/>
  <c r="R871" i="3" s="1"/>
  <c r="Q871" i="3"/>
  <c r="L871" i="3"/>
  <c r="P871" i="3" s="1"/>
  <c r="O871" i="3"/>
  <c r="G873" i="3"/>
  <c r="H873" i="3"/>
  <c r="M872" i="3"/>
  <c r="J872" i="3"/>
  <c r="I872" i="3"/>
  <c r="K872" i="3"/>
  <c r="I873" i="3" l="1"/>
  <c r="K873" i="3"/>
  <c r="M873" i="3"/>
  <c r="J873" i="3"/>
  <c r="L872" i="3"/>
  <c r="P872" i="3" s="1"/>
  <c r="O872" i="3"/>
  <c r="N872" i="3"/>
  <c r="R872" i="3" s="1"/>
  <c r="Q872" i="3"/>
  <c r="G874" i="3"/>
  <c r="H874" i="3"/>
  <c r="M874" i="3" l="1"/>
  <c r="J874" i="3"/>
  <c r="G875" i="3"/>
  <c r="H875" i="3"/>
  <c r="Q873" i="3"/>
  <c r="N873" i="3"/>
  <c r="R873" i="3" s="1"/>
  <c r="L873" i="3"/>
  <c r="P873" i="3" s="1"/>
  <c r="O873" i="3"/>
  <c r="I874" i="3"/>
  <c r="K874" i="3"/>
  <c r="G876" i="3" l="1"/>
  <c r="H876" i="3"/>
  <c r="M875" i="3"/>
  <c r="J875" i="3"/>
  <c r="K875" i="3"/>
  <c r="I875" i="3"/>
  <c r="L874" i="3"/>
  <c r="P874" i="3" s="1"/>
  <c r="O874" i="3"/>
  <c r="Q874" i="3"/>
  <c r="N874" i="3"/>
  <c r="R874" i="3" s="1"/>
  <c r="N875" i="3" l="1"/>
  <c r="R875" i="3" s="1"/>
  <c r="Q875" i="3"/>
  <c r="L875" i="3"/>
  <c r="P875" i="3" s="1"/>
  <c r="O875" i="3"/>
  <c r="G877" i="3"/>
  <c r="H877" i="3"/>
  <c r="M876" i="3"/>
  <c r="J876" i="3"/>
  <c r="I876" i="3"/>
  <c r="K876" i="3"/>
  <c r="M877" i="3" l="1"/>
  <c r="J877" i="3"/>
  <c r="L876" i="3"/>
  <c r="P876" i="3" s="1"/>
  <c r="O876" i="3"/>
  <c r="I877" i="3"/>
  <c r="K877" i="3"/>
  <c r="N876" i="3"/>
  <c r="R876" i="3" s="1"/>
  <c r="Q876" i="3"/>
  <c r="G878" i="3"/>
  <c r="H878" i="3"/>
  <c r="I878" i="3" l="1"/>
  <c r="K878" i="3"/>
  <c r="L877" i="3"/>
  <c r="P877" i="3" s="1"/>
  <c r="O877" i="3"/>
  <c r="G879" i="3"/>
  <c r="H879" i="3"/>
  <c r="M878" i="3"/>
  <c r="J878" i="3"/>
  <c r="N877" i="3"/>
  <c r="R877" i="3" s="1"/>
  <c r="Q877" i="3"/>
  <c r="K879" i="3" l="1"/>
  <c r="I879" i="3"/>
  <c r="M879" i="3"/>
  <c r="J879" i="3"/>
  <c r="L878" i="3"/>
  <c r="P878" i="3" s="1"/>
  <c r="O878" i="3"/>
  <c r="Q878" i="3"/>
  <c r="N878" i="3"/>
  <c r="R878" i="3" s="1"/>
  <c r="G880" i="3"/>
  <c r="H880" i="3"/>
  <c r="I880" i="3" l="1"/>
  <c r="K880" i="3"/>
  <c r="G881" i="3"/>
  <c r="H881" i="3"/>
  <c r="N879" i="3"/>
  <c r="R879" i="3" s="1"/>
  <c r="Q879" i="3"/>
  <c r="M880" i="3"/>
  <c r="J880" i="3"/>
  <c r="L879" i="3"/>
  <c r="P879" i="3" s="1"/>
  <c r="O879" i="3"/>
  <c r="N880" i="3" l="1"/>
  <c r="R880" i="3" s="1"/>
  <c r="Q880" i="3"/>
  <c r="M881" i="3"/>
  <c r="J881" i="3"/>
  <c r="I881" i="3"/>
  <c r="K881" i="3"/>
  <c r="L880" i="3"/>
  <c r="P880" i="3" s="1"/>
  <c r="O880" i="3"/>
  <c r="G882" i="3"/>
  <c r="H882" i="3"/>
  <c r="G883" i="3" l="1"/>
  <c r="H883" i="3"/>
  <c r="L881" i="3"/>
  <c r="P881" i="3" s="1"/>
  <c r="O881" i="3"/>
  <c r="N881" i="3"/>
  <c r="R881" i="3" s="1"/>
  <c r="Q881" i="3"/>
  <c r="M882" i="3"/>
  <c r="J882" i="3"/>
  <c r="I882" i="3"/>
  <c r="K882" i="3"/>
  <c r="Q882" i="3" l="1"/>
  <c r="N882" i="3"/>
  <c r="R882" i="3" s="1"/>
  <c r="L882" i="3"/>
  <c r="P882" i="3" s="1"/>
  <c r="O882" i="3"/>
  <c r="G884" i="3"/>
  <c r="H884" i="3"/>
  <c r="M883" i="3"/>
  <c r="J883" i="3"/>
  <c r="K883" i="3"/>
  <c r="I883" i="3"/>
  <c r="N883" i="3" l="1"/>
  <c r="R883" i="3" s="1"/>
  <c r="Q883" i="3"/>
  <c r="G885" i="3"/>
  <c r="H885" i="3"/>
  <c r="M884" i="3"/>
  <c r="J884" i="3"/>
  <c r="I884" i="3"/>
  <c r="K884" i="3"/>
  <c r="L883" i="3"/>
  <c r="P883" i="3" s="1"/>
  <c r="O883" i="3"/>
  <c r="N884" i="3" l="1"/>
  <c r="R884" i="3" s="1"/>
  <c r="Q884" i="3"/>
  <c r="G886" i="3"/>
  <c r="H886" i="3"/>
  <c r="I885" i="3"/>
  <c r="K885" i="3"/>
  <c r="M885" i="3"/>
  <c r="J885" i="3"/>
  <c r="L884" i="3"/>
  <c r="P884" i="3" s="1"/>
  <c r="O884" i="3"/>
  <c r="N885" i="3" l="1"/>
  <c r="R885" i="3" s="1"/>
  <c r="Q885" i="3"/>
  <c r="I886" i="3"/>
  <c r="K886" i="3"/>
  <c r="M886" i="3"/>
  <c r="J886" i="3"/>
  <c r="L885" i="3"/>
  <c r="P885" i="3" s="1"/>
  <c r="O885" i="3"/>
  <c r="G887" i="3"/>
  <c r="H887" i="3"/>
  <c r="Q886" i="3" l="1"/>
  <c r="N886" i="3"/>
  <c r="R886" i="3" s="1"/>
  <c r="L886" i="3"/>
  <c r="P886" i="3" s="1"/>
  <c r="O886" i="3"/>
  <c r="G888" i="3"/>
  <c r="H888" i="3"/>
  <c r="M887" i="3"/>
  <c r="J887" i="3"/>
  <c r="K887" i="3"/>
  <c r="I887" i="3"/>
  <c r="N887" i="3" l="1"/>
  <c r="R887" i="3" s="1"/>
  <c r="Q887" i="3"/>
  <c r="G889" i="3"/>
  <c r="H889" i="3"/>
  <c r="I888" i="3"/>
  <c r="K888" i="3"/>
  <c r="L887" i="3"/>
  <c r="P887" i="3" s="1"/>
  <c r="O887" i="3"/>
  <c r="M888" i="3"/>
  <c r="J888" i="3"/>
  <c r="L888" i="3" l="1"/>
  <c r="P888" i="3" s="1"/>
  <c r="O888" i="3"/>
  <c r="G890" i="3"/>
  <c r="H890" i="3"/>
  <c r="I889" i="3"/>
  <c r="K889" i="3"/>
  <c r="N888" i="3"/>
  <c r="R888" i="3" s="1"/>
  <c r="Q888" i="3"/>
  <c r="M889" i="3"/>
  <c r="J889" i="3"/>
  <c r="M890" i="3" l="1"/>
  <c r="J890" i="3"/>
  <c r="I890" i="3"/>
  <c r="K890" i="3"/>
  <c r="Q889" i="3"/>
  <c r="N889" i="3"/>
  <c r="R889" i="3" s="1"/>
  <c r="L889" i="3"/>
  <c r="P889" i="3" s="1"/>
  <c r="O889" i="3"/>
  <c r="G891" i="3"/>
  <c r="H891" i="3"/>
  <c r="K891" i="3" l="1"/>
  <c r="I891" i="3"/>
  <c r="L890" i="3"/>
  <c r="P890" i="3" s="1"/>
  <c r="O890" i="3"/>
  <c r="G892" i="3"/>
  <c r="H892" i="3"/>
  <c r="M891" i="3"/>
  <c r="J891" i="3"/>
  <c r="Q890" i="3"/>
  <c r="N890" i="3"/>
  <c r="R890" i="3" s="1"/>
  <c r="N891" i="3" l="1"/>
  <c r="R891" i="3" s="1"/>
  <c r="Q891" i="3"/>
  <c r="G893" i="3"/>
  <c r="H893" i="3"/>
  <c r="M892" i="3"/>
  <c r="J892" i="3"/>
  <c r="I892" i="3"/>
  <c r="K892" i="3"/>
  <c r="L891" i="3"/>
  <c r="P891" i="3" s="1"/>
  <c r="O891" i="3"/>
  <c r="N892" i="3" l="1"/>
  <c r="R892" i="3" s="1"/>
  <c r="Q892" i="3"/>
  <c r="G894" i="3"/>
  <c r="H894" i="3"/>
  <c r="M893" i="3"/>
  <c r="J893" i="3"/>
  <c r="I893" i="3"/>
  <c r="K893" i="3"/>
  <c r="L892" i="3"/>
  <c r="P892" i="3" s="1"/>
  <c r="O892" i="3"/>
  <c r="Q893" i="3" l="1"/>
  <c r="N893" i="3"/>
  <c r="R893" i="3" s="1"/>
  <c r="G895" i="3"/>
  <c r="H895" i="3"/>
  <c r="M894" i="3"/>
  <c r="J894" i="3"/>
  <c r="I894" i="3"/>
  <c r="K894" i="3"/>
  <c r="L893" i="3"/>
  <c r="P893" i="3" s="1"/>
  <c r="O893" i="3"/>
  <c r="Q894" i="3" l="1"/>
  <c r="N894" i="3"/>
  <c r="R894" i="3" s="1"/>
  <c r="G896" i="3"/>
  <c r="H896" i="3"/>
  <c r="M895" i="3"/>
  <c r="J895" i="3"/>
  <c r="K895" i="3"/>
  <c r="I895" i="3"/>
  <c r="L894" i="3"/>
  <c r="P894" i="3" s="1"/>
  <c r="O894" i="3"/>
  <c r="L895" i="3" l="1"/>
  <c r="P895" i="3" s="1"/>
  <c r="O895" i="3"/>
  <c r="N895" i="3"/>
  <c r="R895" i="3" s="1"/>
  <c r="Q895" i="3"/>
  <c r="G897" i="3"/>
  <c r="H897" i="3"/>
  <c r="M896" i="3"/>
  <c r="J896" i="3"/>
  <c r="I896" i="3"/>
  <c r="K896" i="3"/>
  <c r="N896" i="3" l="1"/>
  <c r="R896" i="3" s="1"/>
  <c r="Q896" i="3"/>
  <c r="G898" i="3"/>
  <c r="H898" i="3"/>
  <c r="L896" i="3"/>
  <c r="P896" i="3" s="1"/>
  <c r="O896" i="3"/>
  <c r="I897" i="3"/>
  <c r="K897" i="3"/>
  <c r="M897" i="3"/>
  <c r="J897" i="3"/>
  <c r="G899" i="3" l="1"/>
  <c r="H899" i="3"/>
  <c r="M898" i="3"/>
  <c r="J898" i="3"/>
  <c r="I898" i="3"/>
  <c r="K898" i="3"/>
  <c r="N897" i="3"/>
  <c r="R897" i="3" s="1"/>
  <c r="Q897" i="3"/>
  <c r="L897" i="3"/>
  <c r="P897" i="3" s="1"/>
  <c r="O897" i="3"/>
  <c r="L898" i="3" l="1"/>
  <c r="P898" i="3" s="1"/>
  <c r="O898" i="3"/>
  <c r="Q898" i="3"/>
  <c r="N898" i="3"/>
  <c r="R898" i="3" s="1"/>
  <c r="G900" i="3"/>
  <c r="H900" i="3"/>
  <c r="M899" i="3"/>
  <c r="J899" i="3"/>
  <c r="K899" i="3"/>
  <c r="I899" i="3"/>
  <c r="I900" i="3" l="1"/>
  <c r="K900" i="3"/>
  <c r="M900" i="3"/>
  <c r="J900" i="3"/>
  <c r="L899" i="3"/>
  <c r="P899" i="3" s="1"/>
  <c r="O899" i="3"/>
  <c r="N899" i="3"/>
  <c r="R899" i="3" s="1"/>
  <c r="Q899" i="3"/>
  <c r="G901" i="3"/>
  <c r="H901" i="3"/>
  <c r="G902" i="3" l="1"/>
  <c r="H902" i="3"/>
  <c r="M901" i="3"/>
  <c r="J901" i="3"/>
  <c r="N900" i="3"/>
  <c r="R900" i="3" s="1"/>
  <c r="Q900" i="3"/>
  <c r="L900" i="3"/>
  <c r="P900" i="3" s="1"/>
  <c r="O900" i="3"/>
  <c r="I901" i="3"/>
  <c r="K901" i="3"/>
  <c r="Q901" i="3" l="1"/>
  <c r="N901" i="3"/>
  <c r="R901" i="3" s="1"/>
  <c r="L901" i="3"/>
  <c r="P901" i="3" s="1"/>
  <c r="O901" i="3"/>
  <c r="G903" i="3"/>
  <c r="H903" i="3"/>
  <c r="M902" i="3"/>
  <c r="J902" i="3"/>
  <c r="I902" i="3"/>
  <c r="K902" i="3"/>
  <c r="M903" i="3" l="1"/>
  <c r="J903" i="3"/>
  <c r="L902" i="3"/>
  <c r="P902" i="3" s="1"/>
  <c r="O902" i="3"/>
  <c r="K903" i="3"/>
  <c r="I903" i="3"/>
  <c r="Q902" i="3"/>
  <c r="N902" i="3"/>
  <c r="R902" i="3" s="1"/>
  <c r="G904" i="3"/>
  <c r="H904" i="3"/>
  <c r="I904" i="3" l="1"/>
  <c r="K904" i="3"/>
  <c r="L903" i="3"/>
  <c r="P903" i="3" s="1"/>
  <c r="O903" i="3"/>
  <c r="G905" i="3"/>
  <c r="H905" i="3"/>
  <c r="M904" i="3"/>
  <c r="J904" i="3"/>
  <c r="N903" i="3"/>
  <c r="R903" i="3" s="1"/>
  <c r="Q903" i="3"/>
  <c r="N904" i="3" l="1"/>
  <c r="R904" i="3" s="1"/>
  <c r="Q904" i="3"/>
  <c r="I905" i="3"/>
  <c r="K905" i="3"/>
  <c r="G906" i="3"/>
  <c r="H906" i="3"/>
  <c r="L904" i="3"/>
  <c r="P904" i="3" s="1"/>
  <c r="O904" i="3"/>
  <c r="M905" i="3"/>
  <c r="J905" i="3"/>
  <c r="M906" i="3" l="1"/>
  <c r="J906" i="3"/>
  <c r="K906" i="3"/>
  <c r="I906" i="3"/>
  <c r="G907" i="3"/>
  <c r="H907" i="3"/>
  <c r="Q905" i="3"/>
  <c r="N905" i="3"/>
  <c r="R905" i="3" s="1"/>
  <c r="L905" i="3"/>
  <c r="P905" i="3" s="1"/>
  <c r="O905" i="3"/>
  <c r="M907" i="3" l="1"/>
  <c r="J907" i="3"/>
  <c r="O906" i="3"/>
  <c r="L906" i="3"/>
  <c r="P906" i="3" s="1"/>
  <c r="G908" i="3"/>
  <c r="H908" i="3"/>
  <c r="I907" i="3"/>
  <c r="K907" i="3"/>
  <c r="N906" i="3"/>
  <c r="R906" i="3" s="1"/>
  <c r="Q906" i="3"/>
  <c r="O907" i="3" l="1"/>
  <c r="L907" i="3"/>
  <c r="P907" i="3" s="1"/>
  <c r="G909" i="3"/>
  <c r="H909" i="3"/>
  <c r="K908" i="3"/>
  <c r="I908" i="3"/>
  <c r="M908" i="3"/>
  <c r="J908" i="3"/>
  <c r="Q907" i="3"/>
  <c r="N907" i="3"/>
  <c r="R907" i="3" s="1"/>
  <c r="N908" i="3" l="1"/>
  <c r="R908" i="3" s="1"/>
  <c r="Q908" i="3"/>
  <c r="I909" i="3"/>
  <c r="K909" i="3"/>
  <c r="M909" i="3"/>
  <c r="J909" i="3"/>
  <c r="O908" i="3"/>
  <c r="L908" i="3"/>
  <c r="P908" i="3" s="1"/>
  <c r="G910" i="3"/>
  <c r="H910" i="3"/>
  <c r="Q909" i="3" l="1"/>
  <c r="N909" i="3"/>
  <c r="R909" i="3" s="1"/>
  <c r="O909" i="3"/>
  <c r="L909" i="3"/>
  <c r="P909" i="3" s="1"/>
  <c r="G911" i="3"/>
  <c r="H911" i="3"/>
  <c r="M910" i="3"/>
  <c r="J910" i="3"/>
  <c r="I910" i="3"/>
  <c r="K910" i="3"/>
  <c r="N910" i="3" l="1"/>
  <c r="R910" i="3" s="1"/>
  <c r="Q910" i="3"/>
  <c r="G912" i="3"/>
  <c r="H912" i="3"/>
  <c r="I911" i="3"/>
  <c r="K911" i="3"/>
  <c r="M911" i="3"/>
  <c r="J911" i="3"/>
  <c r="O910" i="3"/>
  <c r="L910" i="3"/>
  <c r="P910" i="3" s="1"/>
  <c r="O911" i="3" l="1"/>
  <c r="L911" i="3"/>
  <c r="P911" i="3" s="1"/>
  <c r="Q911" i="3"/>
  <c r="N911" i="3"/>
  <c r="R911" i="3" s="1"/>
  <c r="G913" i="3"/>
  <c r="H913" i="3"/>
  <c r="I912" i="3"/>
  <c r="K912" i="3"/>
  <c r="M912" i="3"/>
  <c r="J912" i="3"/>
  <c r="G914" i="3" l="1"/>
  <c r="H914" i="3"/>
  <c r="M913" i="3"/>
  <c r="J913" i="3"/>
  <c r="I913" i="3"/>
  <c r="K913" i="3"/>
  <c r="N912" i="3"/>
  <c r="R912" i="3" s="1"/>
  <c r="Q912" i="3"/>
  <c r="O912" i="3"/>
  <c r="L912" i="3"/>
  <c r="P912" i="3" s="1"/>
  <c r="Q913" i="3" l="1"/>
  <c r="N913" i="3"/>
  <c r="R913" i="3" s="1"/>
  <c r="O913" i="3"/>
  <c r="L913" i="3"/>
  <c r="P913" i="3" s="1"/>
  <c r="G915" i="3"/>
  <c r="H915" i="3"/>
  <c r="M914" i="3"/>
  <c r="J914" i="3"/>
  <c r="I914" i="3"/>
  <c r="K914" i="3"/>
  <c r="N914" i="3" l="1"/>
  <c r="R914" i="3" s="1"/>
  <c r="Q914" i="3"/>
  <c r="G916" i="3"/>
  <c r="H916" i="3"/>
  <c r="I915" i="3"/>
  <c r="K915" i="3"/>
  <c r="O914" i="3"/>
  <c r="L914" i="3"/>
  <c r="P914" i="3" s="1"/>
  <c r="M915" i="3"/>
  <c r="J915" i="3"/>
  <c r="G917" i="3" l="1"/>
  <c r="H917" i="3"/>
  <c r="O915" i="3"/>
  <c r="L915" i="3"/>
  <c r="P915" i="3" s="1"/>
  <c r="I916" i="3"/>
  <c r="K916" i="3"/>
  <c r="N915" i="3"/>
  <c r="R915" i="3" s="1"/>
  <c r="Q915" i="3"/>
  <c r="M916" i="3"/>
  <c r="J916" i="3"/>
  <c r="O916" i="3" l="1"/>
  <c r="L916" i="3"/>
  <c r="P916" i="3" s="1"/>
  <c r="N916" i="3"/>
  <c r="R916" i="3" s="1"/>
  <c r="Q916" i="3"/>
  <c r="G918" i="3"/>
  <c r="H918" i="3"/>
  <c r="M917" i="3"/>
  <c r="J917" i="3"/>
  <c r="I917" i="3"/>
  <c r="K917" i="3"/>
  <c r="M918" i="3" l="1"/>
  <c r="J918" i="3"/>
  <c r="N917" i="3"/>
  <c r="R917" i="3" s="1"/>
  <c r="Q917" i="3"/>
  <c r="G919" i="3"/>
  <c r="H919" i="3"/>
  <c r="O917" i="3"/>
  <c r="L917" i="3"/>
  <c r="P917" i="3" s="1"/>
  <c r="K918" i="3"/>
  <c r="I918" i="3"/>
  <c r="G920" i="3" l="1"/>
  <c r="H920" i="3"/>
  <c r="M919" i="3"/>
  <c r="J919" i="3"/>
  <c r="I919" i="3"/>
  <c r="K919" i="3"/>
  <c r="O918" i="3"/>
  <c r="L918" i="3"/>
  <c r="P918" i="3" s="1"/>
  <c r="N918" i="3"/>
  <c r="R918" i="3" s="1"/>
  <c r="Q918" i="3"/>
  <c r="O919" i="3" l="1"/>
  <c r="L919" i="3"/>
  <c r="P919" i="3" s="1"/>
  <c r="N919" i="3"/>
  <c r="R919" i="3" s="1"/>
  <c r="Q919" i="3"/>
  <c r="G921" i="3"/>
  <c r="H921" i="3"/>
  <c r="M920" i="3"/>
  <c r="J920" i="3"/>
  <c r="K920" i="3"/>
  <c r="I920" i="3"/>
  <c r="M921" i="3" l="1"/>
  <c r="J921" i="3"/>
  <c r="N920" i="3"/>
  <c r="R920" i="3" s="1"/>
  <c r="Q920" i="3"/>
  <c r="G922" i="3"/>
  <c r="H922" i="3"/>
  <c r="O920" i="3"/>
  <c r="L920" i="3"/>
  <c r="P920" i="3" s="1"/>
  <c r="I921" i="3"/>
  <c r="K921" i="3"/>
  <c r="G923" i="3" l="1"/>
  <c r="H923" i="3"/>
  <c r="M922" i="3"/>
  <c r="J922" i="3"/>
  <c r="K922" i="3"/>
  <c r="I922" i="3"/>
  <c r="O921" i="3"/>
  <c r="L921" i="3"/>
  <c r="P921" i="3" s="1"/>
  <c r="Q921" i="3"/>
  <c r="N921" i="3"/>
  <c r="R921" i="3" s="1"/>
  <c r="O922" i="3" l="1"/>
  <c r="L922" i="3"/>
  <c r="P922" i="3" s="1"/>
  <c r="N922" i="3"/>
  <c r="R922" i="3" s="1"/>
  <c r="Q922" i="3"/>
  <c r="G924" i="3"/>
  <c r="H924" i="3"/>
  <c r="M923" i="3"/>
  <c r="J923" i="3"/>
  <c r="I923" i="3"/>
  <c r="K923" i="3"/>
  <c r="Q923" i="3" l="1"/>
  <c r="N923" i="3"/>
  <c r="R923" i="3" s="1"/>
  <c r="G925" i="3"/>
  <c r="H925" i="3"/>
  <c r="M924" i="3"/>
  <c r="J924" i="3"/>
  <c r="I924" i="3"/>
  <c r="K924" i="3"/>
  <c r="O923" i="3"/>
  <c r="L923" i="3"/>
  <c r="P923" i="3" s="1"/>
  <c r="N924" i="3" l="1"/>
  <c r="R924" i="3" s="1"/>
  <c r="Q924" i="3"/>
  <c r="G926" i="3"/>
  <c r="H926" i="3"/>
  <c r="I925" i="3"/>
  <c r="K925" i="3"/>
  <c r="M925" i="3"/>
  <c r="J925" i="3"/>
  <c r="O924" i="3"/>
  <c r="L924" i="3"/>
  <c r="P924" i="3" s="1"/>
  <c r="O925" i="3" l="1"/>
  <c r="L925" i="3"/>
  <c r="P925" i="3" s="1"/>
  <c r="I926" i="3"/>
  <c r="K926" i="3"/>
  <c r="N925" i="3"/>
  <c r="R925" i="3" s="1"/>
  <c r="Q925" i="3"/>
  <c r="G927" i="3"/>
  <c r="H927" i="3"/>
  <c r="M926" i="3"/>
  <c r="J926" i="3"/>
  <c r="M927" i="3" l="1"/>
  <c r="J927" i="3"/>
  <c r="O926" i="3"/>
  <c r="L926" i="3"/>
  <c r="P926" i="3" s="1"/>
  <c r="I927" i="3"/>
  <c r="K927" i="3"/>
  <c r="N926" i="3"/>
  <c r="R926" i="3" s="1"/>
  <c r="Q926" i="3"/>
  <c r="G928" i="3"/>
  <c r="H928" i="3"/>
  <c r="I928" i="3" l="1"/>
  <c r="K928" i="3"/>
  <c r="O927" i="3"/>
  <c r="L927" i="3"/>
  <c r="P927" i="3" s="1"/>
  <c r="G929" i="3"/>
  <c r="H929" i="3"/>
  <c r="M928" i="3"/>
  <c r="J928" i="3"/>
  <c r="Q927" i="3"/>
  <c r="N927" i="3"/>
  <c r="R927" i="3" s="1"/>
  <c r="I929" i="3" l="1"/>
  <c r="K929" i="3"/>
  <c r="M929" i="3"/>
  <c r="J929" i="3"/>
  <c r="O928" i="3"/>
  <c r="L928" i="3"/>
  <c r="P928" i="3" s="1"/>
  <c r="N928" i="3"/>
  <c r="R928" i="3" s="1"/>
  <c r="Q928" i="3"/>
  <c r="G930" i="3"/>
  <c r="H930" i="3"/>
  <c r="M930" i="3" l="1"/>
  <c r="J930" i="3"/>
  <c r="G931" i="3"/>
  <c r="H931" i="3"/>
  <c r="N929" i="3"/>
  <c r="R929" i="3" s="1"/>
  <c r="Q929" i="3"/>
  <c r="O929" i="3"/>
  <c r="L929" i="3"/>
  <c r="P929" i="3" s="1"/>
  <c r="I930" i="3"/>
  <c r="K930" i="3"/>
  <c r="G932" i="3" l="1"/>
  <c r="H932" i="3"/>
  <c r="M931" i="3"/>
  <c r="J931" i="3"/>
  <c r="I931" i="3"/>
  <c r="K931" i="3"/>
  <c r="O930" i="3"/>
  <c r="L930" i="3"/>
  <c r="P930" i="3" s="1"/>
  <c r="N930" i="3"/>
  <c r="R930" i="3" s="1"/>
  <c r="Q930" i="3"/>
  <c r="O931" i="3" l="1"/>
  <c r="L931" i="3"/>
  <c r="P931" i="3" s="1"/>
  <c r="N931" i="3"/>
  <c r="R931" i="3" s="1"/>
  <c r="Q931" i="3"/>
  <c r="G933" i="3"/>
  <c r="H933" i="3"/>
  <c r="M932" i="3"/>
  <c r="J932" i="3"/>
  <c r="K932" i="3"/>
  <c r="I932" i="3"/>
  <c r="M933" i="3" l="1"/>
  <c r="J933" i="3"/>
  <c r="I933" i="3"/>
  <c r="K933" i="3"/>
  <c r="O932" i="3"/>
  <c r="L932" i="3"/>
  <c r="P932" i="3" s="1"/>
  <c r="N932" i="3"/>
  <c r="R932" i="3" s="1"/>
  <c r="Q932" i="3"/>
  <c r="G934" i="3"/>
  <c r="H934" i="3"/>
  <c r="K934" i="3" l="1"/>
  <c r="I934" i="3"/>
  <c r="O933" i="3"/>
  <c r="L933" i="3"/>
  <c r="P933" i="3" s="1"/>
  <c r="G935" i="3"/>
  <c r="H935" i="3"/>
  <c r="M934" i="3"/>
  <c r="J934" i="3"/>
  <c r="N933" i="3"/>
  <c r="R933" i="3" s="1"/>
  <c r="Q933" i="3"/>
  <c r="N934" i="3" l="1"/>
  <c r="R934" i="3" s="1"/>
  <c r="Q934" i="3"/>
  <c r="I935" i="3"/>
  <c r="K935" i="3"/>
  <c r="G936" i="3"/>
  <c r="H936" i="3"/>
  <c r="M935" i="3"/>
  <c r="J935" i="3"/>
  <c r="O934" i="3"/>
  <c r="L934" i="3"/>
  <c r="P934" i="3" s="1"/>
  <c r="N935" i="3" l="1"/>
  <c r="R935" i="3" s="1"/>
  <c r="Q935" i="3"/>
  <c r="G937" i="3"/>
  <c r="H937" i="3"/>
  <c r="K936" i="3"/>
  <c r="I936" i="3"/>
  <c r="M936" i="3"/>
  <c r="J936" i="3"/>
  <c r="O935" i="3"/>
  <c r="L935" i="3"/>
  <c r="P935" i="3" s="1"/>
  <c r="O936" i="3" l="1"/>
  <c r="L936" i="3"/>
  <c r="P936" i="3" s="1"/>
  <c r="N936" i="3"/>
  <c r="R936" i="3" s="1"/>
  <c r="Q936" i="3"/>
  <c r="G938" i="3"/>
  <c r="H938" i="3"/>
  <c r="I937" i="3"/>
  <c r="K937" i="3"/>
  <c r="M937" i="3"/>
  <c r="J937" i="3"/>
  <c r="G939" i="3" l="1"/>
  <c r="H939" i="3"/>
  <c r="M938" i="3"/>
  <c r="J938" i="3"/>
  <c r="K938" i="3"/>
  <c r="I938" i="3"/>
  <c r="N937" i="3"/>
  <c r="R937" i="3" s="1"/>
  <c r="Q937" i="3"/>
  <c r="O937" i="3"/>
  <c r="L937" i="3"/>
  <c r="P937" i="3" s="1"/>
  <c r="N938" i="3" l="1"/>
  <c r="R938" i="3" s="1"/>
  <c r="Q938" i="3"/>
  <c r="O938" i="3"/>
  <c r="L938" i="3"/>
  <c r="P938" i="3" s="1"/>
  <c r="G940" i="3"/>
  <c r="H940" i="3"/>
  <c r="M939" i="3"/>
  <c r="J939" i="3"/>
  <c r="I939" i="3"/>
  <c r="K939" i="3"/>
  <c r="M940" i="3" l="1"/>
  <c r="J940" i="3"/>
  <c r="K940" i="3"/>
  <c r="I940" i="3"/>
  <c r="O939" i="3"/>
  <c r="L939" i="3"/>
  <c r="P939" i="3" s="1"/>
  <c r="Q939" i="3"/>
  <c r="N939" i="3"/>
  <c r="R939" i="3" s="1"/>
  <c r="G941" i="3"/>
  <c r="H941" i="3"/>
  <c r="I941" i="3" l="1"/>
  <c r="K941" i="3"/>
  <c r="G942" i="3"/>
  <c r="H942" i="3"/>
  <c r="O940" i="3"/>
  <c r="L940" i="3"/>
  <c r="P940" i="3" s="1"/>
  <c r="M941" i="3"/>
  <c r="J941" i="3"/>
  <c r="N940" i="3"/>
  <c r="R940" i="3" s="1"/>
  <c r="Q940" i="3"/>
  <c r="N941" i="3" l="1"/>
  <c r="R941" i="3" s="1"/>
  <c r="Q941" i="3"/>
  <c r="M942" i="3"/>
  <c r="J942" i="3"/>
  <c r="I942" i="3"/>
  <c r="K942" i="3"/>
  <c r="O941" i="3"/>
  <c r="L941" i="3"/>
  <c r="P941" i="3" s="1"/>
  <c r="G943" i="3"/>
  <c r="H943" i="3"/>
  <c r="G944" i="3" l="1"/>
  <c r="H944" i="3"/>
  <c r="O942" i="3"/>
  <c r="L942" i="3"/>
  <c r="P942" i="3" s="1"/>
  <c r="N942" i="3"/>
  <c r="R942" i="3" s="1"/>
  <c r="Q942" i="3"/>
  <c r="M943" i="3"/>
  <c r="J943" i="3"/>
  <c r="I943" i="3"/>
  <c r="K943" i="3"/>
  <c r="Q943" i="3" l="1"/>
  <c r="N943" i="3"/>
  <c r="R943" i="3" s="1"/>
  <c r="O943" i="3"/>
  <c r="L943" i="3"/>
  <c r="P943" i="3" s="1"/>
  <c r="G945" i="3"/>
  <c r="H945" i="3"/>
  <c r="M944" i="3"/>
  <c r="J944" i="3"/>
  <c r="I944" i="3"/>
  <c r="K944" i="3"/>
  <c r="N944" i="3" l="1"/>
  <c r="R944" i="3" s="1"/>
  <c r="Q944" i="3"/>
  <c r="G946" i="3"/>
  <c r="H946" i="3"/>
  <c r="M945" i="3"/>
  <c r="J945" i="3"/>
  <c r="I945" i="3"/>
  <c r="K945" i="3"/>
  <c r="O944" i="3"/>
  <c r="L944" i="3"/>
  <c r="P944" i="3" s="1"/>
  <c r="Q945" i="3" l="1"/>
  <c r="N945" i="3"/>
  <c r="R945" i="3" s="1"/>
  <c r="G947" i="3"/>
  <c r="H947" i="3"/>
  <c r="M946" i="3"/>
  <c r="J946" i="3"/>
  <c r="I946" i="3"/>
  <c r="K946" i="3"/>
  <c r="O945" i="3"/>
  <c r="L945" i="3"/>
  <c r="P945" i="3" s="1"/>
  <c r="N946" i="3" l="1"/>
  <c r="R946" i="3" s="1"/>
  <c r="Q946" i="3"/>
  <c r="G948" i="3"/>
  <c r="H948" i="3"/>
  <c r="I947" i="3"/>
  <c r="K947" i="3"/>
  <c r="M947" i="3"/>
  <c r="J947" i="3"/>
  <c r="O946" i="3"/>
  <c r="L946" i="3"/>
  <c r="P946" i="3" s="1"/>
  <c r="N947" i="3" l="1"/>
  <c r="R947" i="3" s="1"/>
  <c r="Q947" i="3"/>
  <c r="O947" i="3"/>
  <c r="L947" i="3"/>
  <c r="P947" i="3" s="1"/>
  <c r="G949" i="3"/>
  <c r="H949" i="3"/>
  <c r="K948" i="3"/>
  <c r="I948" i="3"/>
  <c r="M948" i="3"/>
  <c r="J948" i="3"/>
  <c r="I949" i="3" l="1"/>
  <c r="K949" i="3"/>
  <c r="O948" i="3"/>
  <c r="L948" i="3"/>
  <c r="P948" i="3" s="1"/>
  <c r="G950" i="3"/>
  <c r="H950" i="3"/>
  <c r="N948" i="3"/>
  <c r="R948" i="3" s="1"/>
  <c r="Q948" i="3"/>
  <c r="M949" i="3"/>
  <c r="J949" i="3"/>
  <c r="G951" i="3" l="1"/>
  <c r="H951" i="3"/>
  <c r="M950" i="3"/>
  <c r="J950" i="3"/>
  <c r="K950" i="3"/>
  <c r="I950" i="3"/>
  <c r="O949" i="3"/>
  <c r="L949" i="3"/>
  <c r="P949" i="3" s="1"/>
  <c r="N949" i="3"/>
  <c r="R949" i="3" s="1"/>
  <c r="Q949" i="3"/>
  <c r="O950" i="3" l="1"/>
  <c r="L950" i="3"/>
  <c r="P950" i="3" s="1"/>
  <c r="N950" i="3"/>
  <c r="R950" i="3" s="1"/>
  <c r="Q950" i="3"/>
  <c r="G952" i="3"/>
  <c r="H952" i="3"/>
  <c r="M951" i="3"/>
  <c r="J951" i="3"/>
  <c r="I951" i="3"/>
  <c r="K951" i="3"/>
  <c r="M952" i="3" l="1"/>
  <c r="J952" i="3"/>
  <c r="N951" i="3"/>
  <c r="R951" i="3" s="1"/>
  <c r="Q951" i="3"/>
  <c r="G953" i="3"/>
  <c r="H953" i="3"/>
  <c r="I952" i="3"/>
  <c r="K952" i="3"/>
  <c r="O951" i="3"/>
  <c r="L951" i="3"/>
  <c r="P951" i="3" s="1"/>
  <c r="O952" i="3" l="1"/>
  <c r="L952" i="3"/>
  <c r="P952" i="3" s="1"/>
  <c r="G954" i="3"/>
  <c r="H954" i="3"/>
  <c r="M953" i="3"/>
  <c r="J953" i="3"/>
  <c r="I953" i="3"/>
  <c r="K953" i="3"/>
  <c r="N952" i="3"/>
  <c r="R952" i="3" s="1"/>
  <c r="Q952" i="3"/>
  <c r="Q953" i="3" l="1"/>
  <c r="N953" i="3"/>
  <c r="R953" i="3" s="1"/>
  <c r="G955" i="3"/>
  <c r="H955" i="3"/>
  <c r="K954" i="3"/>
  <c r="I954" i="3"/>
  <c r="M954" i="3"/>
  <c r="J954" i="3"/>
  <c r="O953" i="3"/>
  <c r="L953" i="3"/>
  <c r="P953" i="3" s="1"/>
  <c r="N954" i="3" l="1"/>
  <c r="R954" i="3" s="1"/>
  <c r="Q954" i="3"/>
  <c r="I955" i="3"/>
  <c r="K955" i="3"/>
  <c r="O954" i="3"/>
  <c r="L954" i="3"/>
  <c r="P954" i="3" s="1"/>
  <c r="G956" i="3"/>
  <c r="H956" i="3"/>
  <c r="M955" i="3"/>
  <c r="J955" i="3"/>
  <c r="I956" i="3" l="1"/>
  <c r="K956" i="3"/>
  <c r="M956" i="3"/>
  <c r="J956" i="3"/>
  <c r="Q955" i="3"/>
  <c r="N955" i="3"/>
  <c r="R955" i="3" s="1"/>
  <c r="O955" i="3"/>
  <c r="L955" i="3"/>
  <c r="P955" i="3" s="1"/>
  <c r="G957" i="3"/>
  <c r="H957" i="3"/>
  <c r="M957" i="3" l="1"/>
  <c r="J957" i="3"/>
  <c r="N956" i="3"/>
  <c r="R956" i="3" s="1"/>
  <c r="Q956" i="3"/>
  <c r="G958" i="3"/>
  <c r="H958" i="3"/>
  <c r="O956" i="3"/>
  <c r="L956" i="3"/>
  <c r="P956" i="3" s="1"/>
  <c r="I957" i="3"/>
  <c r="K957" i="3"/>
  <c r="M958" i="3" l="1"/>
  <c r="J958" i="3"/>
  <c r="G959" i="3"/>
  <c r="H959" i="3"/>
  <c r="I958" i="3"/>
  <c r="K958" i="3"/>
  <c r="O957" i="3"/>
  <c r="L957" i="3"/>
  <c r="P957" i="3" s="1"/>
  <c r="N957" i="3"/>
  <c r="R957" i="3" s="1"/>
  <c r="Q957" i="3"/>
  <c r="O958" i="3" l="1"/>
  <c r="L958" i="3"/>
  <c r="P958" i="3" s="1"/>
  <c r="I959" i="3"/>
  <c r="K959" i="3"/>
  <c r="G960" i="3"/>
  <c r="H960" i="3"/>
  <c r="M959" i="3"/>
  <c r="J959" i="3"/>
  <c r="N958" i="3"/>
  <c r="R958" i="3" s="1"/>
  <c r="Q958" i="3"/>
  <c r="Q959" i="3" l="1"/>
  <c r="N959" i="3"/>
  <c r="R959" i="3" s="1"/>
  <c r="G961" i="3"/>
  <c r="H961" i="3"/>
  <c r="I960" i="3"/>
  <c r="K960" i="3"/>
  <c r="O959" i="3"/>
  <c r="L959" i="3"/>
  <c r="P959" i="3" s="1"/>
  <c r="M960" i="3"/>
  <c r="J960" i="3"/>
  <c r="O960" i="3" l="1"/>
  <c r="L960" i="3"/>
  <c r="P960" i="3" s="1"/>
  <c r="M961" i="3"/>
  <c r="J961" i="3"/>
  <c r="G962" i="3"/>
  <c r="H962" i="3"/>
  <c r="I961" i="3"/>
  <c r="K961" i="3"/>
  <c r="N960" i="3"/>
  <c r="R960" i="3" s="1"/>
  <c r="Q960" i="3"/>
  <c r="M962" i="3" l="1"/>
  <c r="J962" i="3"/>
  <c r="G963" i="3"/>
  <c r="H963" i="3"/>
  <c r="Q961" i="3"/>
  <c r="N961" i="3"/>
  <c r="R961" i="3" s="1"/>
  <c r="I962" i="3"/>
  <c r="K962" i="3"/>
  <c r="O961" i="3"/>
  <c r="L961" i="3"/>
  <c r="P961" i="3" s="1"/>
  <c r="O962" i="3" l="1"/>
  <c r="L962" i="3"/>
  <c r="P962" i="3" s="1"/>
  <c r="M963" i="3"/>
  <c r="J963" i="3"/>
  <c r="G964" i="3"/>
  <c r="H964" i="3"/>
  <c r="I963" i="3"/>
  <c r="K963" i="3"/>
  <c r="N962" i="3"/>
  <c r="R962" i="3" s="1"/>
  <c r="Q962" i="3"/>
  <c r="M964" i="3" l="1"/>
  <c r="J964" i="3"/>
  <c r="G965" i="3"/>
  <c r="H965" i="3"/>
  <c r="K964" i="3"/>
  <c r="I964" i="3"/>
  <c r="N963" i="3"/>
  <c r="R963" i="3" s="1"/>
  <c r="Q963" i="3"/>
  <c r="O963" i="3"/>
  <c r="L963" i="3"/>
  <c r="P963" i="3" s="1"/>
  <c r="O964" i="3" l="1"/>
  <c r="L964" i="3"/>
  <c r="P964" i="3" s="1"/>
  <c r="G966" i="3"/>
  <c r="H966" i="3"/>
  <c r="I965" i="3"/>
  <c r="K965" i="3"/>
  <c r="M965" i="3"/>
  <c r="J965" i="3"/>
  <c r="N964" i="3"/>
  <c r="R964" i="3" s="1"/>
  <c r="Q964" i="3"/>
  <c r="N965" i="3" l="1"/>
  <c r="R965" i="3" s="1"/>
  <c r="Q965" i="3"/>
  <c r="O965" i="3"/>
  <c r="L965" i="3"/>
  <c r="P965" i="3" s="1"/>
  <c r="G967" i="3"/>
  <c r="H967" i="3"/>
  <c r="M966" i="3"/>
  <c r="J966" i="3"/>
  <c r="K966" i="3"/>
  <c r="I966" i="3"/>
  <c r="N966" i="3" l="1"/>
  <c r="R966" i="3" s="1"/>
  <c r="Q966" i="3"/>
  <c r="G968" i="3"/>
  <c r="H968" i="3"/>
  <c r="M967" i="3"/>
  <c r="J967" i="3"/>
  <c r="O966" i="3"/>
  <c r="L966" i="3"/>
  <c r="P966" i="3" s="1"/>
  <c r="I967" i="3"/>
  <c r="K967" i="3"/>
  <c r="N967" i="3" l="1"/>
  <c r="R967" i="3" s="1"/>
  <c r="Q967" i="3"/>
  <c r="G969" i="3"/>
  <c r="H969" i="3"/>
  <c r="K968" i="3"/>
  <c r="I968" i="3"/>
  <c r="M968" i="3"/>
  <c r="J968" i="3"/>
  <c r="O967" i="3"/>
  <c r="L967" i="3"/>
  <c r="P967" i="3" s="1"/>
  <c r="N968" i="3" l="1"/>
  <c r="R968" i="3" s="1"/>
  <c r="Q968" i="3"/>
  <c r="O968" i="3"/>
  <c r="L968" i="3"/>
  <c r="P968" i="3" s="1"/>
  <c r="G970" i="3"/>
  <c r="H970" i="3"/>
  <c r="I969" i="3"/>
  <c r="K969" i="3"/>
  <c r="M969" i="3"/>
  <c r="J969" i="3"/>
  <c r="M970" i="3" l="1"/>
  <c r="J970" i="3"/>
  <c r="G971" i="3"/>
  <c r="H971" i="3"/>
  <c r="K970" i="3"/>
  <c r="I970" i="3"/>
  <c r="Q969" i="3"/>
  <c r="N969" i="3"/>
  <c r="R969" i="3" s="1"/>
  <c r="O969" i="3"/>
  <c r="L969" i="3"/>
  <c r="P969" i="3" s="1"/>
  <c r="O970" i="3" l="1"/>
  <c r="L970" i="3"/>
  <c r="P970" i="3" s="1"/>
  <c r="H972" i="3"/>
  <c r="G972" i="3"/>
  <c r="I971" i="3"/>
  <c r="K971" i="3"/>
  <c r="M971" i="3"/>
  <c r="J971" i="3"/>
  <c r="N970" i="3"/>
  <c r="R970" i="3" s="1"/>
  <c r="Q970" i="3"/>
  <c r="K972" i="3" l="1"/>
  <c r="I972" i="3"/>
  <c r="M972" i="3"/>
  <c r="J972" i="3"/>
  <c r="L971" i="3"/>
  <c r="P971" i="3" s="1"/>
  <c r="O971" i="3"/>
  <c r="G973" i="3"/>
  <c r="H973" i="3"/>
  <c r="Q971" i="3"/>
  <c r="N971" i="3"/>
  <c r="R971" i="3" s="1"/>
  <c r="H974" i="3" l="1"/>
  <c r="G974" i="3"/>
  <c r="M973" i="3"/>
  <c r="J973" i="3"/>
  <c r="N972" i="3"/>
  <c r="R972" i="3" s="1"/>
  <c r="Q972" i="3"/>
  <c r="I973" i="3"/>
  <c r="K973" i="3"/>
  <c r="L972" i="3"/>
  <c r="P972" i="3" s="1"/>
  <c r="O972" i="3"/>
  <c r="L973" i="3" l="1"/>
  <c r="P973" i="3" s="1"/>
  <c r="O973" i="3"/>
  <c r="N973" i="3"/>
  <c r="R973" i="3" s="1"/>
  <c r="Q973" i="3"/>
  <c r="H975" i="3"/>
  <c r="G975" i="3"/>
  <c r="I974" i="3"/>
  <c r="K974" i="3"/>
  <c r="M974" i="3"/>
  <c r="J974" i="3"/>
  <c r="H976" i="3" l="1"/>
  <c r="G976" i="3"/>
  <c r="I975" i="3"/>
  <c r="K975" i="3"/>
  <c r="M975" i="3"/>
  <c r="J975" i="3"/>
  <c r="Q974" i="3"/>
  <c r="N974" i="3"/>
  <c r="R974" i="3" s="1"/>
  <c r="O974" i="3"/>
  <c r="L974" i="3"/>
  <c r="P974" i="3" s="1"/>
  <c r="Q975" i="3" l="1"/>
  <c r="N975" i="3"/>
  <c r="R975" i="3" s="1"/>
  <c r="L975" i="3"/>
  <c r="P975" i="3" s="1"/>
  <c r="O975" i="3"/>
  <c r="G977" i="3"/>
  <c r="H977" i="3"/>
  <c r="K976" i="3"/>
  <c r="I976" i="3"/>
  <c r="M976" i="3"/>
  <c r="J976" i="3"/>
  <c r="I977" i="3" l="1"/>
  <c r="K977" i="3"/>
  <c r="M977" i="3"/>
  <c r="J977" i="3"/>
  <c r="N976" i="3"/>
  <c r="R976" i="3" s="1"/>
  <c r="Q976" i="3"/>
  <c r="L976" i="3"/>
  <c r="P976" i="3" s="1"/>
  <c r="O976" i="3"/>
  <c r="H978" i="3"/>
  <c r="G978" i="3"/>
  <c r="I978" i="3" l="1"/>
  <c r="K978" i="3"/>
  <c r="H979" i="3"/>
  <c r="G979" i="3"/>
  <c r="N977" i="3"/>
  <c r="R977" i="3" s="1"/>
  <c r="Q977" i="3"/>
  <c r="L977" i="3"/>
  <c r="P977" i="3" s="1"/>
  <c r="O977" i="3"/>
  <c r="M978" i="3"/>
  <c r="J978" i="3"/>
  <c r="G980" i="3" l="1"/>
  <c r="H980" i="3"/>
  <c r="I979" i="3"/>
  <c r="K979" i="3"/>
  <c r="M979" i="3"/>
  <c r="J979" i="3"/>
  <c r="O978" i="3"/>
  <c r="L978" i="3"/>
  <c r="P978" i="3" s="1"/>
  <c r="Q978" i="3"/>
  <c r="N978" i="3"/>
  <c r="R978" i="3" s="1"/>
  <c r="L979" i="3" l="1"/>
  <c r="P979" i="3" s="1"/>
  <c r="O979" i="3"/>
  <c r="Q979" i="3"/>
  <c r="N979" i="3"/>
  <c r="R979" i="3" s="1"/>
  <c r="G981" i="3"/>
  <c r="H981" i="3"/>
  <c r="M980" i="3"/>
  <c r="J980" i="3"/>
  <c r="K980" i="3"/>
  <c r="I980" i="3"/>
  <c r="K981" i="3" l="1"/>
  <c r="I981" i="3"/>
  <c r="N980" i="3"/>
  <c r="R980" i="3" s="1"/>
  <c r="Q980" i="3"/>
  <c r="G982" i="3"/>
  <c r="H982" i="3"/>
  <c r="L980" i="3"/>
  <c r="P980" i="3" s="1"/>
  <c r="O980" i="3"/>
  <c r="M981" i="3"/>
  <c r="J981" i="3"/>
  <c r="H983" i="3" l="1"/>
  <c r="G983" i="3"/>
  <c r="M982" i="3"/>
  <c r="J982" i="3"/>
  <c r="I982" i="3"/>
  <c r="K982" i="3"/>
  <c r="N981" i="3"/>
  <c r="R981" i="3" s="1"/>
  <c r="Q981" i="3"/>
  <c r="L981" i="3"/>
  <c r="P981" i="3" s="1"/>
  <c r="O981" i="3"/>
  <c r="O982" i="3" l="1"/>
  <c r="L982" i="3"/>
  <c r="P982" i="3" s="1"/>
  <c r="Q982" i="3"/>
  <c r="N982" i="3"/>
  <c r="R982" i="3" s="1"/>
  <c r="H984" i="3"/>
  <c r="G984" i="3"/>
  <c r="I983" i="3"/>
  <c r="K983" i="3"/>
  <c r="M983" i="3"/>
  <c r="J983" i="3"/>
  <c r="G985" i="3" l="1"/>
  <c r="H985" i="3"/>
  <c r="I984" i="3"/>
  <c r="K984" i="3"/>
  <c r="J984" i="3"/>
  <c r="M984" i="3"/>
  <c r="Q983" i="3"/>
  <c r="N983" i="3"/>
  <c r="R983" i="3" s="1"/>
  <c r="L983" i="3"/>
  <c r="P983" i="3" s="1"/>
  <c r="O983" i="3"/>
  <c r="L984" i="3" l="1"/>
  <c r="P984" i="3" s="1"/>
  <c r="O984" i="3"/>
  <c r="Q984" i="3"/>
  <c r="N984" i="3"/>
  <c r="R984" i="3" s="1"/>
  <c r="G986" i="3"/>
  <c r="H986" i="3"/>
  <c r="J985" i="3"/>
  <c r="M985" i="3"/>
  <c r="I985" i="3"/>
  <c r="K985" i="3"/>
  <c r="H987" i="3" l="1"/>
  <c r="G987" i="3"/>
  <c r="I986" i="3"/>
  <c r="K986" i="3"/>
  <c r="J986" i="3"/>
  <c r="M986" i="3"/>
  <c r="L985" i="3"/>
  <c r="P985" i="3" s="1"/>
  <c r="O985" i="3"/>
  <c r="Q985" i="3"/>
  <c r="N985" i="3"/>
  <c r="R985" i="3" s="1"/>
  <c r="Q986" i="3" l="1"/>
  <c r="N986" i="3"/>
  <c r="R986" i="3" s="1"/>
  <c r="L986" i="3"/>
  <c r="P986" i="3" s="1"/>
  <c r="O986" i="3"/>
  <c r="H988" i="3"/>
  <c r="G988" i="3"/>
  <c r="I987" i="3"/>
  <c r="K987" i="3"/>
  <c r="J987" i="3"/>
  <c r="M987" i="3"/>
  <c r="G989" i="3" l="1"/>
  <c r="H989" i="3"/>
  <c r="I988" i="3"/>
  <c r="K988" i="3"/>
  <c r="J988" i="3"/>
  <c r="M988" i="3"/>
  <c r="Q987" i="3"/>
  <c r="N987" i="3"/>
  <c r="R987" i="3" s="1"/>
  <c r="L987" i="3"/>
  <c r="P987" i="3" s="1"/>
  <c r="O987" i="3"/>
  <c r="L988" i="3" l="1"/>
  <c r="P988" i="3" s="1"/>
  <c r="O988" i="3"/>
  <c r="Q988" i="3"/>
  <c r="N988" i="3"/>
  <c r="R988" i="3" s="1"/>
  <c r="G990" i="3"/>
  <c r="H990" i="3"/>
  <c r="J989" i="3"/>
  <c r="M989" i="3"/>
  <c r="I989" i="3"/>
  <c r="K989" i="3"/>
  <c r="H991" i="3" l="1"/>
  <c r="G991" i="3"/>
  <c r="I990" i="3"/>
  <c r="K990" i="3"/>
  <c r="J990" i="3"/>
  <c r="M990" i="3"/>
  <c r="L989" i="3"/>
  <c r="P989" i="3" s="1"/>
  <c r="O989" i="3"/>
  <c r="Q989" i="3"/>
  <c r="N989" i="3"/>
  <c r="R989" i="3" s="1"/>
  <c r="Q990" i="3" l="1"/>
  <c r="N990" i="3"/>
  <c r="R990" i="3" s="1"/>
  <c r="L990" i="3"/>
  <c r="P990" i="3" s="1"/>
  <c r="O990" i="3"/>
  <c r="H992" i="3"/>
  <c r="G992" i="3"/>
  <c r="I991" i="3"/>
  <c r="K991" i="3"/>
  <c r="J991" i="3"/>
  <c r="M991" i="3"/>
  <c r="H993" i="3" l="1"/>
  <c r="G993" i="3"/>
  <c r="I992" i="3"/>
  <c r="K992" i="3"/>
  <c r="J992" i="3"/>
  <c r="M992" i="3"/>
  <c r="Q991" i="3"/>
  <c r="N991" i="3"/>
  <c r="R991" i="3" s="1"/>
  <c r="L991" i="3"/>
  <c r="P991" i="3" s="1"/>
  <c r="O991" i="3"/>
  <c r="L992" i="3" l="1"/>
  <c r="P992" i="3" s="1"/>
  <c r="O992" i="3"/>
  <c r="Q992" i="3"/>
  <c r="N992" i="3"/>
  <c r="R992" i="3" s="1"/>
  <c r="G994" i="3"/>
  <c r="H994" i="3"/>
  <c r="I993" i="3"/>
  <c r="K993" i="3"/>
  <c r="J993" i="3"/>
  <c r="M993" i="3"/>
  <c r="H995" i="3" l="1"/>
  <c r="G995" i="3"/>
  <c r="I994" i="3"/>
  <c r="K994" i="3"/>
  <c r="J994" i="3"/>
  <c r="M994" i="3"/>
  <c r="Q993" i="3"/>
  <c r="N993" i="3"/>
  <c r="R993" i="3" s="1"/>
  <c r="L993" i="3"/>
  <c r="P993" i="3" s="1"/>
  <c r="O993" i="3"/>
  <c r="L994" i="3" l="1"/>
  <c r="P994" i="3" s="1"/>
  <c r="O994" i="3"/>
  <c r="Q994" i="3"/>
  <c r="N994" i="3"/>
  <c r="R994" i="3" s="1"/>
  <c r="H996" i="3"/>
  <c r="G996" i="3"/>
  <c r="I995" i="3"/>
  <c r="K995" i="3"/>
  <c r="J995" i="3"/>
  <c r="M995" i="3"/>
  <c r="G997" i="3" l="1"/>
  <c r="H997" i="3"/>
  <c r="J996" i="3"/>
  <c r="M996" i="3"/>
  <c r="I996" i="3"/>
  <c r="K996" i="3"/>
  <c r="Q995" i="3"/>
  <c r="N995" i="3"/>
  <c r="R995" i="3" s="1"/>
  <c r="L995" i="3"/>
  <c r="P995" i="3" s="1"/>
  <c r="O995" i="3"/>
  <c r="Q996" i="3" l="1"/>
  <c r="N996" i="3"/>
  <c r="R996" i="3" s="1"/>
  <c r="L996" i="3"/>
  <c r="P996" i="3" s="1"/>
  <c r="O996" i="3"/>
  <c r="G998" i="3"/>
  <c r="H998" i="3"/>
  <c r="J997" i="3"/>
  <c r="M997" i="3"/>
  <c r="I997" i="3"/>
  <c r="K997" i="3"/>
  <c r="G999" i="3" l="1"/>
  <c r="H999" i="3"/>
  <c r="I998" i="3"/>
  <c r="K998" i="3"/>
  <c r="J998" i="3"/>
  <c r="M998" i="3"/>
  <c r="L997" i="3"/>
  <c r="P997" i="3" s="1"/>
  <c r="O997" i="3"/>
  <c r="Q997" i="3"/>
  <c r="N997" i="3"/>
  <c r="R997" i="3" s="1"/>
  <c r="Q998" i="3" l="1"/>
  <c r="N998" i="3"/>
  <c r="R998" i="3" s="1"/>
  <c r="L998" i="3"/>
  <c r="P998" i="3" s="1"/>
  <c r="O998" i="3"/>
  <c r="H1000" i="3"/>
  <c r="G1000" i="3"/>
  <c r="J999" i="3"/>
  <c r="M999" i="3"/>
  <c r="I999" i="3"/>
  <c r="K999" i="3"/>
  <c r="G1001" i="3" l="1"/>
  <c r="H1001" i="3"/>
  <c r="I1000" i="3"/>
  <c r="K1000" i="3"/>
  <c r="J1000" i="3"/>
  <c r="M1000" i="3"/>
  <c r="L999" i="3"/>
  <c r="P999" i="3" s="1"/>
  <c r="O999" i="3"/>
  <c r="Q999" i="3"/>
  <c r="N999" i="3"/>
  <c r="R999" i="3" s="1"/>
  <c r="Q1000" i="3" l="1"/>
  <c r="N1000" i="3"/>
  <c r="R1000" i="3" s="1"/>
  <c r="L1000" i="3"/>
  <c r="P1000" i="3" s="1"/>
  <c r="O1000" i="3"/>
  <c r="G1002" i="3"/>
  <c r="H1002" i="3"/>
  <c r="J1001" i="3"/>
  <c r="M1001" i="3"/>
  <c r="I1001" i="3"/>
  <c r="K1001" i="3"/>
  <c r="H1003" i="3" l="1"/>
  <c r="G1003" i="3"/>
  <c r="J1002" i="3"/>
  <c r="M1002" i="3"/>
  <c r="I1002" i="3"/>
  <c r="K1002" i="3"/>
  <c r="L1001" i="3"/>
  <c r="P1001" i="3" s="1"/>
  <c r="O1001" i="3"/>
  <c r="Q1001" i="3"/>
  <c r="N1001" i="3"/>
  <c r="R1001" i="3" s="1"/>
  <c r="Q1002" i="3" l="1"/>
  <c r="N1002" i="3"/>
  <c r="R1002" i="3" s="1"/>
  <c r="L1002" i="3"/>
  <c r="P1002" i="3" s="1"/>
  <c r="O1002" i="3"/>
  <c r="G1004" i="3"/>
  <c r="H1004" i="3"/>
  <c r="I1003" i="3"/>
  <c r="K1003" i="3"/>
  <c r="J1003" i="3"/>
  <c r="M1003" i="3"/>
  <c r="H1005" i="3" l="1"/>
  <c r="G1005" i="3"/>
  <c r="J1004" i="3"/>
  <c r="M1004" i="3"/>
  <c r="I1004" i="3"/>
  <c r="K1004" i="3"/>
  <c r="Q1003" i="3"/>
  <c r="N1003" i="3"/>
  <c r="R1003" i="3" s="1"/>
  <c r="L1003" i="3"/>
  <c r="P1003" i="3" s="1"/>
  <c r="O1003" i="3"/>
  <c r="Q1004" i="3" l="1"/>
  <c r="N1004" i="3"/>
  <c r="R1004" i="3" s="1"/>
  <c r="L1004" i="3"/>
  <c r="P1004" i="3" s="1"/>
  <c r="O1004" i="3"/>
  <c r="G1006" i="3"/>
  <c r="H1006" i="3"/>
  <c r="I1005" i="3"/>
  <c r="K1005" i="3"/>
  <c r="J1005" i="3"/>
  <c r="M1005" i="3"/>
  <c r="H1007" i="3" l="1"/>
  <c r="G1007" i="3"/>
  <c r="J1006" i="3"/>
  <c r="M1006" i="3"/>
  <c r="I1006" i="3"/>
  <c r="K1006" i="3"/>
  <c r="Q1005" i="3"/>
  <c r="N1005" i="3"/>
  <c r="R1005" i="3" s="1"/>
  <c r="L1005" i="3"/>
  <c r="P1005" i="3" s="1"/>
  <c r="O1005" i="3"/>
  <c r="Q1006" i="3" l="1"/>
  <c r="N1006" i="3"/>
  <c r="R1006" i="3" s="1"/>
  <c r="L1006" i="3"/>
  <c r="P1006" i="3" s="1"/>
  <c r="O1006" i="3"/>
  <c r="G1008" i="3"/>
  <c r="H1008" i="3"/>
  <c r="I1007" i="3"/>
  <c r="K1007" i="3"/>
  <c r="J1007" i="3"/>
  <c r="M1007" i="3"/>
  <c r="H1009" i="3" l="1"/>
  <c r="G1009" i="3"/>
  <c r="J1008" i="3"/>
  <c r="M1008" i="3"/>
  <c r="I1008" i="3"/>
  <c r="K1008" i="3"/>
  <c r="Q1007" i="3"/>
  <c r="N1007" i="3"/>
  <c r="R1007" i="3" s="1"/>
  <c r="L1007" i="3"/>
  <c r="P1007" i="3" s="1"/>
  <c r="O1007" i="3"/>
  <c r="Q1008" i="3" l="1"/>
  <c r="N1008" i="3"/>
  <c r="R1008" i="3" s="1"/>
  <c r="L1008" i="3"/>
  <c r="P1008" i="3" s="1"/>
  <c r="O1008" i="3"/>
  <c r="G1010" i="3"/>
  <c r="H1010" i="3"/>
  <c r="I1009" i="3"/>
  <c r="K1009" i="3"/>
  <c r="J1009" i="3"/>
  <c r="M1009" i="3"/>
  <c r="H1011" i="3" l="1"/>
  <c r="G1011" i="3"/>
  <c r="J1010" i="3"/>
  <c r="M1010" i="3"/>
  <c r="I1010" i="3"/>
  <c r="K1010" i="3"/>
  <c r="Q1009" i="3"/>
  <c r="N1009" i="3"/>
  <c r="R1009" i="3" s="1"/>
  <c r="L1009" i="3"/>
  <c r="P1009" i="3" s="1"/>
  <c r="O1009" i="3"/>
  <c r="Q1010" i="3" l="1"/>
  <c r="N1010" i="3"/>
  <c r="R1010" i="3" s="1"/>
  <c r="L1010" i="3"/>
  <c r="P1010" i="3" s="1"/>
  <c r="O1010" i="3"/>
  <c r="G1012" i="3"/>
  <c r="H1012" i="3"/>
  <c r="I1011" i="3"/>
  <c r="K1011" i="3"/>
  <c r="J1011" i="3"/>
  <c r="M1011" i="3"/>
  <c r="H1013" i="3" l="1"/>
  <c r="G1013" i="3"/>
  <c r="J1012" i="3"/>
  <c r="M1012" i="3"/>
  <c r="I1012" i="3"/>
  <c r="K1012" i="3"/>
  <c r="Q1011" i="3"/>
  <c r="N1011" i="3"/>
  <c r="R1011" i="3" s="1"/>
  <c r="L1011" i="3"/>
  <c r="P1011" i="3" s="1"/>
  <c r="O1011" i="3"/>
  <c r="Q1012" i="3" l="1"/>
  <c r="N1012" i="3"/>
  <c r="R1012" i="3" s="1"/>
  <c r="L1012" i="3"/>
  <c r="P1012" i="3" s="1"/>
  <c r="O1012" i="3"/>
  <c r="G1014" i="3"/>
  <c r="H1014" i="3"/>
  <c r="I1013" i="3"/>
  <c r="K1013" i="3"/>
  <c r="J1013" i="3"/>
  <c r="M1013" i="3"/>
  <c r="H1015" i="3" l="1"/>
  <c r="G1015" i="3"/>
  <c r="J1014" i="3"/>
  <c r="M1014" i="3"/>
  <c r="I1014" i="3"/>
  <c r="K1014" i="3"/>
  <c r="Q1013" i="3"/>
  <c r="N1013" i="3"/>
  <c r="R1013" i="3" s="1"/>
  <c r="L1013" i="3"/>
  <c r="P1013" i="3" s="1"/>
  <c r="O1013" i="3"/>
  <c r="Q1014" i="3" l="1"/>
  <c r="N1014" i="3"/>
  <c r="R1014" i="3" s="1"/>
  <c r="L1014" i="3"/>
  <c r="P1014" i="3" s="1"/>
  <c r="O1014" i="3"/>
  <c r="G1016" i="3"/>
  <c r="H1016" i="3"/>
  <c r="I1015" i="3"/>
  <c r="K1015" i="3"/>
  <c r="J1015" i="3"/>
  <c r="M1015" i="3"/>
  <c r="H1017" i="3" l="1"/>
  <c r="G1017" i="3"/>
  <c r="J1016" i="3"/>
  <c r="M1016" i="3"/>
  <c r="I1016" i="3"/>
  <c r="K1016" i="3"/>
  <c r="Q1015" i="3"/>
  <c r="N1015" i="3"/>
  <c r="R1015" i="3" s="1"/>
  <c r="L1015" i="3"/>
  <c r="P1015" i="3" s="1"/>
  <c r="O1015" i="3"/>
  <c r="Q1016" i="3" l="1"/>
  <c r="N1016" i="3"/>
  <c r="R1016" i="3" s="1"/>
  <c r="L1016" i="3"/>
  <c r="P1016" i="3" s="1"/>
  <c r="O1016" i="3"/>
  <c r="G1018" i="3"/>
  <c r="H1018" i="3"/>
  <c r="I1017" i="3"/>
  <c r="K1017" i="3"/>
  <c r="J1017" i="3"/>
  <c r="M1017" i="3"/>
  <c r="H1019" i="3" l="1"/>
  <c r="G1019" i="3"/>
  <c r="J1018" i="3"/>
  <c r="M1018" i="3"/>
  <c r="I1018" i="3"/>
  <c r="K1018" i="3"/>
  <c r="Q1017" i="3"/>
  <c r="N1017" i="3"/>
  <c r="R1017" i="3" s="1"/>
  <c r="L1017" i="3"/>
  <c r="P1017" i="3" s="1"/>
  <c r="O1017" i="3"/>
  <c r="Q1018" i="3" l="1"/>
  <c r="N1018" i="3"/>
  <c r="R1018" i="3" s="1"/>
  <c r="L1018" i="3"/>
  <c r="P1018" i="3" s="1"/>
  <c r="O1018" i="3"/>
  <c r="G1020" i="3"/>
  <c r="H1020" i="3"/>
  <c r="I1019" i="3"/>
  <c r="K1019" i="3"/>
  <c r="J1019" i="3"/>
  <c r="M1019" i="3"/>
  <c r="H1021" i="3" l="1"/>
  <c r="G1021" i="3"/>
  <c r="J1020" i="3"/>
  <c r="M1020" i="3"/>
  <c r="I1020" i="3"/>
  <c r="K1020" i="3"/>
  <c r="Q1019" i="3"/>
  <c r="N1019" i="3"/>
  <c r="R1019" i="3" s="1"/>
  <c r="L1019" i="3"/>
  <c r="P1019" i="3" s="1"/>
  <c r="O1019" i="3"/>
  <c r="Q1020" i="3" l="1"/>
  <c r="N1020" i="3"/>
  <c r="R1020" i="3" s="1"/>
  <c r="L1020" i="3"/>
  <c r="P1020" i="3" s="1"/>
  <c r="O1020" i="3"/>
  <c r="G1022" i="3"/>
  <c r="H1022" i="3"/>
  <c r="I1021" i="3"/>
  <c r="K1021" i="3"/>
  <c r="J1021" i="3"/>
  <c r="M1021" i="3"/>
  <c r="H1023" i="3" l="1"/>
  <c r="G1023" i="3"/>
  <c r="J1022" i="3"/>
  <c r="M1022" i="3"/>
  <c r="I1022" i="3"/>
  <c r="K1022" i="3"/>
  <c r="Q1021" i="3"/>
  <c r="N1021" i="3"/>
  <c r="R1021" i="3" s="1"/>
  <c r="L1021" i="3"/>
  <c r="P1021" i="3" s="1"/>
  <c r="O1021" i="3"/>
  <c r="Q1022" i="3" l="1"/>
  <c r="N1022" i="3"/>
  <c r="R1022" i="3" s="1"/>
  <c r="L1022" i="3"/>
  <c r="P1022" i="3" s="1"/>
  <c r="O1022" i="3"/>
  <c r="G1024" i="3"/>
  <c r="H1024" i="3"/>
  <c r="I1023" i="3"/>
  <c r="K1023" i="3"/>
  <c r="J1023" i="3"/>
  <c r="M1023" i="3"/>
  <c r="H1025" i="3" l="1"/>
  <c r="G1025" i="3"/>
  <c r="J1024" i="3"/>
  <c r="M1024" i="3"/>
  <c r="I1024" i="3"/>
  <c r="K1024" i="3"/>
  <c r="Q1023" i="3"/>
  <c r="N1023" i="3"/>
  <c r="R1023" i="3" s="1"/>
  <c r="L1023" i="3"/>
  <c r="P1023" i="3" s="1"/>
  <c r="O1023" i="3"/>
  <c r="Q1024" i="3" l="1"/>
  <c r="N1024" i="3"/>
  <c r="R1024" i="3" s="1"/>
  <c r="L1024" i="3"/>
  <c r="P1024" i="3" s="1"/>
  <c r="O1024" i="3"/>
  <c r="G1026" i="3"/>
  <c r="H1026" i="3"/>
  <c r="I1025" i="3"/>
  <c r="K1025" i="3"/>
  <c r="J1025" i="3"/>
  <c r="M1025" i="3"/>
  <c r="H1027" i="3" l="1"/>
  <c r="G1027" i="3"/>
  <c r="J1026" i="3"/>
  <c r="M1026" i="3"/>
  <c r="I1026" i="3"/>
  <c r="K1026" i="3"/>
  <c r="Q1025" i="3"/>
  <c r="N1025" i="3"/>
  <c r="R1025" i="3" s="1"/>
  <c r="L1025" i="3"/>
  <c r="P1025" i="3" s="1"/>
  <c r="O1025" i="3"/>
  <c r="Q1026" i="3" l="1"/>
  <c r="N1026" i="3"/>
  <c r="R1026" i="3" s="1"/>
  <c r="L1026" i="3"/>
  <c r="P1026" i="3" s="1"/>
  <c r="O1026" i="3"/>
  <c r="G1028" i="3"/>
  <c r="H1028" i="3"/>
  <c r="I1027" i="3"/>
  <c r="K1027" i="3"/>
  <c r="J1027" i="3"/>
  <c r="M1027" i="3"/>
  <c r="H1029" i="3" l="1"/>
  <c r="G1029" i="3"/>
  <c r="J1028" i="3"/>
  <c r="M1028" i="3"/>
  <c r="I1028" i="3"/>
  <c r="K1028" i="3"/>
  <c r="Q1027" i="3"/>
  <c r="N1027" i="3"/>
  <c r="R1027" i="3" s="1"/>
  <c r="L1027" i="3"/>
  <c r="P1027" i="3" s="1"/>
  <c r="O1027" i="3"/>
  <c r="Q1028" i="3" l="1"/>
  <c r="N1028" i="3"/>
  <c r="R1028" i="3" s="1"/>
  <c r="L1028" i="3"/>
  <c r="P1028" i="3" s="1"/>
  <c r="O1028" i="3"/>
  <c r="G1030" i="3"/>
  <c r="H1030" i="3"/>
  <c r="I1029" i="3"/>
  <c r="K1029" i="3"/>
  <c r="J1029" i="3"/>
  <c r="M1029" i="3"/>
  <c r="H1031" i="3" l="1"/>
  <c r="G1031" i="3"/>
  <c r="J1030" i="3"/>
  <c r="M1030" i="3"/>
  <c r="I1030" i="3"/>
  <c r="K1030" i="3"/>
  <c r="Q1029" i="3"/>
  <c r="N1029" i="3"/>
  <c r="R1029" i="3" s="1"/>
  <c r="L1029" i="3"/>
  <c r="P1029" i="3" s="1"/>
  <c r="O1029" i="3"/>
  <c r="Q1030" i="3" l="1"/>
  <c r="N1030" i="3"/>
  <c r="R1030" i="3" s="1"/>
  <c r="L1030" i="3"/>
  <c r="P1030" i="3" s="1"/>
  <c r="O1030" i="3"/>
  <c r="G1032" i="3"/>
  <c r="H1032" i="3"/>
  <c r="I1031" i="3"/>
  <c r="K1031" i="3"/>
  <c r="J1031" i="3"/>
  <c r="M1031" i="3"/>
  <c r="H1033" i="3" l="1"/>
  <c r="G1033" i="3"/>
  <c r="J1032" i="3"/>
  <c r="M1032" i="3"/>
  <c r="I1032" i="3"/>
  <c r="K1032" i="3"/>
  <c r="Q1031" i="3"/>
  <c r="N1031" i="3"/>
  <c r="R1031" i="3" s="1"/>
  <c r="L1031" i="3"/>
  <c r="P1031" i="3" s="1"/>
  <c r="O1031" i="3"/>
  <c r="Q1032" i="3" l="1"/>
  <c r="N1032" i="3"/>
  <c r="R1032" i="3" s="1"/>
  <c r="L1032" i="3"/>
  <c r="P1032" i="3" s="1"/>
  <c r="O1032" i="3"/>
  <c r="G1034" i="3"/>
  <c r="H1034" i="3"/>
  <c r="I1033" i="3"/>
  <c r="K1033" i="3"/>
  <c r="J1033" i="3"/>
  <c r="M1033" i="3"/>
  <c r="H1035" i="3" l="1"/>
  <c r="G1035" i="3"/>
  <c r="J1034" i="3"/>
  <c r="M1034" i="3"/>
  <c r="I1034" i="3"/>
  <c r="K1034" i="3"/>
  <c r="Q1033" i="3"/>
  <c r="N1033" i="3"/>
  <c r="R1033" i="3" s="1"/>
  <c r="L1033" i="3"/>
  <c r="P1033" i="3" s="1"/>
  <c r="O1033" i="3"/>
  <c r="Q1034" i="3" l="1"/>
  <c r="N1034" i="3"/>
  <c r="R1034" i="3" s="1"/>
  <c r="L1034" i="3"/>
  <c r="P1034" i="3" s="1"/>
  <c r="O1034" i="3"/>
  <c r="G1036" i="3"/>
  <c r="H1036" i="3"/>
  <c r="I1035" i="3"/>
  <c r="K1035" i="3"/>
  <c r="J1035" i="3"/>
  <c r="M1035" i="3"/>
  <c r="H1037" i="3" l="1"/>
  <c r="G1037" i="3"/>
  <c r="J1036" i="3"/>
  <c r="M1036" i="3"/>
  <c r="I1036" i="3"/>
  <c r="K1036" i="3"/>
  <c r="Q1035" i="3"/>
  <c r="N1035" i="3"/>
  <c r="R1035" i="3" s="1"/>
  <c r="L1035" i="3"/>
  <c r="P1035" i="3" s="1"/>
  <c r="O1035" i="3"/>
  <c r="Q1036" i="3" l="1"/>
  <c r="N1036" i="3"/>
  <c r="R1036" i="3" s="1"/>
  <c r="L1036" i="3"/>
  <c r="P1036" i="3" s="1"/>
  <c r="O1036" i="3"/>
  <c r="G1038" i="3"/>
  <c r="H1038" i="3"/>
  <c r="I1037" i="3"/>
  <c r="K1037" i="3"/>
  <c r="J1037" i="3"/>
  <c r="M1037" i="3"/>
  <c r="H1039" i="3" l="1"/>
  <c r="G1039" i="3"/>
  <c r="J1038" i="3"/>
  <c r="M1038" i="3"/>
  <c r="I1038" i="3"/>
  <c r="K1038" i="3"/>
  <c r="Q1037" i="3"/>
  <c r="N1037" i="3"/>
  <c r="R1037" i="3" s="1"/>
  <c r="L1037" i="3"/>
  <c r="P1037" i="3" s="1"/>
  <c r="O1037" i="3"/>
  <c r="Q1038" i="3" l="1"/>
  <c r="N1038" i="3"/>
  <c r="R1038" i="3" s="1"/>
  <c r="L1038" i="3"/>
  <c r="P1038" i="3" s="1"/>
  <c r="O1038" i="3"/>
  <c r="G1040" i="3"/>
  <c r="H1040" i="3"/>
  <c r="I1039" i="3"/>
  <c r="K1039" i="3"/>
  <c r="J1039" i="3"/>
  <c r="M1039" i="3"/>
  <c r="H1041" i="3" l="1"/>
  <c r="G1041" i="3"/>
  <c r="J1040" i="3"/>
  <c r="M1040" i="3"/>
  <c r="I1040" i="3"/>
  <c r="K1040" i="3"/>
  <c r="Q1039" i="3"/>
  <c r="N1039" i="3"/>
  <c r="R1039" i="3" s="1"/>
  <c r="L1039" i="3"/>
  <c r="P1039" i="3" s="1"/>
  <c r="O1039" i="3"/>
  <c r="Q1040" i="3" l="1"/>
  <c r="N1040" i="3"/>
  <c r="R1040" i="3" s="1"/>
  <c r="L1040" i="3"/>
  <c r="P1040" i="3" s="1"/>
  <c r="O1040" i="3"/>
  <c r="G1042" i="3"/>
  <c r="H1042" i="3"/>
  <c r="I1041" i="3"/>
  <c r="K1041" i="3"/>
  <c r="J1041" i="3"/>
  <c r="M1041" i="3"/>
  <c r="H1043" i="3" l="1"/>
  <c r="G1043" i="3"/>
  <c r="J1042" i="3"/>
  <c r="M1042" i="3"/>
  <c r="I1042" i="3"/>
  <c r="K1042" i="3"/>
  <c r="Q1041" i="3"/>
  <c r="N1041" i="3"/>
  <c r="R1041" i="3" s="1"/>
  <c r="L1041" i="3"/>
  <c r="P1041" i="3" s="1"/>
  <c r="O1041" i="3"/>
  <c r="Q1042" i="3" l="1"/>
  <c r="N1042" i="3"/>
  <c r="R1042" i="3" s="1"/>
  <c r="L1042" i="3"/>
  <c r="P1042" i="3" s="1"/>
  <c r="O1042" i="3"/>
  <c r="G1044" i="3"/>
  <c r="H1044" i="3"/>
  <c r="I1043" i="3"/>
  <c r="K1043" i="3"/>
  <c r="J1043" i="3"/>
  <c r="M1043" i="3"/>
  <c r="H1045" i="3" l="1"/>
  <c r="G1045" i="3"/>
  <c r="J1044" i="3"/>
  <c r="M1044" i="3"/>
  <c r="I1044" i="3"/>
  <c r="K1044" i="3"/>
  <c r="Q1043" i="3"/>
  <c r="N1043" i="3"/>
  <c r="R1043" i="3" s="1"/>
  <c r="L1043" i="3"/>
  <c r="P1043" i="3" s="1"/>
  <c r="O1043" i="3"/>
  <c r="Q1044" i="3" l="1"/>
  <c r="N1044" i="3"/>
  <c r="R1044" i="3" s="1"/>
  <c r="L1044" i="3"/>
  <c r="P1044" i="3" s="1"/>
  <c r="O1044" i="3"/>
  <c r="G1046" i="3"/>
  <c r="H1046" i="3"/>
  <c r="I1045" i="3"/>
  <c r="K1045" i="3"/>
  <c r="J1045" i="3"/>
  <c r="M1045" i="3"/>
  <c r="H1047" i="3" l="1"/>
  <c r="G1047" i="3"/>
  <c r="J1046" i="3"/>
  <c r="M1046" i="3"/>
  <c r="I1046" i="3"/>
  <c r="K1046" i="3"/>
  <c r="Q1045" i="3"/>
  <c r="N1045" i="3"/>
  <c r="R1045" i="3" s="1"/>
  <c r="L1045" i="3"/>
  <c r="P1045" i="3" s="1"/>
  <c r="O1045" i="3"/>
  <c r="Q1046" i="3" l="1"/>
  <c r="N1046" i="3"/>
  <c r="R1046" i="3" s="1"/>
  <c r="L1046" i="3"/>
  <c r="P1046" i="3" s="1"/>
  <c r="O1046" i="3"/>
  <c r="G1048" i="3"/>
  <c r="H1048" i="3"/>
  <c r="I1047" i="3"/>
  <c r="K1047" i="3"/>
  <c r="J1047" i="3"/>
  <c r="M1047" i="3"/>
  <c r="H1049" i="3" l="1"/>
  <c r="G1049" i="3"/>
  <c r="J1048" i="3"/>
  <c r="M1048" i="3"/>
  <c r="I1048" i="3"/>
  <c r="K1048" i="3"/>
  <c r="Q1047" i="3"/>
  <c r="N1047" i="3"/>
  <c r="R1047" i="3" s="1"/>
  <c r="L1047" i="3"/>
  <c r="P1047" i="3" s="1"/>
  <c r="O1047" i="3"/>
  <c r="Q1048" i="3" l="1"/>
  <c r="N1048" i="3"/>
  <c r="R1048" i="3" s="1"/>
  <c r="L1048" i="3"/>
  <c r="P1048" i="3" s="1"/>
  <c r="O1048" i="3"/>
  <c r="G1050" i="3"/>
  <c r="H1050" i="3"/>
  <c r="I1049" i="3"/>
  <c r="K1049" i="3"/>
  <c r="J1049" i="3"/>
  <c r="M1049" i="3"/>
  <c r="H1051" i="3" l="1"/>
  <c r="G1051" i="3"/>
  <c r="J1050" i="3"/>
  <c r="M1050" i="3"/>
  <c r="I1050" i="3"/>
  <c r="K1050" i="3"/>
  <c r="Q1049" i="3"/>
  <c r="N1049" i="3"/>
  <c r="R1049" i="3" s="1"/>
  <c r="L1049" i="3"/>
  <c r="P1049" i="3" s="1"/>
  <c r="O1049" i="3"/>
  <c r="Q1050" i="3" l="1"/>
  <c r="N1050" i="3"/>
  <c r="R1050" i="3" s="1"/>
  <c r="L1050" i="3"/>
  <c r="P1050" i="3" s="1"/>
  <c r="O1050" i="3"/>
  <c r="G1052" i="3"/>
  <c r="H1052" i="3"/>
  <c r="I1051" i="3"/>
  <c r="K1051" i="3"/>
  <c r="J1051" i="3"/>
  <c r="M1051" i="3"/>
  <c r="H1053" i="3" l="1"/>
  <c r="G1053" i="3"/>
  <c r="J1052" i="3"/>
  <c r="M1052" i="3"/>
  <c r="I1052" i="3"/>
  <c r="K1052" i="3"/>
  <c r="Q1051" i="3"/>
  <c r="N1051" i="3"/>
  <c r="R1051" i="3" s="1"/>
  <c r="L1051" i="3"/>
  <c r="P1051" i="3" s="1"/>
  <c r="O1051" i="3"/>
  <c r="Q1052" i="3" l="1"/>
  <c r="N1052" i="3"/>
  <c r="R1052" i="3" s="1"/>
  <c r="L1052" i="3"/>
  <c r="P1052" i="3" s="1"/>
  <c r="O1052" i="3"/>
  <c r="G1054" i="3"/>
  <c r="H1054" i="3"/>
  <c r="I1053" i="3"/>
  <c r="K1053" i="3"/>
  <c r="J1053" i="3"/>
  <c r="M1053" i="3"/>
  <c r="H1055" i="3" l="1"/>
  <c r="G1055" i="3"/>
  <c r="J1054" i="3"/>
  <c r="M1054" i="3"/>
  <c r="I1054" i="3"/>
  <c r="K1054" i="3"/>
  <c r="Q1053" i="3"/>
  <c r="N1053" i="3"/>
  <c r="R1053" i="3" s="1"/>
  <c r="L1053" i="3"/>
  <c r="P1053" i="3" s="1"/>
  <c r="O1053" i="3"/>
  <c r="Q1054" i="3" l="1"/>
  <c r="N1054" i="3"/>
  <c r="R1054" i="3" s="1"/>
  <c r="L1054" i="3"/>
  <c r="P1054" i="3" s="1"/>
  <c r="O1054" i="3"/>
  <c r="G1056" i="3"/>
  <c r="H1056" i="3"/>
  <c r="I1055" i="3"/>
  <c r="K1055" i="3"/>
  <c r="J1055" i="3"/>
  <c r="M1055" i="3"/>
  <c r="H1057" i="3" l="1"/>
  <c r="G1057" i="3"/>
  <c r="J1056" i="3"/>
  <c r="M1056" i="3"/>
  <c r="I1056" i="3"/>
  <c r="K1056" i="3"/>
  <c r="Q1055" i="3"/>
  <c r="N1055" i="3"/>
  <c r="R1055" i="3" s="1"/>
  <c r="L1055" i="3"/>
  <c r="P1055" i="3" s="1"/>
  <c r="O1055" i="3"/>
  <c r="Q1056" i="3" l="1"/>
  <c r="N1056" i="3"/>
  <c r="R1056" i="3" s="1"/>
  <c r="L1056" i="3"/>
  <c r="P1056" i="3" s="1"/>
  <c r="O1056" i="3"/>
  <c r="G1058" i="3"/>
  <c r="H1058" i="3"/>
  <c r="I1057" i="3"/>
  <c r="K1057" i="3"/>
  <c r="J1057" i="3"/>
  <c r="M1057" i="3"/>
  <c r="H1059" i="3" l="1"/>
  <c r="G1059" i="3"/>
  <c r="J1058" i="3"/>
  <c r="M1058" i="3"/>
  <c r="I1058" i="3"/>
  <c r="K1058" i="3"/>
  <c r="Q1057" i="3"/>
  <c r="N1057" i="3"/>
  <c r="R1057" i="3" s="1"/>
  <c r="L1057" i="3"/>
  <c r="P1057" i="3" s="1"/>
  <c r="O1057" i="3"/>
  <c r="Q1058" i="3" l="1"/>
  <c r="N1058" i="3"/>
  <c r="R1058" i="3" s="1"/>
  <c r="L1058" i="3"/>
  <c r="P1058" i="3" s="1"/>
  <c r="O1058" i="3"/>
  <c r="H1060" i="3"/>
  <c r="G1060" i="3"/>
  <c r="I1059" i="3"/>
  <c r="K1059" i="3"/>
  <c r="J1059" i="3"/>
  <c r="M1059" i="3"/>
  <c r="G1061" i="3" l="1"/>
  <c r="H1061" i="3"/>
  <c r="I1060" i="3"/>
  <c r="K1060" i="3"/>
  <c r="J1060" i="3"/>
  <c r="M1060" i="3"/>
  <c r="Q1059" i="3"/>
  <c r="N1059" i="3"/>
  <c r="R1059" i="3" s="1"/>
  <c r="L1059" i="3"/>
  <c r="P1059" i="3" s="1"/>
  <c r="O1059" i="3"/>
  <c r="L1060" i="3" l="1"/>
  <c r="P1060" i="3" s="1"/>
  <c r="O1060" i="3"/>
  <c r="Q1060" i="3"/>
  <c r="N1060" i="3"/>
  <c r="R1060" i="3" s="1"/>
  <c r="H1062" i="3"/>
  <c r="G1062" i="3"/>
  <c r="J1061" i="3"/>
  <c r="M1061" i="3"/>
  <c r="I1061" i="3"/>
  <c r="K1061" i="3"/>
  <c r="G1063" i="3" l="1"/>
  <c r="H1063" i="3"/>
  <c r="J1062" i="3"/>
  <c r="M1062" i="3"/>
  <c r="I1062" i="3"/>
  <c r="K1062" i="3"/>
  <c r="L1061" i="3"/>
  <c r="P1061" i="3" s="1"/>
  <c r="O1061" i="3"/>
  <c r="Q1061" i="3"/>
  <c r="N1061" i="3"/>
  <c r="R1061" i="3" s="1"/>
  <c r="L1062" i="3" l="1"/>
  <c r="P1062" i="3" s="1"/>
  <c r="O1062" i="3"/>
  <c r="Q1062" i="3"/>
  <c r="N1062" i="3"/>
  <c r="R1062" i="3" s="1"/>
  <c r="G1064" i="3"/>
  <c r="H1064" i="3"/>
  <c r="J1063" i="3"/>
  <c r="M1063" i="3"/>
  <c r="I1063" i="3"/>
  <c r="K1063" i="3"/>
  <c r="H1065" i="3" l="1"/>
  <c r="G1065" i="3"/>
  <c r="I1064" i="3"/>
  <c r="K1064" i="3"/>
  <c r="J1064" i="3"/>
  <c r="M1064" i="3"/>
  <c r="L1063" i="3"/>
  <c r="P1063" i="3" s="1"/>
  <c r="O1063" i="3"/>
  <c r="Q1063" i="3"/>
  <c r="N1063" i="3"/>
  <c r="R1063" i="3" s="1"/>
  <c r="Q1064" i="3" l="1"/>
  <c r="N1064" i="3"/>
  <c r="R1064" i="3" s="1"/>
  <c r="L1064" i="3"/>
  <c r="P1064" i="3" s="1"/>
  <c r="O1064" i="3"/>
  <c r="G1066" i="3"/>
  <c r="H1066" i="3"/>
  <c r="I1065" i="3"/>
  <c r="K1065" i="3"/>
  <c r="J1065" i="3"/>
  <c r="M1065" i="3"/>
  <c r="H1067" i="3" l="1"/>
  <c r="G1067" i="3"/>
  <c r="J1066" i="3"/>
  <c r="M1066" i="3"/>
  <c r="I1066" i="3"/>
  <c r="K1066" i="3"/>
  <c r="Q1065" i="3"/>
  <c r="N1065" i="3"/>
  <c r="R1065" i="3" s="1"/>
  <c r="L1065" i="3"/>
  <c r="P1065" i="3" s="1"/>
  <c r="O1065" i="3"/>
  <c r="Q1066" i="3" l="1"/>
  <c r="N1066" i="3"/>
  <c r="R1066" i="3" s="1"/>
  <c r="L1066" i="3"/>
  <c r="P1066" i="3" s="1"/>
  <c r="O1066" i="3"/>
  <c r="G1068" i="3"/>
  <c r="H1068" i="3"/>
  <c r="I1067" i="3"/>
  <c r="K1067" i="3"/>
  <c r="J1067" i="3"/>
  <c r="M1067" i="3"/>
  <c r="H1069" i="3" l="1"/>
  <c r="G1069" i="3"/>
  <c r="J1068" i="3"/>
  <c r="M1068" i="3"/>
  <c r="I1068" i="3"/>
  <c r="K1068" i="3"/>
  <c r="Q1067" i="3"/>
  <c r="N1067" i="3"/>
  <c r="R1067" i="3" s="1"/>
  <c r="L1067" i="3"/>
  <c r="P1067" i="3" s="1"/>
  <c r="O1067" i="3"/>
  <c r="Q1068" i="3" l="1"/>
  <c r="N1068" i="3"/>
  <c r="R1068" i="3" s="1"/>
  <c r="L1068" i="3"/>
  <c r="P1068" i="3" s="1"/>
  <c r="O1068" i="3"/>
  <c r="G1070" i="3"/>
  <c r="H1070" i="3"/>
  <c r="I1069" i="3"/>
  <c r="K1069" i="3"/>
  <c r="J1069" i="3"/>
  <c r="M1069" i="3"/>
  <c r="H1071" i="3" l="1"/>
  <c r="G1071" i="3"/>
  <c r="J1070" i="3"/>
  <c r="M1070" i="3"/>
  <c r="I1070" i="3"/>
  <c r="K1070" i="3"/>
  <c r="Q1069" i="3"/>
  <c r="N1069" i="3"/>
  <c r="R1069" i="3" s="1"/>
  <c r="L1069" i="3"/>
  <c r="P1069" i="3" s="1"/>
  <c r="O1069" i="3"/>
  <c r="Q1070" i="3" l="1"/>
  <c r="N1070" i="3"/>
  <c r="R1070" i="3" s="1"/>
  <c r="L1070" i="3"/>
  <c r="P1070" i="3" s="1"/>
  <c r="O1070" i="3"/>
  <c r="G1072" i="3"/>
  <c r="H1072" i="3"/>
  <c r="I1071" i="3"/>
  <c r="K1071" i="3"/>
  <c r="J1071" i="3"/>
  <c r="M1071" i="3"/>
  <c r="H1073" i="3" l="1"/>
  <c r="G1073" i="3"/>
  <c r="J1072" i="3"/>
  <c r="M1072" i="3"/>
  <c r="I1072" i="3"/>
  <c r="K1072" i="3"/>
  <c r="Q1071" i="3"/>
  <c r="N1071" i="3"/>
  <c r="R1071" i="3" s="1"/>
  <c r="L1071" i="3"/>
  <c r="P1071" i="3" s="1"/>
  <c r="O1071" i="3"/>
  <c r="Q1072" i="3" l="1"/>
  <c r="N1072" i="3"/>
  <c r="R1072" i="3" s="1"/>
  <c r="L1072" i="3"/>
  <c r="P1072" i="3" s="1"/>
  <c r="O1072" i="3"/>
  <c r="G1074" i="3"/>
  <c r="H1074" i="3"/>
  <c r="I1073" i="3"/>
  <c r="K1073" i="3"/>
  <c r="J1073" i="3"/>
  <c r="M1073" i="3"/>
  <c r="H1075" i="3" l="1"/>
  <c r="G1075" i="3"/>
  <c r="J1074" i="3"/>
  <c r="M1074" i="3"/>
  <c r="I1074" i="3"/>
  <c r="K1074" i="3"/>
  <c r="Q1073" i="3"/>
  <c r="N1073" i="3"/>
  <c r="R1073" i="3" s="1"/>
  <c r="L1073" i="3"/>
  <c r="P1073" i="3" s="1"/>
  <c r="O1073" i="3"/>
  <c r="Q1074" i="3" l="1"/>
  <c r="N1074" i="3"/>
  <c r="R1074" i="3" s="1"/>
  <c r="L1074" i="3"/>
  <c r="P1074" i="3" s="1"/>
  <c r="O1074" i="3"/>
  <c r="G1076" i="3"/>
  <c r="H1076" i="3"/>
  <c r="I1075" i="3"/>
  <c r="K1075" i="3"/>
  <c r="J1075" i="3"/>
  <c r="M1075" i="3"/>
  <c r="H1077" i="3" l="1"/>
  <c r="G1077" i="3"/>
  <c r="J1076" i="3"/>
  <c r="M1076" i="3"/>
  <c r="I1076" i="3"/>
  <c r="K1076" i="3"/>
  <c r="Q1075" i="3"/>
  <c r="N1075" i="3"/>
  <c r="R1075" i="3" s="1"/>
  <c r="L1075" i="3"/>
  <c r="P1075" i="3" s="1"/>
  <c r="O1075" i="3"/>
  <c r="Q1076" i="3" l="1"/>
  <c r="N1076" i="3"/>
  <c r="R1076" i="3" s="1"/>
  <c r="L1076" i="3"/>
  <c r="P1076" i="3" s="1"/>
  <c r="O1076" i="3"/>
  <c r="G1078" i="3"/>
  <c r="H1078" i="3"/>
  <c r="I1077" i="3"/>
  <c r="K1077" i="3"/>
  <c r="J1077" i="3"/>
  <c r="M1077" i="3"/>
  <c r="H1079" i="3" l="1"/>
  <c r="G1079" i="3"/>
  <c r="J1078" i="3"/>
  <c r="M1078" i="3"/>
  <c r="I1078" i="3"/>
  <c r="K1078" i="3"/>
  <c r="Q1077" i="3"/>
  <c r="N1077" i="3"/>
  <c r="R1077" i="3" s="1"/>
  <c r="L1077" i="3"/>
  <c r="P1077" i="3" s="1"/>
  <c r="O1077" i="3"/>
  <c r="Q1078" i="3" l="1"/>
  <c r="N1078" i="3"/>
  <c r="R1078" i="3" s="1"/>
  <c r="L1078" i="3"/>
  <c r="P1078" i="3" s="1"/>
  <c r="O1078" i="3"/>
  <c r="G1080" i="3"/>
  <c r="H1080" i="3"/>
  <c r="I1079" i="3"/>
  <c r="K1079" i="3"/>
  <c r="J1079" i="3"/>
  <c r="M1079" i="3"/>
  <c r="J1080" i="3" l="1"/>
  <c r="M1080" i="3"/>
  <c r="H1081" i="3"/>
  <c r="G1081" i="3"/>
  <c r="Q1079" i="3"/>
  <c r="N1079" i="3"/>
  <c r="R1079" i="3" s="1"/>
  <c r="I1080" i="3"/>
  <c r="K1080" i="3"/>
  <c r="L1079" i="3"/>
  <c r="P1079" i="3" s="1"/>
  <c r="O1079" i="3"/>
  <c r="G1082" i="3" l="1"/>
  <c r="H1082" i="3"/>
  <c r="I1081" i="3"/>
  <c r="K1081" i="3"/>
  <c r="J1081" i="3"/>
  <c r="M1081" i="3"/>
  <c r="Q1080" i="3"/>
  <c r="N1080" i="3"/>
  <c r="R1080" i="3" s="1"/>
  <c r="L1080" i="3"/>
  <c r="P1080" i="3" s="1"/>
  <c r="O1080" i="3"/>
  <c r="L1081" i="3" l="1"/>
  <c r="P1081" i="3" s="1"/>
  <c r="O1081" i="3"/>
  <c r="Q1081" i="3"/>
  <c r="N1081" i="3"/>
  <c r="R1081" i="3" s="1"/>
  <c r="H1083" i="3"/>
  <c r="G1083" i="3"/>
  <c r="J1082" i="3"/>
  <c r="M1082" i="3"/>
  <c r="I1082" i="3"/>
  <c r="K1082" i="3"/>
  <c r="G1084" i="3" l="1"/>
  <c r="H1084" i="3"/>
  <c r="J1083" i="3"/>
  <c r="M1083" i="3"/>
  <c r="I1083" i="3"/>
  <c r="K1083" i="3"/>
  <c r="L1082" i="3"/>
  <c r="P1082" i="3" s="1"/>
  <c r="O1082" i="3"/>
  <c r="Q1082" i="3"/>
  <c r="N1082" i="3"/>
  <c r="R1082" i="3" s="1"/>
  <c r="Q1083" i="3" l="1"/>
  <c r="N1083" i="3"/>
  <c r="R1083" i="3" s="1"/>
  <c r="L1083" i="3"/>
  <c r="P1083" i="3" s="1"/>
  <c r="O1083" i="3"/>
  <c r="H1085" i="3"/>
  <c r="G1085" i="3"/>
  <c r="J1084" i="3"/>
  <c r="M1084" i="3"/>
  <c r="I1084" i="3"/>
  <c r="K1084" i="3"/>
  <c r="G1086" i="3" l="1"/>
  <c r="H1086" i="3"/>
  <c r="I1085" i="3"/>
  <c r="K1085" i="3"/>
  <c r="J1085" i="3"/>
  <c r="M1085" i="3"/>
  <c r="L1084" i="3"/>
  <c r="P1084" i="3" s="1"/>
  <c r="O1084" i="3"/>
  <c r="Q1084" i="3"/>
  <c r="N1084" i="3"/>
  <c r="R1084" i="3" s="1"/>
  <c r="G1088" i="3" l="1"/>
  <c r="H1088" i="3"/>
  <c r="Q1085" i="3"/>
  <c r="N1085" i="3"/>
  <c r="R1085" i="3" s="1"/>
  <c r="L1085" i="3"/>
  <c r="P1085" i="3" s="1"/>
  <c r="O1085" i="3"/>
  <c r="H1087" i="3"/>
  <c r="G1087" i="3"/>
  <c r="J1086" i="3"/>
  <c r="M1086" i="3"/>
  <c r="I1086" i="3"/>
  <c r="K1086" i="3"/>
  <c r="G1089" i="3" l="1"/>
  <c r="H1089" i="3"/>
  <c r="J1088" i="3"/>
  <c r="M1088" i="3"/>
  <c r="K1088" i="3"/>
  <c r="I1088" i="3"/>
  <c r="I1087" i="3"/>
  <c r="K1087" i="3"/>
  <c r="J1087" i="3"/>
  <c r="M1087" i="3"/>
  <c r="L1086" i="3"/>
  <c r="P1086" i="3" s="1"/>
  <c r="O1086" i="3"/>
  <c r="Q1086" i="3"/>
  <c r="N1086" i="3"/>
  <c r="R1086" i="3" s="1"/>
  <c r="N1088" i="3" l="1"/>
  <c r="R1088" i="3" s="1"/>
  <c r="Q1088" i="3"/>
  <c r="G1090" i="3"/>
  <c r="H1090" i="3"/>
  <c r="L1088" i="3"/>
  <c r="P1088" i="3" s="1"/>
  <c r="O1088" i="3"/>
  <c r="J1089" i="3"/>
  <c r="M1089" i="3"/>
  <c r="K1089" i="3"/>
  <c r="I1089" i="3"/>
  <c r="Q1087" i="3"/>
  <c r="N1087" i="3"/>
  <c r="R1087" i="3" s="1"/>
  <c r="L1087" i="3"/>
  <c r="P1087" i="3" s="1"/>
  <c r="O1087" i="3"/>
  <c r="H1091" i="3" l="1"/>
  <c r="G1091" i="3"/>
  <c r="J1090" i="3"/>
  <c r="M1090" i="3"/>
  <c r="K1090" i="3"/>
  <c r="I1090" i="3"/>
  <c r="L1089" i="3"/>
  <c r="P1089" i="3" s="1"/>
  <c r="O1089" i="3"/>
  <c r="N1089" i="3"/>
  <c r="R1089" i="3" s="1"/>
  <c r="Q1089" i="3"/>
  <c r="L1090" i="3" l="1"/>
  <c r="P1090" i="3" s="1"/>
  <c r="O1090" i="3"/>
  <c r="N1090" i="3"/>
  <c r="R1090" i="3" s="1"/>
  <c r="Q1090" i="3"/>
  <c r="G1092" i="3"/>
  <c r="H1092" i="3"/>
  <c r="K1091" i="3"/>
  <c r="I1091" i="3"/>
  <c r="M1091" i="3"/>
  <c r="J1091" i="3"/>
  <c r="G1093" i="3" l="1"/>
  <c r="H1093" i="3"/>
  <c r="J1092" i="3"/>
  <c r="M1092" i="3"/>
  <c r="L1091" i="3"/>
  <c r="P1091" i="3" s="1"/>
  <c r="O1091" i="3"/>
  <c r="K1092" i="3"/>
  <c r="I1092" i="3"/>
  <c r="N1091" i="3"/>
  <c r="R1091" i="3" s="1"/>
  <c r="Q1091" i="3"/>
  <c r="L1092" i="3" l="1"/>
  <c r="P1092" i="3" s="1"/>
  <c r="O1092" i="3"/>
  <c r="N1092" i="3"/>
  <c r="R1092" i="3" s="1"/>
  <c r="Q1092" i="3"/>
  <c r="G1094" i="3"/>
  <c r="H1094" i="3"/>
  <c r="M1093" i="3"/>
  <c r="J1093" i="3"/>
  <c r="K1093" i="3"/>
  <c r="I1093" i="3"/>
  <c r="K1094" i="3" l="1"/>
  <c r="I1094" i="3"/>
  <c r="J1094" i="3"/>
  <c r="M1094" i="3"/>
  <c r="L1093" i="3"/>
  <c r="P1093" i="3" s="1"/>
  <c r="O1093" i="3"/>
  <c r="N1093" i="3"/>
  <c r="R1093" i="3" s="1"/>
  <c r="Q1093" i="3"/>
  <c r="H1095" i="3"/>
  <c r="G1095" i="3"/>
  <c r="N1094" i="3" l="1"/>
  <c r="R1094" i="3" s="1"/>
  <c r="Q1094" i="3"/>
  <c r="M1095" i="3"/>
  <c r="J1095" i="3"/>
  <c r="G1096" i="3"/>
  <c r="H1096" i="3"/>
  <c r="K1095" i="3"/>
  <c r="I1095" i="3"/>
  <c r="L1094" i="3"/>
  <c r="P1094" i="3" s="1"/>
  <c r="O1094" i="3"/>
  <c r="J1096" i="3" l="1"/>
  <c r="M1096" i="3"/>
  <c r="K1096" i="3"/>
  <c r="I1096" i="3"/>
  <c r="N1095" i="3"/>
  <c r="R1095" i="3" s="1"/>
  <c r="Q1095" i="3"/>
  <c r="L1095" i="3"/>
  <c r="P1095" i="3" s="1"/>
  <c r="O1095" i="3"/>
  <c r="G1097" i="3"/>
  <c r="H1097" i="3"/>
  <c r="J1097" i="3" l="1"/>
  <c r="M1097" i="3"/>
  <c r="H1098" i="3"/>
  <c r="G1098" i="3"/>
  <c r="L1096" i="3"/>
  <c r="P1096" i="3" s="1"/>
  <c r="O1096" i="3"/>
  <c r="N1096" i="3"/>
  <c r="R1096" i="3" s="1"/>
  <c r="Q1096" i="3"/>
  <c r="K1097" i="3"/>
  <c r="I1097" i="3"/>
  <c r="H1099" i="3" l="1"/>
  <c r="G1099" i="3"/>
  <c r="K1098" i="3"/>
  <c r="I1098" i="3"/>
  <c r="J1098" i="3"/>
  <c r="M1098" i="3"/>
  <c r="N1097" i="3"/>
  <c r="R1097" i="3" s="1"/>
  <c r="Q1097" i="3"/>
  <c r="L1097" i="3"/>
  <c r="P1097" i="3" s="1"/>
  <c r="O1097" i="3"/>
  <c r="N1098" i="3" l="1"/>
  <c r="R1098" i="3" s="1"/>
  <c r="Q1098" i="3"/>
  <c r="L1098" i="3"/>
  <c r="P1098" i="3" s="1"/>
  <c r="O1098" i="3"/>
  <c r="G1100" i="3"/>
  <c r="H1100" i="3"/>
  <c r="K1099" i="3"/>
  <c r="I1099" i="3"/>
  <c r="M1099" i="3"/>
  <c r="J1099" i="3"/>
  <c r="L1099" i="3" l="1"/>
  <c r="P1099" i="3" s="1"/>
  <c r="O1099" i="3"/>
  <c r="G1101" i="3"/>
  <c r="H1101" i="3"/>
  <c r="K1100" i="3"/>
  <c r="I1100" i="3"/>
  <c r="N1099" i="3"/>
  <c r="R1099" i="3" s="1"/>
  <c r="Q1099" i="3"/>
  <c r="J1100" i="3"/>
  <c r="M1100" i="3"/>
  <c r="J1101" i="3" l="1"/>
  <c r="M1101" i="3"/>
  <c r="N1100" i="3"/>
  <c r="R1100" i="3" s="1"/>
  <c r="Q1100" i="3"/>
  <c r="L1100" i="3"/>
  <c r="P1100" i="3" s="1"/>
  <c r="O1100" i="3"/>
  <c r="H1102" i="3"/>
  <c r="G1102" i="3"/>
  <c r="K1101" i="3"/>
  <c r="I1101" i="3"/>
  <c r="K1102" i="3" l="1"/>
  <c r="I1102" i="3"/>
  <c r="J1102" i="3"/>
  <c r="M1102" i="3"/>
  <c r="L1101" i="3"/>
  <c r="P1101" i="3" s="1"/>
  <c r="O1101" i="3"/>
  <c r="N1101" i="3"/>
  <c r="R1101" i="3" s="1"/>
  <c r="Q1101" i="3"/>
  <c r="H1103" i="3"/>
  <c r="G1103" i="3"/>
  <c r="N1102" i="3" l="1"/>
  <c r="R1102" i="3" s="1"/>
  <c r="Q1102" i="3"/>
  <c r="M1103" i="3"/>
  <c r="J1103" i="3"/>
  <c r="G1104" i="3"/>
  <c r="H1104" i="3"/>
  <c r="K1103" i="3"/>
  <c r="I1103" i="3"/>
  <c r="L1102" i="3"/>
  <c r="P1102" i="3" s="1"/>
  <c r="O1102" i="3"/>
  <c r="J1104" i="3" l="1"/>
  <c r="M1104" i="3"/>
  <c r="K1104" i="3"/>
  <c r="I1104" i="3"/>
  <c r="N1103" i="3"/>
  <c r="R1103" i="3" s="1"/>
  <c r="Q1103" i="3"/>
  <c r="L1103" i="3"/>
  <c r="P1103" i="3" s="1"/>
  <c r="O1103" i="3"/>
  <c r="G1105" i="3"/>
  <c r="H1105" i="3"/>
  <c r="M1105" i="3" l="1"/>
  <c r="J1105" i="3"/>
  <c r="G1106" i="3"/>
  <c r="H1106" i="3"/>
  <c r="L1104" i="3"/>
  <c r="P1104" i="3" s="1"/>
  <c r="O1104" i="3"/>
  <c r="N1104" i="3"/>
  <c r="R1104" i="3" s="1"/>
  <c r="Q1104" i="3"/>
  <c r="K1105" i="3"/>
  <c r="I1105" i="3"/>
  <c r="H1107" i="3" l="1"/>
  <c r="G1107" i="3"/>
  <c r="J1106" i="3"/>
  <c r="M1106" i="3"/>
  <c r="K1106" i="3"/>
  <c r="I1106" i="3"/>
  <c r="L1105" i="3"/>
  <c r="P1105" i="3" s="1"/>
  <c r="O1105" i="3"/>
  <c r="N1105" i="3"/>
  <c r="R1105" i="3" s="1"/>
  <c r="Q1105" i="3"/>
  <c r="N1106" i="3" l="1"/>
  <c r="R1106" i="3" s="1"/>
  <c r="Q1106" i="3"/>
  <c r="L1106" i="3"/>
  <c r="P1106" i="3" s="1"/>
  <c r="O1106" i="3"/>
  <c r="G1108" i="3"/>
  <c r="H1108" i="3"/>
  <c r="K1107" i="3"/>
  <c r="I1107" i="3"/>
  <c r="M1107" i="3"/>
  <c r="J1107" i="3"/>
  <c r="L1107" i="3" l="1"/>
  <c r="P1107" i="3" s="1"/>
  <c r="O1107" i="3"/>
  <c r="G1109" i="3"/>
  <c r="H1109" i="3"/>
  <c r="J1108" i="3"/>
  <c r="M1108" i="3"/>
  <c r="N1107" i="3"/>
  <c r="R1107" i="3" s="1"/>
  <c r="Q1107" i="3"/>
  <c r="K1108" i="3"/>
  <c r="I1108" i="3"/>
  <c r="N1108" i="3" l="1"/>
  <c r="R1108" i="3" s="1"/>
  <c r="Q1108" i="3"/>
  <c r="G1110" i="3"/>
  <c r="H1110" i="3"/>
  <c r="M1109" i="3"/>
  <c r="J1109" i="3"/>
  <c r="L1108" i="3"/>
  <c r="P1108" i="3" s="1"/>
  <c r="O1108" i="3"/>
  <c r="K1109" i="3"/>
  <c r="I1109" i="3"/>
  <c r="N1109" i="3" l="1"/>
  <c r="R1109" i="3" s="1"/>
  <c r="Q1109" i="3"/>
  <c r="H1111" i="3"/>
  <c r="G1111" i="3"/>
  <c r="K1110" i="3"/>
  <c r="I1110" i="3"/>
  <c r="J1110" i="3"/>
  <c r="M1110" i="3"/>
  <c r="L1109" i="3"/>
  <c r="P1109" i="3" s="1"/>
  <c r="O1109" i="3"/>
  <c r="L1110" i="3" l="1"/>
  <c r="P1110" i="3" s="1"/>
  <c r="O1110" i="3"/>
  <c r="G1112" i="3"/>
  <c r="H1112" i="3"/>
  <c r="M1111" i="3"/>
  <c r="J1111" i="3"/>
  <c r="K1111" i="3"/>
  <c r="I1111" i="3"/>
  <c r="N1110" i="3"/>
  <c r="R1110" i="3" s="1"/>
  <c r="Q1110" i="3"/>
  <c r="L1111" i="3" l="1"/>
  <c r="P1111" i="3" s="1"/>
  <c r="O1111" i="3"/>
  <c r="N1111" i="3"/>
  <c r="R1111" i="3" s="1"/>
  <c r="Q1111" i="3"/>
  <c r="K1112" i="3"/>
  <c r="I1112" i="3"/>
  <c r="G1113" i="3"/>
  <c r="H1113" i="3"/>
  <c r="J1112" i="3"/>
  <c r="M1112" i="3"/>
  <c r="M1113" i="3" l="1"/>
  <c r="J1113" i="3"/>
  <c r="K1113" i="3"/>
  <c r="I1113" i="3"/>
  <c r="N1112" i="3"/>
  <c r="R1112" i="3" s="1"/>
  <c r="Q1112" i="3"/>
  <c r="L1112" i="3"/>
  <c r="P1112" i="3" s="1"/>
  <c r="O1112" i="3"/>
  <c r="G1114" i="3"/>
  <c r="H1114" i="3"/>
  <c r="G1115" i="3" l="1"/>
  <c r="H1115" i="3"/>
  <c r="K1114" i="3"/>
  <c r="I1114" i="3"/>
  <c r="L1113" i="3"/>
  <c r="P1113" i="3" s="1"/>
  <c r="O1113" i="3"/>
  <c r="J1114" i="3"/>
  <c r="M1114" i="3"/>
  <c r="N1113" i="3"/>
  <c r="R1113" i="3" s="1"/>
  <c r="Q1113" i="3"/>
  <c r="N1114" i="3" l="1"/>
  <c r="R1114" i="3" s="1"/>
  <c r="Q1114" i="3"/>
  <c r="L1114" i="3"/>
  <c r="P1114" i="3" s="1"/>
  <c r="O1114" i="3"/>
  <c r="G1116" i="3"/>
  <c r="H1116" i="3"/>
  <c r="M1115" i="3"/>
  <c r="J1115" i="3"/>
  <c r="K1115" i="3"/>
  <c r="I1115" i="3"/>
  <c r="J1116" i="3" l="1"/>
  <c r="M1116" i="3"/>
  <c r="K1116" i="3"/>
  <c r="I1116" i="3"/>
  <c r="N1115" i="3"/>
  <c r="R1115" i="3" s="1"/>
  <c r="Q1115" i="3"/>
  <c r="G1117" i="3"/>
  <c r="H1117" i="3"/>
  <c r="L1115" i="3"/>
  <c r="P1115" i="3" s="1"/>
  <c r="O1115" i="3"/>
  <c r="M1117" i="3" l="1"/>
  <c r="J1117" i="3"/>
  <c r="O1116" i="3"/>
  <c r="L1116" i="3"/>
  <c r="P1116" i="3" s="1"/>
  <c r="N1116" i="3"/>
  <c r="R1116" i="3" s="1"/>
  <c r="Q1116" i="3"/>
  <c r="K1117" i="3"/>
  <c r="I1117" i="3"/>
  <c r="G1118" i="3"/>
  <c r="H1118" i="3"/>
  <c r="L1117" i="3" l="1"/>
  <c r="P1117" i="3" s="1"/>
  <c r="O1117" i="3"/>
  <c r="K1118" i="3"/>
  <c r="I1118" i="3"/>
  <c r="G1119" i="3"/>
  <c r="H1119" i="3"/>
  <c r="J1118" i="3"/>
  <c r="M1118" i="3"/>
  <c r="N1117" i="3"/>
  <c r="R1117" i="3" s="1"/>
  <c r="Q1117" i="3"/>
  <c r="M1119" i="3" l="1"/>
  <c r="J1119" i="3"/>
  <c r="G1120" i="3"/>
  <c r="H1120" i="3"/>
  <c r="O1118" i="3"/>
  <c r="L1118" i="3"/>
  <c r="P1118" i="3" s="1"/>
  <c r="K1119" i="3"/>
  <c r="I1119" i="3"/>
  <c r="N1118" i="3"/>
  <c r="R1118" i="3" s="1"/>
  <c r="Q1118" i="3"/>
  <c r="L1119" i="3" l="1"/>
  <c r="P1119" i="3" s="1"/>
  <c r="O1119" i="3"/>
  <c r="J1120" i="3"/>
  <c r="M1120" i="3"/>
  <c r="K1120" i="3"/>
  <c r="I1120" i="3"/>
  <c r="H1121" i="3"/>
  <c r="G1121" i="3"/>
  <c r="N1119" i="3"/>
  <c r="R1119" i="3" s="1"/>
  <c r="Q1119" i="3"/>
  <c r="M1121" i="3" l="1"/>
  <c r="J1121" i="3"/>
  <c r="N1120" i="3"/>
  <c r="R1120" i="3" s="1"/>
  <c r="Q1120" i="3"/>
  <c r="L1120" i="3"/>
  <c r="P1120" i="3" s="1"/>
  <c r="O1120" i="3"/>
  <c r="K1121" i="3"/>
  <c r="I1121" i="3"/>
  <c r="G1122" i="3"/>
  <c r="H1122" i="3"/>
  <c r="K1122" i="3" l="1"/>
  <c r="I1122" i="3"/>
  <c r="L1121" i="3"/>
  <c r="P1121" i="3" s="1"/>
  <c r="O1121" i="3"/>
  <c r="G1123" i="3"/>
  <c r="H1123" i="3"/>
  <c r="J1122" i="3"/>
  <c r="M1122" i="3"/>
  <c r="N1121" i="3"/>
  <c r="R1121" i="3" s="1"/>
  <c r="Q1121" i="3"/>
  <c r="N1122" i="3" l="1"/>
  <c r="R1122" i="3" s="1"/>
  <c r="Q1122" i="3"/>
  <c r="G1124" i="3"/>
  <c r="H1124" i="3"/>
  <c r="K1123" i="3"/>
  <c r="I1123" i="3"/>
  <c r="M1123" i="3"/>
  <c r="J1123" i="3"/>
  <c r="L1122" i="3"/>
  <c r="P1122" i="3" s="1"/>
  <c r="O1122" i="3"/>
  <c r="N1123" i="3" l="1"/>
  <c r="R1123" i="3" s="1"/>
  <c r="Q1123" i="3"/>
  <c r="L1123" i="3"/>
  <c r="P1123" i="3" s="1"/>
  <c r="O1123" i="3"/>
  <c r="K1124" i="3"/>
  <c r="I1124" i="3"/>
  <c r="G1125" i="3"/>
  <c r="H1125" i="3"/>
  <c r="J1124" i="3"/>
  <c r="M1124" i="3"/>
  <c r="M1125" i="3" l="1"/>
  <c r="J1125" i="3"/>
  <c r="N1124" i="3"/>
  <c r="R1124" i="3" s="1"/>
  <c r="Q1124" i="3"/>
  <c r="L1124" i="3"/>
  <c r="P1124" i="3" s="1"/>
  <c r="O1124" i="3"/>
  <c r="K1125" i="3"/>
  <c r="I1125" i="3"/>
  <c r="G1126" i="3"/>
  <c r="H1126" i="3"/>
  <c r="K1126" i="3" l="1"/>
  <c r="I1126" i="3"/>
  <c r="L1125" i="3"/>
  <c r="P1125" i="3" s="1"/>
  <c r="O1125" i="3"/>
  <c r="H1127" i="3"/>
  <c r="G1127" i="3"/>
  <c r="J1126" i="3"/>
  <c r="M1126" i="3"/>
  <c r="N1125" i="3"/>
  <c r="R1125" i="3" s="1"/>
  <c r="Q1125" i="3"/>
  <c r="N1126" i="3" l="1"/>
  <c r="R1126" i="3" s="1"/>
  <c r="Q1126" i="3"/>
  <c r="G1128" i="3"/>
  <c r="H1128" i="3"/>
  <c r="M1127" i="3"/>
  <c r="J1127" i="3"/>
  <c r="K1127" i="3"/>
  <c r="I1127" i="3"/>
  <c r="O1126" i="3"/>
  <c r="L1126" i="3"/>
  <c r="P1126" i="3" s="1"/>
  <c r="L1127" i="3" l="1"/>
  <c r="P1127" i="3" s="1"/>
  <c r="O1127" i="3"/>
  <c r="J1128" i="3"/>
  <c r="M1128" i="3"/>
  <c r="K1128" i="3"/>
  <c r="I1128" i="3"/>
  <c r="G1129" i="3"/>
  <c r="H1129" i="3"/>
  <c r="N1127" i="3"/>
  <c r="R1127" i="3" s="1"/>
  <c r="Q1127" i="3"/>
  <c r="M1129" i="3" l="1"/>
  <c r="J1129" i="3"/>
  <c r="L1128" i="3"/>
  <c r="P1128" i="3" s="1"/>
  <c r="O1128" i="3"/>
  <c r="K1129" i="3"/>
  <c r="I1129" i="3"/>
  <c r="N1128" i="3"/>
  <c r="R1128" i="3" s="1"/>
  <c r="Q1128" i="3"/>
  <c r="G1130" i="3"/>
  <c r="H1130" i="3"/>
  <c r="L1129" i="3" l="1"/>
  <c r="P1129" i="3" s="1"/>
  <c r="O1129" i="3"/>
  <c r="K1130" i="3"/>
  <c r="I1130" i="3"/>
  <c r="G1131" i="3"/>
  <c r="H1131" i="3"/>
  <c r="J1130" i="3"/>
  <c r="M1130" i="3"/>
  <c r="N1129" i="3"/>
  <c r="R1129" i="3" s="1"/>
  <c r="Q1129" i="3"/>
  <c r="J1131" i="3" l="1"/>
  <c r="M1131" i="3"/>
  <c r="G1132" i="3"/>
  <c r="H1132" i="3"/>
  <c r="O1130" i="3"/>
  <c r="L1130" i="3"/>
  <c r="P1130" i="3" s="1"/>
  <c r="I1131" i="3"/>
  <c r="K1131" i="3"/>
  <c r="N1130" i="3"/>
  <c r="R1130" i="3" s="1"/>
  <c r="Q1130" i="3"/>
  <c r="G1133" i="3" l="1"/>
  <c r="H1133" i="3"/>
  <c r="J1132" i="3"/>
  <c r="M1132" i="3"/>
  <c r="I1132" i="3"/>
  <c r="K1132" i="3"/>
  <c r="N1131" i="3"/>
  <c r="R1131" i="3" s="1"/>
  <c r="Q1131" i="3"/>
  <c r="O1131" i="3"/>
  <c r="L1131" i="3"/>
  <c r="P1131" i="3" s="1"/>
  <c r="O1132" i="3" l="1"/>
  <c r="L1132" i="3"/>
  <c r="P1132" i="3" s="1"/>
  <c r="Q1132" i="3"/>
  <c r="N1132" i="3"/>
  <c r="R1132" i="3" s="1"/>
  <c r="G1134" i="3"/>
  <c r="H1134" i="3"/>
  <c r="J1133" i="3"/>
  <c r="M1133" i="3"/>
  <c r="K1133" i="3"/>
  <c r="I1133" i="3"/>
  <c r="G1135" i="3" l="1"/>
  <c r="H1135" i="3"/>
  <c r="J1134" i="3"/>
  <c r="M1134" i="3"/>
  <c r="K1134" i="3"/>
  <c r="I1134" i="3"/>
  <c r="O1133" i="3"/>
  <c r="L1133" i="3"/>
  <c r="P1133" i="3" s="1"/>
  <c r="N1133" i="3"/>
  <c r="R1133" i="3" s="1"/>
  <c r="Q1133" i="3"/>
  <c r="O1134" i="3" l="1"/>
  <c r="L1134" i="3"/>
  <c r="P1134" i="3" s="1"/>
  <c r="N1134" i="3"/>
  <c r="R1134" i="3" s="1"/>
  <c r="Q1134" i="3"/>
  <c r="G1136" i="3"/>
  <c r="H1136" i="3"/>
  <c r="J1135" i="3"/>
  <c r="M1135" i="3"/>
  <c r="I1135" i="3"/>
  <c r="K1135" i="3"/>
  <c r="G1137" i="3" l="1"/>
  <c r="H1137" i="3"/>
  <c r="J1136" i="3"/>
  <c r="M1136" i="3"/>
  <c r="O1135" i="3"/>
  <c r="L1135" i="3"/>
  <c r="P1135" i="3" s="1"/>
  <c r="I1136" i="3"/>
  <c r="K1136" i="3"/>
  <c r="N1135" i="3"/>
  <c r="R1135" i="3" s="1"/>
  <c r="Q1135" i="3"/>
  <c r="J1137" i="3" l="1"/>
  <c r="M1137" i="3"/>
  <c r="O1136" i="3"/>
  <c r="L1136" i="3"/>
  <c r="P1136" i="3" s="1"/>
  <c r="Q1136" i="3"/>
  <c r="N1136" i="3"/>
  <c r="R1136" i="3" s="1"/>
  <c r="G1138" i="3"/>
  <c r="H1138" i="3"/>
  <c r="K1137" i="3"/>
  <c r="I1137" i="3"/>
  <c r="J1138" i="3" l="1"/>
  <c r="M1138" i="3"/>
  <c r="K1138" i="3"/>
  <c r="I1138" i="3"/>
  <c r="N1137" i="3"/>
  <c r="R1137" i="3" s="1"/>
  <c r="Q1137" i="3"/>
  <c r="O1137" i="3"/>
  <c r="L1137" i="3"/>
  <c r="P1137" i="3" s="1"/>
  <c r="G1139" i="3"/>
  <c r="H1139" i="3"/>
  <c r="J1139" i="3" l="1"/>
  <c r="M1139" i="3"/>
  <c r="G1140" i="3"/>
  <c r="H1140" i="3"/>
  <c r="O1138" i="3"/>
  <c r="L1138" i="3"/>
  <c r="P1138" i="3" s="1"/>
  <c r="N1138" i="3"/>
  <c r="R1138" i="3" s="1"/>
  <c r="Q1138" i="3"/>
  <c r="I1139" i="3"/>
  <c r="K1139" i="3"/>
  <c r="G1141" i="3" l="1"/>
  <c r="H1141" i="3"/>
  <c r="J1140" i="3"/>
  <c r="M1140" i="3"/>
  <c r="I1140" i="3"/>
  <c r="K1140" i="3"/>
  <c r="Q1139" i="3"/>
  <c r="N1139" i="3"/>
  <c r="R1139" i="3" s="1"/>
  <c r="O1139" i="3"/>
  <c r="L1139" i="3"/>
  <c r="P1139" i="3" s="1"/>
  <c r="O1140" i="3" l="1"/>
  <c r="L1140" i="3"/>
  <c r="P1140" i="3" s="1"/>
  <c r="Q1140" i="3"/>
  <c r="N1140" i="3"/>
  <c r="R1140" i="3" s="1"/>
  <c r="G1142" i="3"/>
  <c r="H1142" i="3"/>
  <c r="J1141" i="3"/>
  <c r="M1141" i="3"/>
  <c r="I1141" i="3"/>
  <c r="K1141" i="3"/>
  <c r="G1143" i="3" l="1"/>
  <c r="H1143" i="3"/>
  <c r="J1142" i="3"/>
  <c r="M1142" i="3"/>
  <c r="O1141" i="3"/>
  <c r="L1141" i="3"/>
  <c r="P1141" i="3" s="1"/>
  <c r="K1142" i="3"/>
  <c r="I1142" i="3"/>
  <c r="N1141" i="3"/>
  <c r="R1141" i="3" s="1"/>
  <c r="Q1141" i="3"/>
  <c r="O1142" i="3" l="1"/>
  <c r="L1142" i="3"/>
  <c r="P1142" i="3" s="1"/>
  <c r="N1142" i="3"/>
  <c r="R1142" i="3" s="1"/>
  <c r="Q1142" i="3"/>
  <c r="H1144" i="3"/>
  <c r="G1144" i="3"/>
  <c r="J1143" i="3"/>
  <c r="M1143" i="3"/>
  <c r="I1143" i="3"/>
  <c r="K1143" i="3"/>
  <c r="H1145" i="3" l="1"/>
  <c r="G1145" i="3"/>
  <c r="I1144" i="3"/>
  <c r="K1144" i="3"/>
  <c r="O1143" i="3"/>
  <c r="L1143" i="3"/>
  <c r="P1143" i="3" s="1"/>
  <c r="J1144" i="3"/>
  <c r="M1144" i="3"/>
  <c r="Q1143" i="3"/>
  <c r="N1143" i="3"/>
  <c r="R1143" i="3" s="1"/>
  <c r="Q1144" i="3" l="1"/>
  <c r="N1144" i="3"/>
  <c r="R1144" i="3" s="1"/>
  <c r="L1144" i="3"/>
  <c r="P1144" i="3" s="1"/>
  <c r="O1144" i="3"/>
  <c r="G1146" i="3"/>
  <c r="H1146" i="3"/>
  <c r="K1145" i="3"/>
  <c r="I1145" i="3"/>
  <c r="J1145" i="3"/>
  <c r="M1145" i="3"/>
  <c r="J1146" i="3" l="1"/>
  <c r="M1146" i="3"/>
  <c r="I1146" i="3"/>
  <c r="K1146" i="3"/>
  <c r="L1145" i="3"/>
  <c r="P1145" i="3" s="1"/>
  <c r="O1145" i="3"/>
  <c r="G1147" i="3"/>
  <c r="H1147" i="3"/>
  <c r="N1145" i="3"/>
  <c r="R1145" i="3" s="1"/>
  <c r="Q1145" i="3"/>
  <c r="L1146" i="3" l="1"/>
  <c r="P1146" i="3" s="1"/>
  <c r="O1146" i="3"/>
  <c r="I1147" i="3"/>
  <c r="K1147" i="3"/>
  <c r="N1146" i="3"/>
  <c r="R1146" i="3" s="1"/>
  <c r="Q1146" i="3"/>
  <c r="J1147" i="3"/>
  <c r="M1147" i="3"/>
  <c r="H1148" i="3"/>
  <c r="G1148" i="3"/>
  <c r="N1147" i="3" l="1"/>
  <c r="R1147" i="3" s="1"/>
  <c r="Q1147" i="3"/>
  <c r="O1147" i="3"/>
  <c r="L1147" i="3"/>
  <c r="P1147" i="3" s="1"/>
  <c r="G1149" i="3"/>
  <c r="H1149" i="3"/>
  <c r="I1148" i="3"/>
  <c r="K1148" i="3"/>
  <c r="J1148" i="3"/>
  <c r="M1148" i="3"/>
  <c r="G1150" i="3" l="1"/>
  <c r="H1150" i="3"/>
  <c r="K1149" i="3"/>
  <c r="I1149" i="3"/>
  <c r="J1149" i="3"/>
  <c r="M1149" i="3"/>
  <c r="Q1148" i="3"/>
  <c r="N1148" i="3"/>
  <c r="R1148" i="3" s="1"/>
  <c r="L1148" i="3"/>
  <c r="P1148" i="3" s="1"/>
  <c r="O1148" i="3"/>
  <c r="N1149" i="3" l="1"/>
  <c r="R1149" i="3" s="1"/>
  <c r="Q1149" i="3"/>
  <c r="L1149" i="3"/>
  <c r="P1149" i="3" s="1"/>
  <c r="O1149" i="3"/>
  <c r="G1151" i="3"/>
  <c r="H1151" i="3"/>
  <c r="J1150" i="3"/>
  <c r="M1150" i="3"/>
  <c r="I1150" i="3"/>
  <c r="K1150" i="3"/>
  <c r="H1152" i="3" l="1"/>
  <c r="G1152" i="3"/>
  <c r="J1151" i="3"/>
  <c r="M1151" i="3"/>
  <c r="I1151" i="3"/>
  <c r="K1151" i="3"/>
  <c r="L1150" i="3"/>
  <c r="P1150" i="3" s="1"/>
  <c r="O1150" i="3"/>
  <c r="N1150" i="3"/>
  <c r="R1150" i="3" s="1"/>
  <c r="Q1150" i="3"/>
  <c r="O1151" i="3" l="1"/>
  <c r="L1151" i="3"/>
  <c r="P1151" i="3" s="1"/>
  <c r="Q1151" i="3"/>
  <c r="N1151" i="3"/>
  <c r="R1151" i="3" s="1"/>
  <c r="G1153" i="3"/>
  <c r="H1153" i="3"/>
  <c r="I1152" i="3"/>
  <c r="K1152" i="3"/>
  <c r="J1152" i="3"/>
  <c r="M1152" i="3"/>
  <c r="G1155" i="3" l="1"/>
  <c r="H1155" i="3"/>
  <c r="G1154" i="3"/>
  <c r="H1154" i="3"/>
  <c r="J1153" i="3"/>
  <c r="M1153" i="3"/>
  <c r="Q1152" i="3"/>
  <c r="N1152" i="3"/>
  <c r="R1152" i="3" s="1"/>
  <c r="K1153" i="3"/>
  <c r="I1153" i="3"/>
  <c r="L1152" i="3"/>
  <c r="P1152" i="3" s="1"/>
  <c r="O1152" i="3"/>
  <c r="G1156" i="3" l="1"/>
  <c r="H1156" i="3"/>
  <c r="M1155" i="3"/>
  <c r="J1155" i="3"/>
  <c r="K1155" i="3"/>
  <c r="I1155" i="3"/>
  <c r="N1153" i="3"/>
  <c r="R1153" i="3" s="1"/>
  <c r="Q1153" i="3"/>
  <c r="L1153" i="3"/>
  <c r="P1153" i="3" s="1"/>
  <c r="O1153" i="3"/>
  <c r="J1154" i="3"/>
  <c r="M1154" i="3"/>
  <c r="K1154" i="3"/>
  <c r="I1154" i="3"/>
  <c r="L1155" i="3" l="1"/>
  <c r="P1155" i="3" s="1"/>
  <c r="O1155" i="3"/>
  <c r="N1155" i="3"/>
  <c r="R1155" i="3" s="1"/>
  <c r="Q1155" i="3"/>
  <c r="H1157" i="3"/>
  <c r="G1157" i="3"/>
  <c r="J1156" i="3"/>
  <c r="M1156" i="3"/>
  <c r="K1156" i="3"/>
  <c r="I1156" i="3"/>
  <c r="N1154" i="3"/>
  <c r="R1154" i="3" s="1"/>
  <c r="Q1154" i="3"/>
  <c r="O1154" i="3"/>
  <c r="L1154" i="3"/>
  <c r="P1154" i="3" s="1"/>
  <c r="H1158" i="3" l="1"/>
  <c r="G1158" i="3"/>
  <c r="K1157" i="3"/>
  <c r="I1157" i="3"/>
  <c r="J1157" i="3"/>
  <c r="M1157" i="3"/>
  <c r="L1156" i="3"/>
  <c r="P1156" i="3" s="1"/>
  <c r="O1156" i="3"/>
  <c r="N1156" i="3"/>
  <c r="R1156" i="3" s="1"/>
  <c r="Q1156" i="3"/>
  <c r="N1157" i="3" l="1"/>
  <c r="R1157" i="3" s="1"/>
  <c r="Q1157" i="3"/>
  <c r="L1157" i="3"/>
  <c r="P1157" i="3" s="1"/>
  <c r="O1157" i="3"/>
  <c r="G1159" i="3"/>
  <c r="H1159" i="3"/>
  <c r="K1158" i="3"/>
  <c r="I1158" i="3"/>
  <c r="M1158" i="3"/>
  <c r="J1158" i="3"/>
  <c r="L1158" i="3" l="1"/>
  <c r="P1158" i="3" s="1"/>
  <c r="O1158" i="3"/>
  <c r="G1160" i="3"/>
  <c r="H1160" i="3"/>
  <c r="K1159" i="3"/>
  <c r="I1159" i="3"/>
  <c r="N1158" i="3"/>
  <c r="R1158" i="3" s="1"/>
  <c r="Q1158" i="3"/>
  <c r="J1159" i="3"/>
  <c r="M1159" i="3"/>
  <c r="L1159" i="3" l="1"/>
  <c r="P1159" i="3" s="1"/>
  <c r="O1159" i="3"/>
  <c r="G1161" i="3"/>
  <c r="H1161" i="3"/>
  <c r="K1160" i="3"/>
  <c r="I1160" i="3"/>
  <c r="J1160" i="3"/>
  <c r="M1160" i="3"/>
  <c r="N1159" i="3"/>
  <c r="R1159" i="3" s="1"/>
  <c r="Q1159" i="3"/>
  <c r="L1160" i="3" l="1"/>
  <c r="P1160" i="3" s="1"/>
  <c r="O1160" i="3"/>
  <c r="H1162" i="3"/>
  <c r="G1162" i="3"/>
  <c r="K1161" i="3"/>
  <c r="I1161" i="3"/>
  <c r="J1161" i="3"/>
  <c r="M1161" i="3"/>
  <c r="N1160" i="3"/>
  <c r="R1160" i="3" s="1"/>
  <c r="Q1160" i="3"/>
  <c r="L1161" i="3" l="1"/>
  <c r="P1161" i="3" s="1"/>
  <c r="O1161" i="3"/>
  <c r="G1163" i="3"/>
  <c r="H1163" i="3"/>
  <c r="M1162" i="3"/>
  <c r="J1162" i="3"/>
  <c r="K1162" i="3"/>
  <c r="I1162" i="3"/>
  <c r="N1161" i="3"/>
  <c r="R1161" i="3" s="1"/>
  <c r="Q1161" i="3"/>
  <c r="L1162" i="3" l="1"/>
  <c r="P1162" i="3" s="1"/>
  <c r="O1162" i="3"/>
  <c r="K1163" i="3"/>
  <c r="I1163" i="3"/>
  <c r="J1163" i="3"/>
  <c r="M1163" i="3"/>
  <c r="N1162" i="3"/>
  <c r="R1162" i="3" s="1"/>
  <c r="Q1162" i="3"/>
  <c r="G1164" i="3"/>
  <c r="H1164" i="3"/>
  <c r="G1165" i="3" l="1"/>
  <c r="H1165" i="3"/>
  <c r="N1163" i="3"/>
  <c r="R1163" i="3" s="1"/>
  <c r="Q1163" i="3"/>
  <c r="L1163" i="3"/>
  <c r="P1163" i="3" s="1"/>
  <c r="O1163" i="3"/>
  <c r="J1164" i="3"/>
  <c r="M1164" i="3"/>
  <c r="K1164" i="3"/>
  <c r="I1164" i="3"/>
  <c r="N1164" i="3" l="1"/>
  <c r="R1164" i="3" s="1"/>
  <c r="Q1164" i="3"/>
  <c r="L1164" i="3"/>
  <c r="P1164" i="3" s="1"/>
  <c r="O1164" i="3"/>
  <c r="H1166" i="3"/>
  <c r="G1166" i="3"/>
  <c r="J1165" i="3"/>
  <c r="M1165" i="3"/>
  <c r="K1165" i="3"/>
  <c r="I1165" i="3"/>
  <c r="G1167" i="3" l="1"/>
  <c r="H1167" i="3"/>
  <c r="K1166" i="3"/>
  <c r="I1166" i="3"/>
  <c r="M1166" i="3"/>
  <c r="J1166" i="3"/>
  <c r="L1165" i="3"/>
  <c r="P1165" i="3" s="1"/>
  <c r="O1165" i="3"/>
  <c r="N1165" i="3"/>
  <c r="R1165" i="3" s="1"/>
  <c r="Q1165" i="3"/>
  <c r="L1166" i="3" l="1"/>
  <c r="P1166" i="3" s="1"/>
  <c r="O1166" i="3"/>
  <c r="N1166" i="3"/>
  <c r="R1166" i="3" s="1"/>
  <c r="Q1166" i="3"/>
  <c r="G1168" i="3"/>
  <c r="H1168" i="3"/>
  <c r="J1167" i="3"/>
  <c r="M1167" i="3"/>
  <c r="K1167" i="3"/>
  <c r="I1167" i="3"/>
  <c r="G1169" i="3" l="1"/>
  <c r="H1169" i="3"/>
  <c r="J1168" i="3"/>
  <c r="M1168" i="3"/>
  <c r="K1168" i="3"/>
  <c r="I1168" i="3"/>
  <c r="L1167" i="3"/>
  <c r="P1167" i="3" s="1"/>
  <c r="O1167" i="3"/>
  <c r="N1167" i="3"/>
  <c r="R1167" i="3" s="1"/>
  <c r="Q1167" i="3"/>
  <c r="N1168" i="3" l="1"/>
  <c r="R1168" i="3" s="1"/>
  <c r="Q1168" i="3"/>
  <c r="L1168" i="3"/>
  <c r="P1168" i="3" s="1"/>
  <c r="O1168" i="3"/>
  <c r="G1170" i="3"/>
  <c r="H1170" i="3"/>
  <c r="M1169" i="3"/>
  <c r="J1169" i="3"/>
  <c r="K1169" i="3"/>
  <c r="I1169" i="3"/>
  <c r="N1169" i="3" l="1"/>
  <c r="R1169" i="3" s="1"/>
  <c r="Q1169" i="3"/>
  <c r="G1171" i="3"/>
  <c r="H1171" i="3"/>
  <c r="K1170" i="3"/>
  <c r="I1170" i="3"/>
  <c r="L1169" i="3"/>
  <c r="P1169" i="3" s="1"/>
  <c r="O1169" i="3"/>
  <c r="J1170" i="3"/>
  <c r="M1170" i="3"/>
  <c r="L1170" i="3" l="1"/>
  <c r="P1170" i="3" s="1"/>
  <c r="O1170" i="3"/>
  <c r="G1172" i="3"/>
  <c r="H1172" i="3"/>
  <c r="K1171" i="3"/>
  <c r="I1171" i="3"/>
  <c r="J1171" i="3"/>
  <c r="M1171" i="3"/>
  <c r="N1170" i="3"/>
  <c r="R1170" i="3" s="1"/>
  <c r="Q1170" i="3"/>
  <c r="L1171" i="3" l="1"/>
  <c r="P1171" i="3" s="1"/>
  <c r="O1171" i="3"/>
  <c r="G1173" i="3"/>
  <c r="H1173" i="3"/>
  <c r="K1172" i="3"/>
  <c r="I1172" i="3"/>
  <c r="J1172" i="3"/>
  <c r="M1172" i="3"/>
  <c r="N1171" i="3"/>
  <c r="R1171" i="3" s="1"/>
  <c r="Q1171" i="3"/>
  <c r="L1172" i="3" l="1"/>
  <c r="P1172" i="3" s="1"/>
  <c r="O1172" i="3"/>
  <c r="H1174" i="3"/>
  <c r="G1174" i="3"/>
  <c r="K1173" i="3"/>
  <c r="I1173" i="3"/>
  <c r="J1173" i="3"/>
  <c r="M1173" i="3"/>
  <c r="N1172" i="3"/>
  <c r="R1172" i="3" s="1"/>
  <c r="Q1172" i="3"/>
  <c r="L1173" i="3" l="1"/>
  <c r="P1173" i="3" s="1"/>
  <c r="O1173" i="3"/>
  <c r="G1175" i="3"/>
  <c r="H1175" i="3"/>
  <c r="J1174" i="3"/>
  <c r="M1174" i="3"/>
  <c r="K1174" i="3"/>
  <c r="I1174" i="3"/>
  <c r="N1173" i="3"/>
  <c r="R1173" i="3" s="1"/>
  <c r="Q1173" i="3"/>
  <c r="N1174" i="3" l="1"/>
  <c r="R1174" i="3" s="1"/>
  <c r="Q1174" i="3"/>
  <c r="K1175" i="3"/>
  <c r="I1175" i="3"/>
  <c r="J1175" i="3"/>
  <c r="M1175" i="3"/>
  <c r="L1174" i="3"/>
  <c r="P1174" i="3" s="1"/>
  <c r="O1174" i="3"/>
  <c r="G1176" i="3"/>
  <c r="H1176" i="3"/>
  <c r="G1177" i="3" l="1"/>
  <c r="H1177" i="3"/>
  <c r="N1175" i="3"/>
  <c r="R1175" i="3" s="1"/>
  <c r="Q1175" i="3"/>
  <c r="L1175" i="3"/>
  <c r="P1175" i="3" s="1"/>
  <c r="O1175" i="3"/>
  <c r="J1176" i="3"/>
  <c r="M1176" i="3"/>
  <c r="K1176" i="3"/>
  <c r="I1176" i="3"/>
  <c r="N1176" i="3" l="1"/>
  <c r="R1176" i="3" s="1"/>
  <c r="Q1176" i="3"/>
  <c r="L1176" i="3"/>
  <c r="P1176" i="3" s="1"/>
  <c r="O1176" i="3"/>
  <c r="G1178" i="3"/>
  <c r="H1178" i="3"/>
  <c r="M1177" i="3"/>
  <c r="J1177" i="3"/>
  <c r="K1177" i="3"/>
  <c r="I1177" i="3"/>
  <c r="J1178" i="3" l="1"/>
  <c r="M1178" i="3"/>
  <c r="K1178" i="3"/>
  <c r="I1178" i="3"/>
  <c r="L1177" i="3"/>
  <c r="P1177" i="3" s="1"/>
  <c r="O1177" i="3"/>
  <c r="N1177" i="3"/>
  <c r="R1177" i="3" s="1"/>
  <c r="Q1177" i="3"/>
  <c r="G1179" i="3"/>
  <c r="H1179" i="3"/>
  <c r="G1180" i="3" l="1"/>
  <c r="H1180" i="3"/>
  <c r="M1179" i="3"/>
  <c r="J1179" i="3"/>
  <c r="L1178" i="3"/>
  <c r="P1178" i="3" s="1"/>
  <c r="O1178" i="3"/>
  <c r="N1178" i="3"/>
  <c r="R1178" i="3" s="1"/>
  <c r="Q1178" i="3"/>
  <c r="K1179" i="3"/>
  <c r="I1179" i="3"/>
  <c r="N1179" i="3" l="1"/>
  <c r="R1179" i="3" s="1"/>
  <c r="Q1179" i="3"/>
  <c r="O1179" i="3"/>
  <c r="L1179" i="3"/>
  <c r="P1179" i="3" s="1"/>
  <c r="G1181" i="3"/>
  <c r="H1181" i="3"/>
  <c r="J1180" i="3"/>
  <c r="M1180" i="3"/>
  <c r="K1180" i="3"/>
  <c r="I1180" i="3"/>
  <c r="G1182" i="3" l="1"/>
  <c r="H1182" i="3"/>
  <c r="J1181" i="3"/>
  <c r="M1181" i="3"/>
  <c r="K1181" i="3"/>
  <c r="I1181" i="3"/>
  <c r="L1180" i="3"/>
  <c r="P1180" i="3" s="1"/>
  <c r="O1180" i="3"/>
  <c r="N1180" i="3"/>
  <c r="R1180" i="3" s="1"/>
  <c r="Q1180" i="3"/>
  <c r="N1181" i="3" l="1"/>
  <c r="R1181" i="3" s="1"/>
  <c r="Q1181" i="3"/>
  <c r="O1181" i="3"/>
  <c r="L1181" i="3"/>
  <c r="P1181" i="3" s="1"/>
  <c r="G1183" i="3"/>
  <c r="H1183" i="3"/>
  <c r="J1182" i="3"/>
  <c r="M1182" i="3"/>
  <c r="K1182" i="3"/>
  <c r="I1182" i="3"/>
  <c r="G1184" i="3" l="1"/>
  <c r="H1184" i="3"/>
  <c r="J1183" i="3"/>
  <c r="M1183" i="3"/>
  <c r="K1183" i="3"/>
  <c r="I1183" i="3"/>
  <c r="L1182" i="3"/>
  <c r="P1182" i="3" s="1"/>
  <c r="O1182" i="3"/>
  <c r="N1182" i="3"/>
  <c r="R1182" i="3" s="1"/>
  <c r="Q1182" i="3"/>
  <c r="N1183" i="3" l="1"/>
  <c r="R1183" i="3" s="1"/>
  <c r="Q1183" i="3"/>
  <c r="L1183" i="3"/>
  <c r="P1183" i="3" s="1"/>
  <c r="O1183" i="3"/>
  <c r="G1185" i="3"/>
  <c r="H1185" i="3"/>
  <c r="J1184" i="3"/>
  <c r="M1184" i="3"/>
  <c r="K1184" i="3"/>
  <c r="I1184" i="3"/>
  <c r="G1186" i="3" l="1"/>
  <c r="H1186" i="3"/>
  <c r="J1185" i="3"/>
  <c r="M1185" i="3"/>
  <c r="K1185" i="3"/>
  <c r="I1185" i="3"/>
  <c r="L1184" i="3"/>
  <c r="P1184" i="3" s="1"/>
  <c r="O1184" i="3"/>
  <c r="N1184" i="3"/>
  <c r="R1184" i="3" s="1"/>
  <c r="Q1184" i="3"/>
  <c r="N1185" i="3" l="1"/>
  <c r="R1185" i="3" s="1"/>
  <c r="Q1185" i="3"/>
  <c r="L1185" i="3"/>
  <c r="P1185" i="3" s="1"/>
  <c r="O1185" i="3"/>
  <c r="G1187" i="3"/>
  <c r="H1187" i="3"/>
  <c r="J1186" i="3"/>
  <c r="M1186" i="3"/>
  <c r="K1186" i="3"/>
  <c r="I1186" i="3"/>
  <c r="G1188" i="3" l="1"/>
  <c r="H1188" i="3"/>
  <c r="J1187" i="3"/>
  <c r="M1187" i="3"/>
  <c r="K1187" i="3"/>
  <c r="I1187" i="3"/>
  <c r="L1186" i="3"/>
  <c r="P1186" i="3" s="1"/>
  <c r="O1186" i="3"/>
  <c r="N1186" i="3"/>
  <c r="R1186" i="3" s="1"/>
  <c r="Q1186" i="3"/>
  <c r="N1187" i="3" l="1"/>
  <c r="R1187" i="3" s="1"/>
  <c r="Q1187" i="3"/>
  <c r="O1187" i="3"/>
  <c r="L1187" i="3"/>
  <c r="P1187" i="3" s="1"/>
  <c r="G1189" i="3"/>
  <c r="H1189" i="3"/>
  <c r="J1188" i="3"/>
  <c r="M1188" i="3"/>
  <c r="K1188" i="3"/>
  <c r="I1188" i="3"/>
  <c r="H1190" i="3" l="1"/>
  <c r="G1190" i="3"/>
  <c r="J1189" i="3"/>
  <c r="M1189" i="3"/>
  <c r="K1189" i="3"/>
  <c r="I1189" i="3"/>
  <c r="L1188" i="3"/>
  <c r="P1188" i="3" s="1"/>
  <c r="O1188" i="3"/>
  <c r="N1188" i="3"/>
  <c r="R1188" i="3" s="1"/>
  <c r="Q1188" i="3"/>
  <c r="N1189" i="3" l="1"/>
  <c r="R1189" i="3" s="1"/>
  <c r="Q1189" i="3"/>
  <c r="L1189" i="3"/>
  <c r="P1189" i="3" s="1"/>
  <c r="O1189" i="3"/>
  <c r="G1191" i="3"/>
  <c r="H1191" i="3"/>
  <c r="K1190" i="3"/>
  <c r="I1190" i="3"/>
  <c r="J1190" i="3"/>
  <c r="M1190" i="3"/>
  <c r="L1190" i="3" l="1"/>
  <c r="P1190" i="3" s="1"/>
  <c r="O1190" i="3"/>
  <c r="G1192" i="3"/>
  <c r="H1192" i="3"/>
  <c r="J1191" i="3"/>
  <c r="M1191" i="3"/>
  <c r="N1190" i="3"/>
  <c r="R1190" i="3" s="1"/>
  <c r="Q1190" i="3"/>
  <c r="K1191" i="3"/>
  <c r="I1191" i="3"/>
  <c r="N1191" i="3" l="1"/>
  <c r="R1191" i="3" s="1"/>
  <c r="Q1191" i="3"/>
  <c r="G1193" i="3"/>
  <c r="H1193" i="3"/>
  <c r="K1192" i="3"/>
  <c r="I1192" i="3"/>
  <c r="J1192" i="3"/>
  <c r="M1192" i="3"/>
  <c r="L1191" i="3"/>
  <c r="P1191" i="3" s="1"/>
  <c r="O1191" i="3"/>
  <c r="L1192" i="3" l="1"/>
  <c r="P1192" i="3" s="1"/>
  <c r="O1192" i="3"/>
  <c r="G1194" i="3"/>
  <c r="H1194" i="3"/>
  <c r="K1193" i="3"/>
  <c r="I1193" i="3"/>
  <c r="M1193" i="3"/>
  <c r="J1193" i="3"/>
  <c r="N1192" i="3"/>
  <c r="R1192" i="3" s="1"/>
  <c r="Q1192" i="3"/>
  <c r="L1193" i="3" l="1"/>
  <c r="P1193" i="3" s="1"/>
  <c r="O1193" i="3"/>
  <c r="K1194" i="3"/>
  <c r="I1194" i="3"/>
  <c r="J1194" i="3"/>
  <c r="M1194" i="3"/>
  <c r="N1193" i="3"/>
  <c r="R1193" i="3" s="1"/>
  <c r="Q1193" i="3"/>
  <c r="G1195" i="3"/>
  <c r="H1195" i="3"/>
  <c r="G1196" i="3" l="1"/>
  <c r="H1196" i="3"/>
  <c r="N1194" i="3"/>
  <c r="R1194" i="3" s="1"/>
  <c r="Q1194" i="3"/>
  <c r="L1194" i="3"/>
  <c r="P1194" i="3" s="1"/>
  <c r="O1194" i="3"/>
  <c r="M1195" i="3"/>
  <c r="J1195" i="3"/>
  <c r="K1195" i="3"/>
  <c r="I1195" i="3"/>
  <c r="N1195" i="3" l="1"/>
  <c r="R1195" i="3" s="1"/>
  <c r="Q1195" i="3"/>
  <c r="O1195" i="3"/>
  <c r="L1195" i="3"/>
  <c r="P1195" i="3" s="1"/>
  <c r="G1197" i="3"/>
  <c r="H1197" i="3"/>
  <c r="J1196" i="3"/>
  <c r="M1196" i="3"/>
  <c r="K1196" i="3"/>
  <c r="I1196" i="3"/>
  <c r="G1198" i="3" l="1"/>
  <c r="H1198" i="3"/>
  <c r="M1197" i="3"/>
  <c r="J1197" i="3"/>
  <c r="I1197" i="3"/>
  <c r="K1197" i="3"/>
  <c r="L1196" i="3"/>
  <c r="P1196" i="3" s="1"/>
  <c r="O1196" i="3"/>
  <c r="N1196" i="3"/>
  <c r="R1196" i="3" s="1"/>
  <c r="Q1196" i="3"/>
  <c r="N1197" i="3" l="1"/>
  <c r="R1197" i="3" s="1"/>
  <c r="Q1197" i="3"/>
  <c r="O1197" i="3"/>
  <c r="L1197" i="3"/>
  <c r="P1197" i="3" s="1"/>
  <c r="G1199" i="3"/>
  <c r="H1199" i="3"/>
  <c r="M1198" i="3"/>
  <c r="J1198" i="3"/>
  <c r="I1198" i="3"/>
  <c r="K1198" i="3"/>
  <c r="N1198" i="3" l="1"/>
  <c r="R1198" i="3" s="1"/>
  <c r="Q1198" i="3"/>
  <c r="G1200" i="3"/>
  <c r="H1200" i="3"/>
  <c r="I1199" i="3"/>
  <c r="K1199" i="3"/>
  <c r="O1198" i="3"/>
  <c r="L1198" i="3"/>
  <c r="P1198" i="3" s="1"/>
  <c r="J1199" i="3"/>
  <c r="M1199" i="3"/>
  <c r="J1200" i="3" l="1"/>
  <c r="M1200" i="3"/>
  <c r="I1200" i="3"/>
  <c r="K1200" i="3"/>
  <c r="N1199" i="3"/>
  <c r="R1199" i="3" s="1"/>
  <c r="Q1199" i="3"/>
  <c r="O1199" i="3"/>
  <c r="L1199" i="3"/>
  <c r="P1199" i="3" s="1"/>
  <c r="G1201" i="3"/>
  <c r="H1201" i="3"/>
  <c r="M1201" i="3" l="1"/>
  <c r="J1201" i="3"/>
  <c r="O1200" i="3"/>
  <c r="L1200" i="3"/>
  <c r="P1200" i="3" s="1"/>
  <c r="G1202" i="3"/>
  <c r="H1202" i="3"/>
  <c r="N1200" i="3"/>
  <c r="R1200" i="3" s="1"/>
  <c r="Q1200" i="3"/>
  <c r="I1201" i="3"/>
  <c r="K1201" i="3"/>
  <c r="G1203" i="3" l="1"/>
  <c r="H1203" i="3"/>
  <c r="M1202" i="3"/>
  <c r="J1202" i="3"/>
  <c r="I1202" i="3"/>
  <c r="K1202" i="3"/>
  <c r="O1201" i="3"/>
  <c r="L1201" i="3"/>
  <c r="P1201" i="3" s="1"/>
  <c r="N1201" i="3"/>
  <c r="R1201" i="3" s="1"/>
  <c r="Q1201" i="3"/>
  <c r="N1202" i="3" l="1"/>
  <c r="R1202" i="3" s="1"/>
  <c r="Q1202" i="3"/>
  <c r="O1202" i="3"/>
  <c r="L1202" i="3"/>
  <c r="P1202" i="3" s="1"/>
  <c r="G1204" i="3"/>
  <c r="H1204" i="3"/>
  <c r="J1203" i="3"/>
  <c r="M1203" i="3"/>
  <c r="I1203" i="3"/>
  <c r="K1203" i="3"/>
  <c r="G1205" i="3" l="1"/>
  <c r="H1205" i="3"/>
  <c r="I1204" i="3"/>
  <c r="K1204" i="3"/>
  <c r="J1204" i="3"/>
  <c r="M1204" i="3"/>
  <c r="O1203" i="3"/>
  <c r="L1203" i="3"/>
  <c r="P1203" i="3" s="1"/>
  <c r="N1203" i="3"/>
  <c r="R1203" i="3" s="1"/>
  <c r="Q1203" i="3"/>
  <c r="O1204" i="3" l="1"/>
  <c r="L1204" i="3"/>
  <c r="P1204" i="3" s="1"/>
  <c r="N1204" i="3"/>
  <c r="R1204" i="3" s="1"/>
  <c r="Q1204" i="3"/>
  <c r="G1206" i="3"/>
  <c r="H1206" i="3"/>
  <c r="M1205" i="3"/>
  <c r="J1205" i="3"/>
  <c r="I1205" i="3"/>
  <c r="K1205" i="3"/>
  <c r="I1206" i="3" l="1"/>
  <c r="K1206" i="3"/>
  <c r="U10" i="3" s="1"/>
  <c r="N1205" i="3"/>
  <c r="R1205" i="3" s="1"/>
  <c r="Q1205" i="3"/>
  <c r="O1205" i="3"/>
  <c r="L1205" i="3"/>
  <c r="P1205" i="3" s="1"/>
  <c r="M1206" i="3"/>
  <c r="J1206" i="3"/>
  <c r="D11" i="10" l="1"/>
  <c r="U11" i="3"/>
  <c r="N1206" i="3"/>
  <c r="R1206" i="3" s="1"/>
  <c r="Q1206" i="3"/>
  <c r="O1206" i="3"/>
  <c r="L1206" i="3"/>
  <c r="P1206" i="3" s="1"/>
  <c r="D12" i="10" l="1"/>
  <c r="D13" i="10" s="1"/>
  <c r="D14" i="10" s="1"/>
  <c r="C2" i="8" l="1"/>
  <c r="D18" i="8" s="1"/>
  <c r="E18" i="8" s="1"/>
  <c r="F18" i="8" s="1"/>
  <c r="D76" i="10"/>
  <c r="M2" i="8"/>
  <c r="M11" i="8" s="1"/>
  <c r="M10" i="8" s="1"/>
  <c r="D25" i="10" s="1"/>
  <c r="D22" i="10"/>
  <c r="G18" i="8" l="1"/>
  <c r="H18" i="8" s="1"/>
  <c r="C10" i="8" l="1"/>
  <c r="D27" i="10" s="1"/>
  <c r="I18" i="8"/>
  <c r="D19" i="8" s="1"/>
  <c r="E19" i="8" s="1"/>
  <c r="F19" i="8" s="1"/>
  <c r="G19" i="8" l="1"/>
  <c r="H19" i="8" s="1"/>
  <c r="I19" i="8" s="1"/>
  <c r="D20" i="8" s="1"/>
  <c r="E20" i="8" s="1"/>
  <c r="F20" i="8" s="1"/>
  <c r="G20" i="8" s="1"/>
  <c r="H20" i="8" s="1"/>
  <c r="I20" i="8" s="1"/>
  <c r="D21" i="8" s="1"/>
  <c r="E21" i="8" s="1"/>
  <c r="F21" i="8" s="1"/>
  <c r="G21" i="8" s="1"/>
  <c r="H21" i="8" s="1"/>
  <c r="I21" i="8" s="1"/>
  <c r="D22" i="8" s="1"/>
  <c r="E22" i="8" s="1"/>
  <c r="F22" i="8" s="1"/>
  <c r="G22" i="8" s="1"/>
  <c r="H22" i="8" s="1"/>
  <c r="I22" i="8" s="1"/>
  <c r="D23" i="8" s="1"/>
  <c r="E23" i="8" s="1"/>
  <c r="F23" i="8" s="1"/>
  <c r="G23" i="8" s="1"/>
  <c r="H23" i="8" s="1"/>
  <c r="I23" i="8" s="1"/>
  <c r="D24" i="8" s="1"/>
  <c r="E24" i="8" s="1"/>
  <c r="F24" i="8" s="1"/>
  <c r="G24" i="8" s="1"/>
  <c r="H24" i="8" s="1"/>
  <c r="I24" i="8" s="1"/>
  <c r="D25" i="8" s="1"/>
  <c r="E25" i="8" s="1"/>
  <c r="F25" i="8" s="1"/>
  <c r="G25" i="8" s="1"/>
  <c r="H25" i="8" s="1"/>
  <c r="I25" i="8" s="1"/>
  <c r="D26" i="8" s="1"/>
  <c r="E26" i="8" s="1"/>
  <c r="F26" i="8" s="1"/>
  <c r="G26" i="8" s="1"/>
  <c r="H26" i="8" s="1"/>
  <c r="I26" i="8" s="1"/>
  <c r="D27" i="8" s="1"/>
  <c r="E27" i="8" s="1"/>
  <c r="F27" i="8" s="1"/>
  <c r="G27" i="8" s="1"/>
  <c r="H27" i="8" s="1"/>
  <c r="I27" i="8" s="1"/>
  <c r="D28" i="8" s="1"/>
  <c r="E28" i="8" s="1"/>
  <c r="F28" i="8" s="1"/>
  <c r="G28" i="8" s="1"/>
  <c r="H28" i="8" s="1"/>
  <c r="I28" i="8" s="1"/>
  <c r="D29" i="8" s="1"/>
  <c r="E29" i="8" s="1"/>
  <c r="F29" i="8" s="1"/>
  <c r="G29" i="8" s="1"/>
  <c r="H29" i="8" s="1"/>
  <c r="I29" i="8" s="1"/>
  <c r="D30" i="8" s="1"/>
  <c r="E30" i="8" s="1"/>
  <c r="F30" i="8" s="1"/>
  <c r="G30" i="8" s="1"/>
  <c r="H30" i="8" s="1"/>
  <c r="I30" i="8" s="1"/>
  <c r="D31" i="8" s="1"/>
  <c r="E31" i="8" s="1"/>
  <c r="F31" i="8" s="1"/>
  <c r="G31" i="8" s="1"/>
  <c r="H31" i="8" s="1"/>
  <c r="I31" i="8" s="1"/>
  <c r="D32" i="8" s="1"/>
  <c r="E32" i="8" s="1"/>
  <c r="F32" i="8" s="1"/>
  <c r="G32" i="8" s="1"/>
  <c r="H32" i="8" s="1"/>
  <c r="I32" i="8" s="1"/>
  <c r="D33" i="8" s="1"/>
  <c r="E33" i="8" s="1"/>
  <c r="F33" i="8" s="1"/>
  <c r="G33" i="8" s="1"/>
  <c r="H33" i="8" s="1"/>
  <c r="I33" i="8" s="1"/>
  <c r="D34" i="8" s="1"/>
  <c r="E34" i="8" s="1"/>
  <c r="F34" i="8" s="1"/>
  <c r="G34" i="8" s="1"/>
  <c r="H34" i="8" s="1"/>
  <c r="I34" i="8" s="1"/>
  <c r="D35" i="8" s="1"/>
  <c r="E35" i="8" s="1"/>
  <c r="F35" i="8" s="1"/>
  <c r="G35" i="8" s="1"/>
  <c r="H35" i="8" s="1"/>
  <c r="I35" i="8" s="1"/>
  <c r="D36" i="8" s="1"/>
  <c r="E36" i="8" s="1"/>
  <c r="F36" i="8" s="1"/>
  <c r="G36" i="8" s="1"/>
  <c r="H36" i="8" s="1"/>
  <c r="I36" i="8" s="1"/>
  <c r="D37" i="8" s="1"/>
  <c r="E37" i="8" s="1"/>
  <c r="F37" i="8" s="1"/>
  <c r="G37" i="8" s="1"/>
  <c r="H37" i="8" s="1"/>
  <c r="I37" i="8" s="1"/>
  <c r="D38" i="8" s="1"/>
  <c r="E38" i="8" s="1"/>
  <c r="F38" i="8" s="1"/>
  <c r="G38" i="8" s="1"/>
  <c r="H38" i="8" s="1"/>
  <c r="I38" i="8" s="1"/>
  <c r="D39" i="8" s="1"/>
  <c r="E39" i="8" s="1"/>
  <c r="F39" i="8" s="1"/>
  <c r="G39" i="8" s="1"/>
  <c r="H39" i="8" s="1"/>
  <c r="I39" i="8" s="1"/>
  <c r="D40" i="8" s="1"/>
  <c r="E40" i="8" s="1"/>
  <c r="F40" i="8" s="1"/>
  <c r="G40" i="8" s="1"/>
  <c r="H40" i="8" s="1"/>
  <c r="I40" i="8" s="1"/>
  <c r="D41" i="8" s="1"/>
  <c r="E41" i="8" s="1"/>
  <c r="F41" i="8" s="1"/>
  <c r="G41" i="8" s="1"/>
  <c r="H41" i="8" s="1"/>
  <c r="I41" i="8" s="1"/>
  <c r="D42" i="8" s="1"/>
  <c r="E42" i="8" s="1"/>
  <c r="F42" i="8" s="1"/>
  <c r="G42" i="8" s="1"/>
  <c r="H42" i="8" s="1"/>
  <c r="I42" i="8" s="1"/>
  <c r="D43" i="8" s="1"/>
  <c r="E43" i="8" s="1"/>
  <c r="F43" i="8" s="1"/>
  <c r="G43" i="8" s="1"/>
  <c r="H43" i="8" s="1"/>
  <c r="I43" i="8" s="1"/>
  <c r="D44" i="8" s="1"/>
  <c r="E44" i="8" s="1"/>
  <c r="F44" i="8" s="1"/>
  <c r="G44" i="8" s="1"/>
  <c r="H44" i="8" s="1"/>
  <c r="I44" i="8" s="1"/>
  <c r="D45" i="8" s="1"/>
  <c r="E45" i="8" s="1"/>
  <c r="F45" i="8" s="1"/>
  <c r="G45" i="8" s="1"/>
  <c r="H45" i="8" s="1"/>
  <c r="I45" i="8" s="1"/>
  <c r="D46" i="8" s="1"/>
  <c r="E46" i="8" s="1"/>
  <c r="F46" i="8" s="1"/>
  <c r="G46" i="8" s="1"/>
  <c r="H46" i="8" s="1"/>
  <c r="I46" i="8" s="1"/>
  <c r="D47" i="8" s="1"/>
  <c r="E47" i="8" s="1"/>
  <c r="F47" i="8" s="1"/>
  <c r="G47" i="8" s="1"/>
  <c r="H47" i="8" s="1"/>
  <c r="I47" i="8" s="1"/>
  <c r="D48" i="8" s="1"/>
  <c r="E48" i="8" s="1"/>
  <c r="F48" i="8" s="1"/>
  <c r="G48" i="8" s="1"/>
  <c r="H48" i="8" s="1"/>
  <c r="I48" i="8" s="1"/>
  <c r="D49" i="8" s="1"/>
  <c r="E49" i="8" s="1"/>
  <c r="F49" i="8" s="1"/>
  <c r="G49" i="8" s="1"/>
  <c r="H49" i="8" s="1"/>
  <c r="I49" i="8" s="1"/>
  <c r="D50" i="8" s="1"/>
  <c r="E50" i="8" s="1"/>
  <c r="F50" i="8" s="1"/>
  <c r="G50" i="8" s="1"/>
  <c r="H50" i="8" s="1"/>
  <c r="I50" i="8" s="1"/>
  <c r="D51" i="8" s="1"/>
  <c r="E51" i="8" s="1"/>
  <c r="F51" i="8" s="1"/>
  <c r="G51" i="8" s="1"/>
  <c r="H51" i="8" s="1"/>
  <c r="I51" i="8" s="1"/>
  <c r="D52" i="8" s="1"/>
  <c r="E52" i="8" s="1"/>
  <c r="F52" i="8" s="1"/>
  <c r="G52" i="8" s="1"/>
  <c r="H52" i="8" s="1"/>
  <c r="I52" i="8" s="1"/>
  <c r="D53" i="8" s="1"/>
  <c r="E53" i="8" s="1"/>
  <c r="F53" i="8" s="1"/>
  <c r="G53" i="8" s="1"/>
  <c r="H53" i="8" s="1"/>
  <c r="I53" i="8" s="1"/>
  <c r="D54" i="8" s="1"/>
  <c r="E54" i="8" s="1"/>
  <c r="F54" i="8" s="1"/>
  <c r="G54" i="8" s="1"/>
  <c r="H54" i="8" s="1"/>
  <c r="I54" i="8" s="1"/>
  <c r="D55" i="8" s="1"/>
  <c r="E55" i="8" s="1"/>
  <c r="F55" i="8" s="1"/>
  <c r="G55" i="8" s="1"/>
  <c r="H55" i="8" s="1"/>
  <c r="I55" i="8" s="1"/>
  <c r="D56" i="8" s="1"/>
  <c r="E56" i="8" s="1"/>
  <c r="F56" i="8" s="1"/>
  <c r="G56" i="8" s="1"/>
  <c r="H56" i="8" s="1"/>
  <c r="I56" i="8" s="1"/>
  <c r="D57" i="8" s="1"/>
  <c r="E57" i="8" s="1"/>
  <c r="F57" i="8" s="1"/>
  <c r="G57" i="8" s="1"/>
  <c r="H57" i="8" s="1"/>
  <c r="I57" i="8" s="1"/>
  <c r="D58" i="8" s="1"/>
  <c r="E58" i="8" s="1"/>
  <c r="F58" i="8" s="1"/>
  <c r="G58" i="8" s="1"/>
  <c r="H58" i="8" s="1"/>
  <c r="I58" i="8" s="1"/>
  <c r="D59" i="8" s="1"/>
  <c r="E59" i="8" s="1"/>
  <c r="F59" i="8" s="1"/>
  <c r="G59" i="8" s="1"/>
  <c r="H59" i="8" s="1"/>
  <c r="I59" i="8" s="1"/>
  <c r="D60" i="8" s="1"/>
  <c r="E60" i="8" s="1"/>
  <c r="F60" i="8" s="1"/>
  <c r="G60" i="8" s="1"/>
  <c r="H60" i="8" s="1"/>
  <c r="I60" i="8" s="1"/>
  <c r="D61" i="8" s="1"/>
  <c r="E61" i="8" s="1"/>
  <c r="F61" i="8" s="1"/>
  <c r="G61" i="8" s="1"/>
  <c r="H61" i="8" s="1"/>
  <c r="I61" i="8" s="1"/>
  <c r="D62" i="8" s="1"/>
  <c r="E62" i="8" s="1"/>
  <c r="F62" i="8" s="1"/>
  <c r="G62" i="8" s="1"/>
  <c r="H62" i="8" s="1"/>
  <c r="I62" i="8" s="1"/>
  <c r="D63" i="8" s="1"/>
  <c r="E63" i="8" s="1"/>
  <c r="F63" i="8" s="1"/>
  <c r="G63" i="8" s="1"/>
  <c r="H63" i="8" s="1"/>
  <c r="I63" i="8" s="1"/>
  <c r="D64" i="8" s="1"/>
  <c r="E64" i="8" s="1"/>
  <c r="F64" i="8" s="1"/>
  <c r="G64" i="8" s="1"/>
  <c r="H64" i="8" s="1"/>
  <c r="I64" i="8" s="1"/>
  <c r="D65" i="8" s="1"/>
  <c r="E65" i="8" s="1"/>
  <c r="F65" i="8" s="1"/>
  <c r="G65" i="8" s="1"/>
  <c r="H65" i="8" s="1"/>
  <c r="I65" i="8" s="1"/>
  <c r="D66" i="8" s="1"/>
  <c r="E66" i="8" s="1"/>
  <c r="F66" i="8" s="1"/>
  <c r="G66" i="8" s="1"/>
  <c r="H66" i="8" s="1"/>
  <c r="I66" i="8" s="1"/>
  <c r="D67" i="8" s="1"/>
  <c r="E67" i="8" s="1"/>
  <c r="F67" i="8" s="1"/>
  <c r="G67" i="8" s="1"/>
  <c r="H67" i="8" s="1"/>
  <c r="I67" i="8" s="1"/>
  <c r="D68" i="8" s="1"/>
  <c r="E68" i="8" s="1"/>
  <c r="F68" i="8" s="1"/>
  <c r="G68" i="8" s="1"/>
  <c r="H68" i="8" s="1"/>
  <c r="I68" i="8" s="1"/>
  <c r="D69" i="8" s="1"/>
  <c r="E69" i="8" s="1"/>
  <c r="F69" i="8" s="1"/>
  <c r="G69" i="8" s="1"/>
  <c r="H69" i="8" s="1"/>
  <c r="I69" i="8" s="1"/>
  <c r="D70" i="8" s="1"/>
  <c r="E70" i="8" s="1"/>
  <c r="F70" i="8" s="1"/>
  <c r="G70" i="8" s="1"/>
  <c r="H70" i="8" s="1"/>
  <c r="I70" i="8" s="1"/>
  <c r="D71" i="8" s="1"/>
  <c r="E71" i="8" s="1"/>
  <c r="F71" i="8" s="1"/>
  <c r="G71" i="8" s="1"/>
  <c r="H71" i="8" s="1"/>
  <c r="I71" i="8" s="1"/>
  <c r="D72" i="8" s="1"/>
  <c r="E72" i="8" s="1"/>
  <c r="F72" i="8" s="1"/>
  <c r="G72" i="8" s="1"/>
  <c r="H72" i="8" s="1"/>
  <c r="I72" i="8" s="1"/>
  <c r="D73" i="8" s="1"/>
  <c r="E73" i="8" s="1"/>
  <c r="F73" i="8" s="1"/>
  <c r="G73" i="8" s="1"/>
  <c r="H73" i="8" s="1"/>
  <c r="I73" i="8" s="1"/>
  <c r="D74" i="8" s="1"/>
  <c r="E74" i="8" s="1"/>
  <c r="F74" i="8" s="1"/>
  <c r="G74" i="8" s="1"/>
  <c r="H74" i="8" s="1"/>
  <c r="I74" i="8" s="1"/>
  <c r="D75" i="8" s="1"/>
  <c r="E75" i="8" s="1"/>
  <c r="F75" i="8" s="1"/>
  <c r="G75" i="8" s="1"/>
  <c r="H75" i="8" s="1"/>
  <c r="I75" i="8" s="1"/>
  <c r="D76" i="8" s="1"/>
  <c r="E76" i="8" s="1"/>
  <c r="F76" i="8" s="1"/>
  <c r="G76" i="8" s="1"/>
  <c r="H76" i="8" s="1"/>
  <c r="I76" i="8" s="1"/>
  <c r="D77" i="8" s="1"/>
  <c r="E77" i="8" s="1"/>
  <c r="F77" i="8" s="1"/>
  <c r="G77" i="8" s="1"/>
  <c r="H77" i="8" s="1"/>
  <c r="I77" i="8" s="1"/>
  <c r="D78" i="8" s="1"/>
  <c r="E78" i="8" s="1"/>
  <c r="F78" i="8" s="1"/>
  <c r="G78" i="8" s="1"/>
  <c r="H78" i="8" s="1"/>
  <c r="I78" i="8" s="1"/>
  <c r="D79" i="8" s="1"/>
  <c r="E79" i="8" s="1"/>
  <c r="F79" i="8" s="1"/>
  <c r="G79" i="8" s="1"/>
  <c r="H79" i="8" s="1"/>
  <c r="I79" i="8" s="1"/>
  <c r="D80" i="8" s="1"/>
  <c r="E80" i="8" s="1"/>
  <c r="F80" i="8" s="1"/>
  <c r="G80" i="8" s="1"/>
  <c r="H80" i="8" s="1"/>
  <c r="I80" i="8" s="1"/>
  <c r="D81" i="8" s="1"/>
  <c r="E81" i="8" s="1"/>
  <c r="F81" i="8" s="1"/>
  <c r="G81" i="8" s="1"/>
  <c r="H81" i="8" s="1"/>
  <c r="I81" i="8" s="1"/>
  <c r="D82" i="8" s="1"/>
  <c r="E82" i="8" s="1"/>
  <c r="F82" i="8" s="1"/>
  <c r="G82" i="8" s="1"/>
  <c r="H82" i="8" s="1"/>
  <c r="I82" i="8" s="1"/>
  <c r="D83" i="8" s="1"/>
  <c r="E83" i="8" s="1"/>
  <c r="F83" i="8" s="1"/>
  <c r="G83" i="8" s="1"/>
  <c r="H83" i="8" s="1"/>
  <c r="I83" i="8" s="1"/>
  <c r="D84" i="8" s="1"/>
  <c r="E84" i="8" s="1"/>
  <c r="F84" i="8" s="1"/>
  <c r="G84" i="8" s="1"/>
  <c r="H84" i="8" s="1"/>
  <c r="I84" i="8" s="1"/>
  <c r="D85" i="8" s="1"/>
  <c r="E85" i="8" s="1"/>
  <c r="F85" i="8" s="1"/>
  <c r="G85" i="8" s="1"/>
  <c r="H85" i="8" s="1"/>
  <c r="I85" i="8" s="1"/>
  <c r="D86" i="8" s="1"/>
  <c r="E86" i="8" s="1"/>
  <c r="F86" i="8" s="1"/>
  <c r="G86" i="8" s="1"/>
  <c r="H86" i="8" s="1"/>
  <c r="I86" i="8" s="1"/>
  <c r="D87" i="8" s="1"/>
  <c r="E87" i="8" s="1"/>
  <c r="F87" i="8" s="1"/>
  <c r="G87" i="8" s="1"/>
  <c r="H87" i="8" s="1"/>
  <c r="I87" i="8" s="1"/>
  <c r="D88" i="8" s="1"/>
  <c r="E88" i="8" s="1"/>
  <c r="F88" i="8" s="1"/>
  <c r="G88" i="8" s="1"/>
  <c r="H88" i="8" s="1"/>
  <c r="I88" i="8" s="1"/>
  <c r="D89" i="8" s="1"/>
  <c r="E89" i="8" s="1"/>
  <c r="F89" i="8" s="1"/>
  <c r="G89" i="8" s="1"/>
  <c r="H89" i="8" s="1"/>
  <c r="I89" i="8" s="1"/>
  <c r="D90" i="8" s="1"/>
  <c r="E90" i="8" s="1"/>
  <c r="F90" i="8" s="1"/>
  <c r="G90" i="8" s="1"/>
  <c r="H90" i="8" s="1"/>
  <c r="I90" i="8" s="1"/>
  <c r="D91" i="8" s="1"/>
  <c r="E91" i="8" s="1"/>
  <c r="F91" i="8" s="1"/>
  <c r="G91" i="8" s="1"/>
  <c r="H91" i="8" s="1"/>
  <c r="I91" i="8" s="1"/>
  <c r="D92" i="8" s="1"/>
  <c r="E92" i="8" s="1"/>
  <c r="F92" i="8" s="1"/>
  <c r="G92" i="8" s="1"/>
  <c r="H92" i="8" s="1"/>
  <c r="I92" i="8" s="1"/>
  <c r="D93" i="8" s="1"/>
  <c r="E93" i="8" s="1"/>
  <c r="F93" i="8" s="1"/>
  <c r="G93" i="8" s="1"/>
  <c r="H93" i="8" s="1"/>
  <c r="I93" i="8" s="1"/>
  <c r="D94" i="8" s="1"/>
  <c r="E94" i="8" s="1"/>
  <c r="F94" i="8" s="1"/>
  <c r="G94" i="8" s="1"/>
  <c r="H94" i="8" s="1"/>
  <c r="I94" i="8" s="1"/>
  <c r="D95" i="8" s="1"/>
  <c r="E95" i="8" s="1"/>
  <c r="F95" i="8" s="1"/>
  <c r="G95" i="8" s="1"/>
  <c r="H95" i="8" s="1"/>
  <c r="I95" i="8" s="1"/>
  <c r="D96" i="8" s="1"/>
  <c r="E96" i="8" s="1"/>
  <c r="F96" i="8" s="1"/>
  <c r="G96" i="8" s="1"/>
  <c r="H96" i="8" s="1"/>
  <c r="I96" i="8" s="1"/>
  <c r="D97" i="8" s="1"/>
  <c r="E97" i="8" s="1"/>
  <c r="F97" i="8" s="1"/>
  <c r="G97" i="8" s="1"/>
  <c r="H97" i="8" s="1"/>
  <c r="I97" i="8" s="1"/>
  <c r="D98" i="8" s="1"/>
  <c r="E98" i="8" s="1"/>
  <c r="F98" i="8" s="1"/>
  <c r="G98" i="8" s="1"/>
  <c r="H98" i="8" s="1"/>
  <c r="I98" i="8" s="1"/>
  <c r="D99" i="8" s="1"/>
  <c r="E99" i="8" s="1"/>
  <c r="F99" i="8" s="1"/>
  <c r="G99" i="8" s="1"/>
  <c r="H99" i="8" s="1"/>
  <c r="I99" i="8" s="1"/>
  <c r="D100" i="8" s="1"/>
  <c r="E100" i="8" s="1"/>
  <c r="F100" i="8" s="1"/>
  <c r="G100" i="8" s="1"/>
  <c r="H100" i="8" s="1"/>
  <c r="I100" i="8" s="1"/>
  <c r="D101" i="8" s="1"/>
  <c r="E101" i="8" s="1"/>
  <c r="F101" i="8" s="1"/>
  <c r="G101" i="8" s="1"/>
  <c r="H101" i="8" s="1"/>
  <c r="I101" i="8" s="1"/>
  <c r="D102" i="8" s="1"/>
  <c r="E102" i="8" s="1"/>
  <c r="F102" i="8" s="1"/>
  <c r="G102" i="8" s="1"/>
  <c r="H102" i="8" s="1"/>
  <c r="I102" i="8" s="1"/>
  <c r="D103" i="8" s="1"/>
  <c r="E103" i="8" s="1"/>
  <c r="F103" i="8" s="1"/>
  <c r="G103" i="8" s="1"/>
  <c r="H103" i="8" s="1"/>
  <c r="I103" i="8" s="1"/>
  <c r="D104" i="8" s="1"/>
  <c r="E104" i="8" s="1"/>
  <c r="F104" i="8" s="1"/>
  <c r="G104" i="8" s="1"/>
  <c r="H104" i="8" s="1"/>
  <c r="I104" i="8" s="1"/>
  <c r="D105" i="8" s="1"/>
  <c r="E105" i="8" s="1"/>
  <c r="F105" i="8" s="1"/>
  <c r="G105" i="8" s="1"/>
  <c r="H105" i="8" s="1"/>
  <c r="I105" i="8" s="1"/>
  <c r="D106" i="8" s="1"/>
  <c r="E106" i="8" s="1"/>
  <c r="F106" i="8" s="1"/>
  <c r="G106" i="8" s="1"/>
  <c r="H106" i="8" s="1"/>
  <c r="I106" i="8" s="1"/>
  <c r="D107" i="8" s="1"/>
  <c r="E107" i="8" s="1"/>
  <c r="F107" i="8" s="1"/>
  <c r="G107" i="8" s="1"/>
  <c r="H107" i="8" s="1"/>
  <c r="I107" i="8" s="1"/>
  <c r="D108" i="8" s="1"/>
  <c r="E108" i="8" s="1"/>
  <c r="F108" i="8" s="1"/>
  <c r="G108" i="8" s="1"/>
  <c r="H108" i="8" s="1"/>
  <c r="I108" i="8" s="1"/>
  <c r="D109" i="8" s="1"/>
  <c r="E109" i="8" s="1"/>
  <c r="F109" i="8" s="1"/>
  <c r="G109" i="8" s="1"/>
  <c r="H109" i="8" s="1"/>
  <c r="I109" i="8" s="1"/>
  <c r="D110" i="8" s="1"/>
  <c r="E110" i="8" s="1"/>
  <c r="F110" i="8" s="1"/>
  <c r="G110" i="8" s="1"/>
  <c r="H110" i="8" s="1"/>
  <c r="I110" i="8" s="1"/>
  <c r="D111" i="8" s="1"/>
  <c r="E111" i="8" s="1"/>
  <c r="F111" i="8" s="1"/>
  <c r="G111" i="8" s="1"/>
  <c r="H111" i="8" s="1"/>
  <c r="I111" i="8" s="1"/>
  <c r="D112" i="8" s="1"/>
  <c r="E112" i="8" s="1"/>
  <c r="F112" i="8" s="1"/>
  <c r="G112" i="8" s="1"/>
  <c r="H112" i="8" s="1"/>
  <c r="I112" i="8" s="1"/>
  <c r="D113" i="8" s="1"/>
  <c r="E113" i="8" s="1"/>
  <c r="F113" i="8" s="1"/>
  <c r="G113" i="8" s="1"/>
  <c r="H113" i="8" s="1"/>
  <c r="I113" i="8" s="1"/>
  <c r="D114" i="8" s="1"/>
  <c r="E114" i="8" s="1"/>
  <c r="F114" i="8" s="1"/>
  <c r="G114" i="8" s="1"/>
  <c r="H114" i="8" s="1"/>
  <c r="I114" i="8" s="1"/>
  <c r="D115" i="8" s="1"/>
  <c r="E115" i="8" s="1"/>
  <c r="F115" i="8" s="1"/>
  <c r="G115" i="8" s="1"/>
  <c r="H115" i="8" s="1"/>
  <c r="I115" i="8" s="1"/>
  <c r="D116" i="8" s="1"/>
  <c r="E116" i="8" s="1"/>
  <c r="F116" i="8" s="1"/>
  <c r="G116" i="8" s="1"/>
  <c r="H116" i="8" s="1"/>
  <c r="I116" i="8" s="1"/>
  <c r="D117" i="8" s="1"/>
  <c r="E117" i="8" s="1"/>
  <c r="F117" i="8" s="1"/>
  <c r="G117" i="8" s="1"/>
  <c r="H117" i="8" s="1"/>
  <c r="I117" i="8" s="1"/>
  <c r="D118" i="8" s="1"/>
  <c r="E118" i="8" s="1"/>
  <c r="F118" i="8" s="1"/>
  <c r="G118" i="8" s="1"/>
  <c r="H118" i="8" s="1"/>
  <c r="I118" i="8" s="1"/>
  <c r="D119" i="8" s="1"/>
  <c r="E119" i="8" s="1"/>
  <c r="F119" i="8" s="1"/>
  <c r="G119" i="8" s="1"/>
  <c r="H119" i="8" s="1"/>
  <c r="I119" i="8" s="1"/>
  <c r="D120" i="8" s="1"/>
  <c r="E120" i="8" s="1"/>
  <c r="F120" i="8" s="1"/>
  <c r="G120" i="8" s="1"/>
  <c r="H120" i="8" s="1"/>
  <c r="I120" i="8" s="1"/>
  <c r="D121" i="8" s="1"/>
  <c r="E121" i="8" s="1"/>
  <c r="F121" i="8" s="1"/>
  <c r="G121" i="8" s="1"/>
  <c r="H121" i="8" s="1"/>
  <c r="I121" i="8" s="1"/>
  <c r="D122" i="8" s="1"/>
  <c r="E122" i="8" s="1"/>
  <c r="F122" i="8" s="1"/>
  <c r="G122" i="8" s="1"/>
  <c r="H122" i="8" s="1"/>
  <c r="I122" i="8" s="1"/>
  <c r="D123" i="8" s="1"/>
  <c r="E123" i="8" s="1"/>
  <c r="F123" i="8" s="1"/>
  <c r="G123" i="8" s="1"/>
  <c r="H123" i="8" s="1"/>
  <c r="I123" i="8" s="1"/>
  <c r="D124" i="8" s="1"/>
  <c r="E124" i="8" s="1"/>
  <c r="F124" i="8" s="1"/>
  <c r="G124" i="8" s="1"/>
  <c r="H124" i="8" s="1"/>
  <c r="I124" i="8" s="1"/>
  <c r="D125" i="8" s="1"/>
  <c r="E125" i="8" s="1"/>
  <c r="F125" i="8" s="1"/>
  <c r="G125" i="8" s="1"/>
  <c r="H125" i="8" s="1"/>
  <c r="I125" i="8" s="1"/>
  <c r="D126" i="8" s="1"/>
  <c r="E126" i="8" s="1"/>
  <c r="F126" i="8" s="1"/>
  <c r="G126" i="8" s="1"/>
  <c r="H126" i="8" s="1"/>
  <c r="I126" i="8" s="1"/>
  <c r="D127" i="8" s="1"/>
  <c r="E127" i="8" s="1"/>
  <c r="F127" i="8" s="1"/>
  <c r="G127" i="8" s="1"/>
  <c r="H127" i="8" s="1"/>
  <c r="I127" i="8" s="1"/>
  <c r="D128" i="8" s="1"/>
  <c r="E128" i="8" s="1"/>
  <c r="F128" i="8" s="1"/>
  <c r="G128" i="8" s="1"/>
  <c r="H128" i="8" s="1"/>
  <c r="I128" i="8" s="1"/>
  <c r="D129" i="8" s="1"/>
  <c r="E129" i="8" s="1"/>
  <c r="F129" i="8" s="1"/>
  <c r="G129" i="8" s="1"/>
  <c r="H129" i="8" s="1"/>
  <c r="I129" i="8" s="1"/>
  <c r="D130" i="8" s="1"/>
  <c r="E130" i="8" s="1"/>
  <c r="F130" i="8" s="1"/>
  <c r="G130" i="8" s="1"/>
  <c r="H130" i="8" s="1"/>
  <c r="I130" i="8" s="1"/>
  <c r="D131" i="8" s="1"/>
  <c r="E131" i="8" s="1"/>
  <c r="F131" i="8" s="1"/>
  <c r="G131" i="8" s="1"/>
  <c r="H131" i="8" s="1"/>
  <c r="I131" i="8" s="1"/>
  <c r="D132" i="8" s="1"/>
  <c r="E132" i="8" s="1"/>
  <c r="F132" i="8" s="1"/>
  <c r="G132" i="8" s="1"/>
  <c r="H132" i="8" s="1"/>
  <c r="I132" i="8" s="1"/>
  <c r="D133" i="8" s="1"/>
  <c r="E133" i="8" s="1"/>
  <c r="F133" i="8" s="1"/>
  <c r="G133" i="8" s="1"/>
  <c r="H133" i="8" s="1"/>
  <c r="I133" i="8" s="1"/>
  <c r="D134" i="8" s="1"/>
  <c r="E134" i="8" s="1"/>
  <c r="F134" i="8" s="1"/>
  <c r="G134" i="8" s="1"/>
  <c r="H134" i="8" s="1"/>
  <c r="I134" i="8" s="1"/>
  <c r="D135" i="8" s="1"/>
  <c r="E135" i="8" s="1"/>
  <c r="F135" i="8" s="1"/>
  <c r="G135" i="8" s="1"/>
  <c r="H135" i="8" s="1"/>
  <c r="I135" i="8" s="1"/>
  <c r="D136" i="8" s="1"/>
  <c r="E136" i="8" s="1"/>
  <c r="F136" i="8" s="1"/>
  <c r="G136" i="8" s="1"/>
  <c r="H136" i="8" s="1"/>
  <c r="I136" i="8" s="1"/>
  <c r="D137" i="8" s="1"/>
  <c r="E137" i="8" s="1"/>
  <c r="F137" i="8" s="1"/>
  <c r="G137" i="8" s="1"/>
  <c r="H137" i="8" s="1"/>
  <c r="I137" i="8" s="1"/>
  <c r="D138" i="8" s="1"/>
  <c r="E138" i="8" s="1"/>
  <c r="F138" i="8" s="1"/>
  <c r="G138" i="8" s="1"/>
  <c r="H138" i="8" s="1"/>
  <c r="I138" i="8" s="1"/>
  <c r="D139" i="8" s="1"/>
  <c r="E139" i="8" s="1"/>
  <c r="F139" i="8" s="1"/>
  <c r="G139" i="8" s="1"/>
  <c r="H139" i="8" s="1"/>
  <c r="I139" i="8" s="1"/>
  <c r="D140" i="8" s="1"/>
  <c r="E140" i="8" s="1"/>
  <c r="F140" i="8" s="1"/>
  <c r="G140" i="8" s="1"/>
  <c r="H140" i="8" s="1"/>
  <c r="I140" i="8" s="1"/>
  <c r="D141" i="8" s="1"/>
  <c r="E141" i="8" s="1"/>
  <c r="F141" i="8" s="1"/>
  <c r="G141" i="8" s="1"/>
  <c r="H141" i="8" s="1"/>
  <c r="I141" i="8" s="1"/>
  <c r="D142" i="8" s="1"/>
  <c r="E142" i="8" s="1"/>
  <c r="F142" i="8" s="1"/>
  <c r="G142" i="8" s="1"/>
  <c r="H142" i="8" s="1"/>
  <c r="I142" i="8" s="1"/>
  <c r="D143" i="8" s="1"/>
  <c r="E143" i="8" s="1"/>
  <c r="F143" i="8" s="1"/>
  <c r="G143" i="8" s="1"/>
  <c r="H143" i="8" s="1"/>
  <c r="I143" i="8" s="1"/>
  <c r="D144" i="8" s="1"/>
  <c r="E144" i="8" s="1"/>
  <c r="F144" i="8" s="1"/>
  <c r="G144" i="8" s="1"/>
  <c r="H144" i="8" s="1"/>
  <c r="I144" i="8" s="1"/>
  <c r="D145" i="8" s="1"/>
  <c r="E145" i="8" s="1"/>
  <c r="F145" i="8" s="1"/>
  <c r="G145" i="8" s="1"/>
  <c r="H145" i="8" s="1"/>
  <c r="I145" i="8" s="1"/>
  <c r="D146" i="8" s="1"/>
  <c r="E146" i="8" s="1"/>
  <c r="F146" i="8" s="1"/>
  <c r="G146" i="8" s="1"/>
  <c r="H146" i="8" s="1"/>
  <c r="I146" i="8" s="1"/>
  <c r="D147" i="8" s="1"/>
  <c r="E147" i="8" s="1"/>
  <c r="F147" i="8" s="1"/>
  <c r="G147" i="8" s="1"/>
  <c r="H147" i="8" s="1"/>
  <c r="I147" i="8" s="1"/>
  <c r="D148" i="8" s="1"/>
  <c r="E148" i="8" s="1"/>
  <c r="F148" i="8" s="1"/>
  <c r="G148" i="8" s="1"/>
  <c r="H148" i="8" s="1"/>
  <c r="I148" i="8" s="1"/>
  <c r="D149" i="8" s="1"/>
  <c r="E149" i="8" s="1"/>
  <c r="F149" i="8" s="1"/>
  <c r="G149" i="8" s="1"/>
  <c r="H149" i="8" s="1"/>
  <c r="I149" i="8" s="1"/>
  <c r="D150" i="8" s="1"/>
  <c r="E150" i="8" s="1"/>
  <c r="F150" i="8" s="1"/>
  <c r="G150" i="8" s="1"/>
  <c r="H150" i="8" s="1"/>
  <c r="I150" i="8" s="1"/>
  <c r="D151" i="8" s="1"/>
  <c r="E151" i="8" s="1"/>
  <c r="F151" i="8" s="1"/>
  <c r="G151" i="8" s="1"/>
  <c r="H151" i="8" s="1"/>
  <c r="I151" i="8" s="1"/>
  <c r="D152" i="8" s="1"/>
  <c r="E152" i="8" s="1"/>
  <c r="F152" i="8" s="1"/>
  <c r="G152" i="8" s="1"/>
  <c r="H152" i="8" s="1"/>
  <c r="I152" i="8" s="1"/>
  <c r="D153" i="8" s="1"/>
  <c r="E153" i="8" s="1"/>
  <c r="F153" i="8" s="1"/>
  <c r="G153" i="8" s="1"/>
  <c r="H153" i="8" s="1"/>
  <c r="I153" i="8" s="1"/>
  <c r="D154" i="8" s="1"/>
  <c r="E154" i="8" s="1"/>
  <c r="F154" i="8" s="1"/>
  <c r="G154" i="8" s="1"/>
  <c r="H154" i="8" s="1"/>
  <c r="I154" i="8" s="1"/>
  <c r="D155" i="8" s="1"/>
  <c r="E155" i="8" s="1"/>
  <c r="F155" i="8" s="1"/>
  <c r="G155" i="8" s="1"/>
  <c r="H155" i="8" s="1"/>
  <c r="I155" i="8" s="1"/>
  <c r="D156" i="8" s="1"/>
  <c r="E156" i="8" s="1"/>
  <c r="F156" i="8" s="1"/>
  <c r="G156" i="8" s="1"/>
  <c r="H156" i="8" s="1"/>
  <c r="I156" i="8" s="1"/>
  <c r="D157" i="8" s="1"/>
  <c r="E157" i="8" s="1"/>
  <c r="F157" i="8" s="1"/>
  <c r="G157" i="8" s="1"/>
  <c r="H157" i="8" s="1"/>
  <c r="I157" i="8" s="1"/>
  <c r="D158" i="8" s="1"/>
  <c r="E158" i="8" s="1"/>
  <c r="F158" i="8" s="1"/>
  <c r="G158" i="8" s="1"/>
  <c r="H158" i="8" s="1"/>
  <c r="I158" i="8" s="1"/>
  <c r="D159" i="8" s="1"/>
  <c r="E159" i="8" s="1"/>
  <c r="F159" i="8" s="1"/>
  <c r="G159" i="8" s="1"/>
  <c r="H159" i="8" s="1"/>
  <c r="I159" i="8" s="1"/>
  <c r="D160" i="8" s="1"/>
  <c r="E160" i="8" s="1"/>
  <c r="F160" i="8" s="1"/>
  <c r="G160" i="8" s="1"/>
  <c r="H160" i="8" s="1"/>
  <c r="I160" i="8" s="1"/>
  <c r="D161" i="8" s="1"/>
  <c r="E161" i="8" s="1"/>
  <c r="F161" i="8" s="1"/>
  <c r="G161" i="8" s="1"/>
  <c r="H161" i="8" s="1"/>
  <c r="I161" i="8" s="1"/>
  <c r="D162" i="8" s="1"/>
  <c r="E162" i="8" s="1"/>
  <c r="F162" i="8" s="1"/>
  <c r="G162" i="8" s="1"/>
  <c r="H162" i="8" s="1"/>
  <c r="I162" i="8" s="1"/>
  <c r="D163" i="8" s="1"/>
  <c r="E163" i="8" s="1"/>
  <c r="F163" i="8" s="1"/>
  <c r="G163" i="8" s="1"/>
  <c r="H163" i="8" s="1"/>
  <c r="I163" i="8" s="1"/>
  <c r="D164" i="8" s="1"/>
  <c r="E164" i="8" s="1"/>
  <c r="F164" i="8" s="1"/>
  <c r="G164" i="8" s="1"/>
  <c r="H164" i="8" s="1"/>
  <c r="I164" i="8" s="1"/>
  <c r="D165" i="8" s="1"/>
  <c r="E165" i="8" s="1"/>
  <c r="F165" i="8" s="1"/>
  <c r="G165" i="8" s="1"/>
  <c r="H165" i="8" s="1"/>
  <c r="I165" i="8" s="1"/>
  <c r="D166" i="8" s="1"/>
  <c r="E166" i="8" s="1"/>
  <c r="F166" i="8" s="1"/>
  <c r="G166" i="8" s="1"/>
  <c r="H166" i="8" s="1"/>
  <c r="I166" i="8" s="1"/>
  <c r="D167" i="8" s="1"/>
  <c r="E167" i="8" s="1"/>
  <c r="F167" i="8" s="1"/>
  <c r="G167" i="8" s="1"/>
  <c r="H167" i="8" s="1"/>
  <c r="I167" i="8" s="1"/>
  <c r="D168" i="8" s="1"/>
  <c r="E168" i="8" s="1"/>
  <c r="F168" i="8" s="1"/>
  <c r="G168" i="8" s="1"/>
  <c r="H168" i="8" s="1"/>
  <c r="I168" i="8" s="1"/>
  <c r="D169" i="8" s="1"/>
  <c r="E169" i="8" s="1"/>
  <c r="F169" i="8" s="1"/>
  <c r="G169" i="8" s="1"/>
  <c r="H169" i="8" s="1"/>
  <c r="I169" i="8" s="1"/>
  <c r="D170" i="8" s="1"/>
  <c r="E170" i="8" s="1"/>
  <c r="F170" i="8" s="1"/>
  <c r="G170" i="8" s="1"/>
  <c r="H170" i="8" s="1"/>
  <c r="I170" i="8" s="1"/>
  <c r="D171" i="8" s="1"/>
  <c r="E171" i="8" s="1"/>
  <c r="F171" i="8" s="1"/>
  <c r="G171" i="8" s="1"/>
  <c r="H171" i="8" s="1"/>
  <c r="I171" i="8" s="1"/>
  <c r="D172" i="8" s="1"/>
  <c r="E172" i="8" s="1"/>
  <c r="F172" i="8" s="1"/>
  <c r="G172" i="8" s="1"/>
  <c r="H172" i="8" s="1"/>
  <c r="I172" i="8" s="1"/>
  <c r="D173" i="8" s="1"/>
  <c r="E173" i="8" s="1"/>
  <c r="F173" i="8" s="1"/>
  <c r="G173" i="8" s="1"/>
  <c r="H173" i="8" s="1"/>
  <c r="I173" i="8" s="1"/>
  <c r="D174" i="8" s="1"/>
  <c r="E174" i="8" s="1"/>
  <c r="F174" i="8" s="1"/>
  <c r="G174" i="8" s="1"/>
  <c r="H174" i="8" s="1"/>
  <c r="I174" i="8" s="1"/>
  <c r="D175" i="8" s="1"/>
  <c r="E175" i="8" s="1"/>
  <c r="F175" i="8" s="1"/>
  <c r="G175" i="8" s="1"/>
  <c r="H175" i="8" s="1"/>
  <c r="I175" i="8" s="1"/>
  <c r="D176" i="8" s="1"/>
  <c r="E176" i="8" s="1"/>
  <c r="F176" i="8" s="1"/>
  <c r="G176" i="8" s="1"/>
  <c r="H176" i="8" s="1"/>
  <c r="I176" i="8" s="1"/>
  <c r="D177" i="8" s="1"/>
  <c r="E177" i="8" s="1"/>
  <c r="F177" i="8" s="1"/>
  <c r="G177" i="8" s="1"/>
  <c r="H177" i="8" s="1"/>
  <c r="I177" i="8" s="1"/>
  <c r="D178" i="8" s="1"/>
  <c r="E178" i="8" s="1"/>
  <c r="F178" i="8" s="1"/>
  <c r="G178" i="8" s="1"/>
  <c r="H178" i="8" s="1"/>
  <c r="I178" i="8" s="1"/>
  <c r="D179" i="8" s="1"/>
  <c r="E179" i="8" s="1"/>
  <c r="F179" i="8" s="1"/>
  <c r="G179" i="8" s="1"/>
  <c r="H179" i="8" s="1"/>
  <c r="I179" i="8" s="1"/>
  <c r="D180" i="8" s="1"/>
  <c r="E180" i="8" s="1"/>
  <c r="F180" i="8" s="1"/>
  <c r="G180" i="8" s="1"/>
  <c r="H180" i="8" s="1"/>
  <c r="I180" i="8" s="1"/>
  <c r="D181" i="8" s="1"/>
  <c r="E181" i="8" s="1"/>
  <c r="F181" i="8" s="1"/>
  <c r="G181" i="8" s="1"/>
  <c r="H181" i="8" s="1"/>
  <c r="I181" i="8" s="1"/>
  <c r="D182" i="8" s="1"/>
  <c r="E182" i="8" s="1"/>
  <c r="F182" i="8" s="1"/>
  <c r="G182" i="8" s="1"/>
  <c r="H182" i="8" s="1"/>
  <c r="I182" i="8" s="1"/>
  <c r="D183" i="8" s="1"/>
  <c r="E183" i="8" s="1"/>
  <c r="F183" i="8" s="1"/>
  <c r="G183" i="8" s="1"/>
  <c r="H183" i="8" s="1"/>
  <c r="I183" i="8" s="1"/>
  <c r="D184" i="8" s="1"/>
  <c r="E184" i="8" s="1"/>
  <c r="F184" i="8" s="1"/>
  <c r="G184" i="8" s="1"/>
  <c r="H184" i="8" s="1"/>
  <c r="I184" i="8" s="1"/>
  <c r="D185" i="8" s="1"/>
  <c r="E185" i="8" s="1"/>
  <c r="F185" i="8" s="1"/>
  <c r="G185" i="8" s="1"/>
  <c r="H185" i="8" s="1"/>
  <c r="I185" i="8" s="1"/>
  <c r="D186" i="8" s="1"/>
  <c r="E186" i="8" s="1"/>
  <c r="F186" i="8" s="1"/>
  <c r="G186" i="8" s="1"/>
  <c r="H186" i="8" s="1"/>
  <c r="I186" i="8" s="1"/>
  <c r="D187" i="8" s="1"/>
  <c r="E187" i="8" s="1"/>
  <c r="F187" i="8" s="1"/>
  <c r="G187" i="8" s="1"/>
  <c r="H187" i="8" s="1"/>
  <c r="I187" i="8" s="1"/>
  <c r="D188" i="8" s="1"/>
  <c r="E188" i="8" s="1"/>
  <c r="F188" i="8" s="1"/>
  <c r="G188" i="8" s="1"/>
  <c r="H188" i="8" s="1"/>
  <c r="I188" i="8" s="1"/>
  <c r="D189" i="8" s="1"/>
  <c r="E189" i="8" s="1"/>
  <c r="F189" i="8" s="1"/>
  <c r="G189" i="8" s="1"/>
  <c r="H189" i="8" s="1"/>
  <c r="I189" i="8" s="1"/>
  <c r="D190" i="8" s="1"/>
  <c r="E190" i="8" s="1"/>
  <c r="F190" i="8" s="1"/>
  <c r="G190" i="8" s="1"/>
  <c r="H190" i="8" s="1"/>
  <c r="I190" i="8" s="1"/>
  <c r="D191" i="8" s="1"/>
  <c r="E191" i="8" s="1"/>
  <c r="F191" i="8" s="1"/>
  <c r="G191" i="8" s="1"/>
  <c r="H191" i="8" s="1"/>
  <c r="I191" i="8" s="1"/>
  <c r="D192" i="8" s="1"/>
  <c r="E192" i="8" s="1"/>
  <c r="F192" i="8" s="1"/>
  <c r="G192" i="8" s="1"/>
  <c r="H192" i="8" s="1"/>
  <c r="I192" i="8" s="1"/>
  <c r="D193" i="8" s="1"/>
  <c r="E193" i="8" s="1"/>
  <c r="F193" i="8" s="1"/>
  <c r="G193" i="8" s="1"/>
  <c r="H193" i="8" s="1"/>
  <c r="I193" i="8" s="1"/>
  <c r="D194" i="8" s="1"/>
  <c r="E194" i="8" s="1"/>
  <c r="F194" i="8" s="1"/>
  <c r="G194" i="8" s="1"/>
  <c r="H194" i="8" s="1"/>
  <c r="I194" i="8" s="1"/>
  <c r="D195" i="8" s="1"/>
  <c r="E195" i="8" s="1"/>
  <c r="F195" i="8" s="1"/>
  <c r="G195" i="8" s="1"/>
  <c r="H195" i="8" s="1"/>
  <c r="I195" i="8" s="1"/>
  <c r="D196" i="8" s="1"/>
  <c r="E196" i="8" s="1"/>
  <c r="F196" i="8" s="1"/>
  <c r="G196" i="8" s="1"/>
  <c r="H196" i="8" s="1"/>
  <c r="I196" i="8" s="1"/>
  <c r="D197" i="8" s="1"/>
  <c r="E197" i="8" s="1"/>
  <c r="F197" i="8" s="1"/>
  <c r="G197" i="8" s="1"/>
  <c r="H197" i="8" s="1"/>
  <c r="I197" i="8" s="1"/>
  <c r="D198" i="8" s="1"/>
  <c r="E198" i="8" s="1"/>
  <c r="F198" i="8" s="1"/>
  <c r="G198" i="8" s="1"/>
  <c r="H198" i="8" s="1"/>
  <c r="I198" i="8" s="1"/>
  <c r="D199" i="8" s="1"/>
  <c r="E199" i="8" s="1"/>
  <c r="F199" i="8" s="1"/>
  <c r="G199" i="8" s="1"/>
  <c r="H199" i="8" s="1"/>
  <c r="I199" i="8" s="1"/>
  <c r="D200" i="8" s="1"/>
  <c r="E200" i="8" s="1"/>
  <c r="F200" i="8" s="1"/>
  <c r="G200" i="8" s="1"/>
  <c r="H200" i="8" s="1"/>
  <c r="I200" i="8" s="1"/>
  <c r="D201" i="8" s="1"/>
  <c r="E201" i="8" s="1"/>
  <c r="F201" i="8" s="1"/>
  <c r="G201" i="8" s="1"/>
  <c r="H201" i="8" s="1"/>
  <c r="I201" i="8" s="1"/>
  <c r="D202" i="8" s="1"/>
  <c r="E202" i="8" s="1"/>
  <c r="F202" i="8" s="1"/>
  <c r="G202" i="8" s="1"/>
  <c r="H202" i="8" s="1"/>
  <c r="I202" i="8" s="1"/>
  <c r="D203" i="8" s="1"/>
  <c r="E203" i="8" s="1"/>
  <c r="F203" i="8" s="1"/>
  <c r="G203" i="8" s="1"/>
  <c r="H203" i="8" s="1"/>
  <c r="I203" i="8" s="1"/>
  <c r="D204" i="8" s="1"/>
  <c r="E204" i="8" s="1"/>
  <c r="F204" i="8" s="1"/>
  <c r="G204" i="8" s="1"/>
  <c r="H204" i="8" s="1"/>
  <c r="I204" i="8" s="1"/>
  <c r="D205" i="8" s="1"/>
  <c r="E205" i="8" s="1"/>
  <c r="F205" i="8" s="1"/>
  <c r="G205" i="8" s="1"/>
  <c r="H205" i="8" s="1"/>
  <c r="I205" i="8" s="1"/>
  <c r="D206" i="8" s="1"/>
  <c r="E206" i="8" s="1"/>
  <c r="F206" i="8" s="1"/>
  <c r="G206" i="8" s="1"/>
  <c r="H206" i="8" s="1"/>
  <c r="I206" i="8" s="1"/>
  <c r="D207" i="8" s="1"/>
  <c r="E207" i="8" s="1"/>
  <c r="F207" i="8" s="1"/>
  <c r="G207" i="8" s="1"/>
  <c r="H207" i="8" s="1"/>
  <c r="I207" i="8" s="1"/>
  <c r="D208" i="8" s="1"/>
  <c r="E208" i="8" s="1"/>
  <c r="F208" i="8" s="1"/>
  <c r="G208" i="8" s="1"/>
  <c r="H208" i="8" s="1"/>
  <c r="I208" i="8" s="1"/>
  <c r="D209" i="8" s="1"/>
  <c r="E209" i="8" s="1"/>
  <c r="F209" i="8" s="1"/>
  <c r="G209" i="8" s="1"/>
  <c r="H209" i="8" s="1"/>
  <c r="I209" i="8" s="1"/>
  <c r="D210" i="8" s="1"/>
  <c r="E210" i="8" s="1"/>
  <c r="F210" i="8" s="1"/>
  <c r="G210" i="8" s="1"/>
  <c r="H210" i="8" s="1"/>
  <c r="I210" i="8" s="1"/>
  <c r="D211" i="8" s="1"/>
  <c r="E211" i="8" s="1"/>
  <c r="F211" i="8" s="1"/>
  <c r="G211" i="8" s="1"/>
  <c r="H211" i="8" s="1"/>
  <c r="I211" i="8" s="1"/>
  <c r="D212" i="8" s="1"/>
  <c r="E212" i="8" s="1"/>
  <c r="F212" i="8" s="1"/>
  <c r="G212" i="8" s="1"/>
  <c r="H212" i="8" s="1"/>
  <c r="I212" i="8" s="1"/>
  <c r="D213" i="8" s="1"/>
  <c r="E213" i="8" s="1"/>
  <c r="F213" i="8" s="1"/>
  <c r="G213" i="8" s="1"/>
  <c r="H213" i="8" s="1"/>
  <c r="I213" i="8" s="1"/>
  <c r="D214" i="8" s="1"/>
  <c r="E214" i="8" s="1"/>
  <c r="F214" i="8" s="1"/>
  <c r="G214" i="8" s="1"/>
  <c r="H214" i="8" s="1"/>
  <c r="I214" i="8" s="1"/>
  <c r="D215" i="8" s="1"/>
  <c r="E215" i="8" s="1"/>
  <c r="F215" i="8" s="1"/>
  <c r="G215" i="8" s="1"/>
  <c r="H215" i="8" s="1"/>
  <c r="I215" i="8" s="1"/>
  <c r="D216" i="8" s="1"/>
  <c r="E216" i="8" s="1"/>
  <c r="F216" i="8" s="1"/>
  <c r="G216" i="8" s="1"/>
  <c r="H216" i="8" s="1"/>
  <c r="I216" i="8" s="1"/>
  <c r="D217" i="8" s="1"/>
  <c r="E217" i="8" s="1"/>
  <c r="F217" i="8" s="1"/>
  <c r="G217" i="8" s="1"/>
  <c r="H217" i="8" s="1"/>
  <c r="I217" i="8" s="1"/>
  <c r="D218" i="8" s="1"/>
  <c r="E218" i="8" s="1"/>
  <c r="F218" i="8" s="1"/>
  <c r="G218" i="8" s="1"/>
  <c r="H218" i="8" s="1"/>
  <c r="I218" i="8" s="1"/>
  <c r="D219" i="8" s="1"/>
  <c r="E219" i="8" s="1"/>
  <c r="F219" i="8" s="1"/>
  <c r="G219" i="8" s="1"/>
  <c r="H219" i="8" s="1"/>
  <c r="I219" i="8" s="1"/>
  <c r="D220" i="8" s="1"/>
  <c r="E220" i="8" s="1"/>
  <c r="F220" i="8" s="1"/>
  <c r="G220" i="8" s="1"/>
  <c r="H220" i="8" s="1"/>
  <c r="I220" i="8" s="1"/>
  <c r="D221" i="8" s="1"/>
  <c r="E221" i="8" s="1"/>
  <c r="F221" i="8" s="1"/>
  <c r="G221" i="8" s="1"/>
  <c r="H221" i="8" s="1"/>
  <c r="I221" i="8" s="1"/>
  <c r="D222" i="8" s="1"/>
  <c r="E222" i="8" s="1"/>
  <c r="F222" i="8" s="1"/>
  <c r="G222" i="8" s="1"/>
  <c r="H222" i="8" s="1"/>
  <c r="I222" i="8" s="1"/>
  <c r="D223" i="8" s="1"/>
  <c r="E223" i="8" s="1"/>
  <c r="F223" i="8" s="1"/>
  <c r="G223" i="8" s="1"/>
  <c r="H223" i="8" s="1"/>
  <c r="I223" i="8" s="1"/>
  <c r="D224" i="8" s="1"/>
  <c r="E224" i="8" s="1"/>
  <c r="F224" i="8" s="1"/>
  <c r="G224" i="8" s="1"/>
  <c r="H224" i="8" s="1"/>
  <c r="I224" i="8" s="1"/>
  <c r="D225" i="8" s="1"/>
  <c r="E225" i="8" s="1"/>
  <c r="F225" i="8" s="1"/>
  <c r="G225" i="8" s="1"/>
  <c r="H225" i="8" s="1"/>
  <c r="I225" i="8" s="1"/>
  <c r="D226" i="8" s="1"/>
  <c r="E226" i="8" s="1"/>
  <c r="F226" i="8" s="1"/>
  <c r="G226" i="8" s="1"/>
  <c r="H226" i="8" s="1"/>
  <c r="I226" i="8" s="1"/>
  <c r="D227" i="8" s="1"/>
  <c r="E227" i="8" s="1"/>
  <c r="F227" i="8" s="1"/>
  <c r="G227" i="8" s="1"/>
  <c r="H227" i="8" s="1"/>
  <c r="I227" i="8" s="1"/>
  <c r="D228" i="8" s="1"/>
  <c r="E228" i="8" s="1"/>
  <c r="F228" i="8" s="1"/>
  <c r="G228" i="8" s="1"/>
  <c r="H228" i="8" s="1"/>
  <c r="I228" i="8" s="1"/>
  <c r="D229" i="8" s="1"/>
  <c r="E229" i="8" s="1"/>
  <c r="F229" i="8" s="1"/>
  <c r="G229" i="8" s="1"/>
  <c r="H229" i="8" s="1"/>
  <c r="I229" i="8" s="1"/>
  <c r="D230" i="8" s="1"/>
  <c r="E230" i="8" s="1"/>
  <c r="F230" i="8" s="1"/>
  <c r="G230" i="8" s="1"/>
  <c r="H230" i="8" s="1"/>
  <c r="I230" i="8" s="1"/>
  <c r="D231" i="8" s="1"/>
  <c r="E231" i="8" s="1"/>
  <c r="F231" i="8" s="1"/>
  <c r="G231" i="8" s="1"/>
  <c r="H231" i="8" s="1"/>
  <c r="I231" i="8" s="1"/>
  <c r="D232" i="8" s="1"/>
  <c r="E232" i="8" s="1"/>
  <c r="F232" i="8" s="1"/>
  <c r="G232" i="8" s="1"/>
  <c r="H232" i="8" s="1"/>
  <c r="I232" i="8" s="1"/>
  <c r="D233" i="8" s="1"/>
  <c r="E233" i="8" s="1"/>
  <c r="F233" i="8" s="1"/>
  <c r="G233" i="8" s="1"/>
  <c r="H233" i="8" s="1"/>
  <c r="I233" i="8" s="1"/>
  <c r="D234" i="8" s="1"/>
  <c r="E234" i="8" s="1"/>
  <c r="F234" i="8" s="1"/>
  <c r="G234" i="8" s="1"/>
  <c r="H234" i="8" s="1"/>
  <c r="I234" i="8" s="1"/>
  <c r="D235" i="8" s="1"/>
  <c r="E235" i="8" s="1"/>
  <c r="F235" i="8" s="1"/>
  <c r="G235" i="8" s="1"/>
  <c r="H235" i="8" s="1"/>
  <c r="I235" i="8" s="1"/>
  <c r="D236" i="8" s="1"/>
  <c r="E236" i="8" s="1"/>
  <c r="F236" i="8" s="1"/>
  <c r="G236" i="8" s="1"/>
  <c r="H236" i="8" s="1"/>
  <c r="I236" i="8" s="1"/>
  <c r="D237" i="8" s="1"/>
  <c r="E237" i="8" s="1"/>
  <c r="F237" i="8" s="1"/>
  <c r="G237" i="8" s="1"/>
  <c r="H237" i="8" s="1"/>
  <c r="I237" i="8" s="1"/>
  <c r="D238" i="8" s="1"/>
  <c r="E238" i="8" s="1"/>
  <c r="F238" i="8" s="1"/>
  <c r="G238" i="8" s="1"/>
  <c r="H238" i="8" s="1"/>
  <c r="I238" i="8" s="1"/>
  <c r="D239" i="8" s="1"/>
  <c r="E239" i="8" s="1"/>
  <c r="F239" i="8" s="1"/>
  <c r="G239" i="8" s="1"/>
  <c r="H239" i="8" s="1"/>
  <c r="I239" i="8" s="1"/>
  <c r="D240" i="8" s="1"/>
  <c r="E240" i="8" s="1"/>
  <c r="F240" i="8" s="1"/>
  <c r="G240" i="8" s="1"/>
  <c r="H240" i="8" s="1"/>
  <c r="I240" i="8" s="1"/>
  <c r="D241" i="8" s="1"/>
  <c r="E241" i="8" s="1"/>
  <c r="F241" i="8" s="1"/>
  <c r="G241" i="8" s="1"/>
  <c r="H241" i="8" s="1"/>
  <c r="I241" i="8" s="1"/>
  <c r="D242" i="8" s="1"/>
  <c r="E242" i="8" s="1"/>
  <c r="F242" i="8" s="1"/>
  <c r="G242" i="8" s="1"/>
  <c r="H242" i="8" s="1"/>
  <c r="I242" i="8" s="1"/>
  <c r="D243" i="8" s="1"/>
  <c r="E243" i="8" s="1"/>
  <c r="F243" i="8" s="1"/>
  <c r="G243" i="8" s="1"/>
  <c r="H243" i="8" s="1"/>
  <c r="I243" i="8" s="1"/>
  <c r="D244" i="8" s="1"/>
  <c r="E244" i="8" s="1"/>
  <c r="F244" i="8" s="1"/>
  <c r="G244" i="8" s="1"/>
  <c r="H244" i="8" s="1"/>
  <c r="I244" i="8" s="1"/>
  <c r="D245" i="8" s="1"/>
  <c r="E245" i="8" s="1"/>
  <c r="F245" i="8" s="1"/>
  <c r="G245" i="8" s="1"/>
  <c r="H245" i="8" s="1"/>
  <c r="I245" i="8" s="1"/>
  <c r="D246" i="8" s="1"/>
  <c r="E246" i="8" s="1"/>
  <c r="F246" i="8" s="1"/>
  <c r="G246" i="8" s="1"/>
  <c r="H246" i="8" s="1"/>
  <c r="I246" i="8" s="1"/>
  <c r="D247" i="8" s="1"/>
  <c r="E247" i="8" s="1"/>
  <c r="F247" i="8" s="1"/>
  <c r="G247" i="8" s="1"/>
  <c r="H247" i="8" s="1"/>
  <c r="I247" i="8" s="1"/>
  <c r="D248" i="8" s="1"/>
  <c r="E248" i="8" s="1"/>
  <c r="F248" i="8" s="1"/>
  <c r="G248" i="8" s="1"/>
  <c r="H248" i="8" s="1"/>
  <c r="I248" i="8" s="1"/>
  <c r="D249" i="8" s="1"/>
  <c r="E249" i="8" s="1"/>
  <c r="F249" i="8" s="1"/>
  <c r="G249" i="8" s="1"/>
  <c r="H249" i="8" s="1"/>
  <c r="I249" i="8" s="1"/>
  <c r="D250" i="8" s="1"/>
  <c r="E250" i="8" s="1"/>
  <c r="F250" i="8" s="1"/>
  <c r="G250" i="8" s="1"/>
  <c r="H250" i="8" s="1"/>
  <c r="I250" i="8" s="1"/>
  <c r="D251" i="8" s="1"/>
  <c r="E251" i="8" s="1"/>
  <c r="F251" i="8" s="1"/>
  <c r="G251" i="8" s="1"/>
  <c r="H251" i="8" s="1"/>
  <c r="I251" i="8" s="1"/>
  <c r="D252" i="8" s="1"/>
  <c r="E252" i="8" s="1"/>
  <c r="F252" i="8" s="1"/>
  <c r="G252" i="8" s="1"/>
  <c r="H252" i="8" s="1"/>
  <c r="I252" i="8" s="1"/>
  <c r="D253" i="8" s="1"/>
  <c r="E253" i="8" s="1"/>
  <c r="F253" i="8" s="1"/>
  <c r="G253" i="8" s="1"/>
  <c r="H253" i="8" s="1"/>
  <c r="I253" i="8" s="1"/>
  <c r="D254" i="8" s="1"/>
  <c r="E254" i="8" s="1"/>
  <c r="F254" i="8" s="1"/>
  <c r="G254" i="8" s="1"/>
  <c r="H254" i="8" s="1"/>
  <c r="I254" i="8" s="1"/>
  <c r="D255" i="8" s="1"/>
  <c r="E255" i="8" s="1"/>
  <c r="F255" i="8" s="1"/>
  <c r="G255" i="8" s="1"/>
  <c r="H255" i="8" s="1"/>
  <c r="I255" i="8" s="1"/>
  <c r="D256" i="8" s="1"/>
  <c r="E256" i="8" s="1"/>
  <c r="F256" i="8" s="1"/>
  <c r="G256" i="8" s="1"/>
  <c r="H256" i="8" s="1"/>
  <c r="I256" i="8" s="1"/>
  <c r="D257" i="8" s="1"/>
  <c r="E257" i="8" s="1"/>
  <c r="F257" i="8" s="1"/>
  <c r="G257" i="8" s="1"/>
  <c r="H257" i="8" s="1"/>
  <c r="I257" i="8" s="1"/>
  <c r="D258" i="8" s="1"/>
  <c r="E258" i="8" s="1"/>
  <c r="F258" i="8" s="1"/>
  <c r="G258" i="8" s="1"/>
  <c r="H258" i="8" s="1"/>
  <c r="I258" i="8" s="1"/>
  <c r="D259" i="8" s="1"/>
  <c r="E259" i="8" s="1"/>
  <c r="F259" i="8" s="1"/>
  <c r="G259" i="8" s="1"/>
  <c r="H259" i="8" s="1"/>
  <c r="I259" i="8" s="1"/>
  <c r="D260" i="8" s="1"/>
  <c r="E260" i="8" s="1"/>
  <c r="F260" i="8" s="1"/>
  <c r="G260" i="8" s="1"/>
  <c r="H260" i="8" s="1"/>
  <c r="I260" i="8" s="1"/>
  <c r="D261" i="8" s="1"/>
  <c r="E261" i="8" s="1"/>
  <c r="F261" i="8" s="1"/>
  <c r="G261" i="8" s="1"/>
  <c r="H261" i="8" s="1"/>
  <c r="I261" i="8" s="1"/>
  <c r="D262" i="8" s="1"/>
  <c r="E262" i="8" s="1"/>
  <c r="F262" i="8" s="1"/>
  <c r="G262" i="8" s="1"/>
  <c r="H262" i="8" s="1"/>
  <c r="I262" i="8" s="1"/>
  <c r="D263" i="8" s="1"/>
  <c r="E263" i="8" s="1"/>
  <c r="F263" i="8" s="1"/>
  <c r="G263" i="8" s="1"/>
  <c r="H263" i="8" s="1"/>
  <c r="I263" i="8" s="1"/>
  <c r="D264" i="8" s="1"/>
  <c r="E264" i="8" s="1"/>
  <c r="F264" i="8" s="1"/>
  <c r="G264" i="8" s="1"/>
  <c r="H264" i="8" s="1"/>
  <c r="I264" i="8" s="1"/>
  <c r="D265" i="8" s="1"/>
  <c r="E265" i="8" s="1"/>
  <c r="F265" i="8" s="1"/>
  <c r="G265" i="8" s="1"/>
  <c r="H265" i="8" s="1"/>
  <c r="I265" i="8" s="1"/>
  <c r="D266" i="8" s="1"/>
  <c r="E266" i="8" s="1"/>
  <c r="F266" i="8" s="1"/>
  <c r="G266" i="8" s="1"/>
  <c r="H266" i="8" s="1"/>
  <c r="I266" i="8" s="1"/>
  <c r="D267" i="8" s="1"/>
  <c r="E267" i="8" s="1"/>
  <c r="F267" i="8" s="1"/>
  <c r="G267" i="8" s="1"/>
  <c r="H267" i="8" s="1"/>
  <c r="I267" i="8" s="1"/>
  <c r="D268" i="8" s="1"/>
  <c r="E268" i="8" s="1"/>
  <c r="F268" i="8" s="1"/>
  <c r="G268" i="8" s="1"/>
  <c r="H268" i="8" s="1"/>
  <c r="I268" i="8" s="1"/>
  <c r="D269" i="8" s="1"/>
  <c r="E269" i="8" s="1"/>
  <c r="F269" i="8" s="1"/>
  <c r="G269" i="8" s="1"/>
  <c r="H269" i="8" s="1"/>
  <c r="I269" i="8" s="1"/>
  <c r="D270" i="8" s="1"/>
  <c r="E270" i="8" s="1"/>
  <c r="F270" i="8" s="1"/>
  <c r="G270" i="8" s="1"/>
  <c r="H270" i="8" s="1"/>
  <c r="I270" i="8" s="1"/>
  <c r="D271" i="8" s="1"/>
  <c r="E271" i="8" s="1"/>
  <c r="F271" i="8" s="1"/>
  <c r="G271" i="8" s="1"/>
  <c r="H271" i="8" s="1"/>
  <c r="I271" i="8" s="1"/>
  <c r="D272" i="8" s="1"/>
  <c r="E272" i="8" s="1"/>
  <c r="F272" i="8" s="1"/>
  <c r="G272" i="8" s="1"/>
  <c r="H272" i="8" s="1"/>
  <c r="I272" i="8" s="1"/>
  <c r="D273" i="8" s="1"/>
  <c r="E273" i="8" s="1"/>
  <c r="F273" i="8" s="1"/>
  <c r="G273" i="8" s="1"/>
  <c r="H273" i="8" s="1"/>
  <c r="I273" i="8" s="1"/>
  <c r="D274" i="8" s="1"/>
  <c r="E274" i="8" s="1"/>
  <c r="F274" i="8" s="1"/>
  <c r="G274" i="8" s="1"/>
  <c r="H274" i="8" s="1"/>
  <c r="I274" i="8" s="1"/>
  <c r="D275" i="8" s="1"/>
  <c r="E275" i="8" s="1"/>
  <c r="F275" i="8" s="1"/>
  <c r="G275" i="8" s="1"/>
  <c r="H275" i="8" s="1"/>
  <c r="I275" i="8" s="1"/>
  <c r="D276" i="8" s="1"/>
  <c r="E276" i="8" s="1"/>
  <c r="F276" i="8" s="1"/>
  <c r="G276" i="8" s="1"/>
  <c r="H276" i="8" s="1"/>
  <c r="I276" i="8" s="1"/>
  <c r="D277" i="8" s="1"/>
  <c r="E277" i="8" s="1"/>
  <c r="F277" i="8" s="1"/>
  <c r="G277" i="8" s="1"/>
  <c r="H277" i="8" s="1"/>
  <c r="I277" i="8" s="1"/>
  <c r="D278" i="8" s="1"/>
  <c r="E278" i="8" s="1"/>
  <c r="F278" i="8" s="1"/>
  <c r="G278" i="8" s="1"/>
  <c r="H278" i="8" s="1"/>
  <c r="I278" i="8" s="1"/>
  <c r="D279" i="8" s="1"/>
  <c r="E279" i="8" s="1"/>
  <c r="F279" i="8" s="1"/>
  <c r="G279" i="8" s="1"/>
  <c r="H279" i="8" s="1"/>
  <c r="I279" i="8" s="1"/>
  <c r="D280" i="8" s="1"/>
  <c r="E280" i="8" s="1"/>
  <c r="F280" i="8" s="1"/>
  <c r="G280" i="8" s="1"/>
  <c r="H280" i="8" s="1"/>
  <c r="I280" i="8" s="1"/>
  <c r="D281" i="8" s="1"/>
  <c r="E281" i="8" s="1"/>
  <c r="F281" i="8" s="1"/>
  <c r="G281" i="8" s="1"/>
  <c r="H281" i="8" s="1"/>
  <c r="I281" i="8" s="1"/>
  <c r="D282" i="8" s="1"/>
  <c r="E282" i="8" s="1"/>
  <c r="F282" i="8" s="1"/>
  <c r="G282" i="8" s="1"/>
  <c r="H282" i="8" s="1"/>
  <c r="I282" i="8" s="1"/>
  <c r="D283" i="8" s="1"/>
  <c r="E283" i="8" s="1"/>
  <c r="F283" i="8" s="1"/>
  <c r="G283" i="8" s="1"/>
  <c r="H283" i="8" s="1"/>
  <c r="I283" i="8" s="1"/>
  <c r="D284" i="8" s="1"/>
  <c r="E284" i="8" s="1"/>
  <c r="F284" i="8" s="1"/>
  <c r="G284" i="8" s="1"/>
  <c r="H284" i="8" s="1"/>
  <c r="I284" i="8" s="1"/>
  <c r="D285" i="8" s="1"/>
  <c r="E285" i="8" s="1"/>
  <c r="F285" i="8" s="1"/>
  <c r="G285" i="8" s="1"/>
  <c r="H285" i="8" s="1"/>
  <c r="I285" i="8" s="1"/>
  <c r="D286" i="8" s="1"/>
  <c r="E286" i="8" s="1"/>
  <c r="F286" i="8" s="1"/>
  <c r="G286" i="8" s="1"/>
  <c r="H286" i="8" s="1"/>
  <c r="I286" i="8" s="1"/>
  <c r="D287" i="8" s="1"/>
  <c r="E287" i="8" s="1"/>
  <c r="F287" i="8" s="1"/>
  <c r="G287" i="8" s="1"/>
  <c r="H287" i="8" s="1"/>
  <c r="I287" i="8" s="1"/>
  <c r="D288" i="8" s="1"/>
  <c r="E288" i="8" s="1"/>
  <c r="F288" i="8" s="1"/>
  <c r="G288" i="8" s="1"/>
  <c r="H288" i="8" s="1"/>
  <c r="I288" i="8" s="1"/>
  <c r="D289" i="8" s="1"/>
  <c r="E289" i="8" s="1"/>
  <c r="F289" i="8" s="1"/>
  <c r="G289" i="8" s="1"/>
  <c r="H289" i="8" s="1"/>
  <c r="I289" i="8" s="1"/>
  <c r="D290" i="8" s="1"/>
  <c r="E290" i="8" s="1"/>
  <c r="F290" i="8" s="1"/>
  <c r="G290" i="8" s="1"/>
  <c r="H290" i="8" s="1"/>
  <c r="I290" i="8" s="1"/>
  <c r="D291" i="8" s="1"/>
  <c r="E291" i="8" s="1"/>
  <c r="F291" i="8" s="1"/>
  <c r="G291" i="8" s="1"/>
  <c r="H291" i="8" s="1"/>
  <c r="I291" i="8" s="1"/>
  <c r="D292" i="8" s="1"/>
  <c r="E292" i="8" s="1"/>
  <c r="F292" i="8" s="1"/>
  <c r="G292" i="8" s="1"/>
  <c r="H292" i="8" s="1"/>
  <c r="I292" i="8" s="1"/>
  <c r="D293" i="8" s="1"/>
  <c r="E293" i="8" s="1"/>
  <c r="F293" i="8" s="1"/>
  <c r="G293" i="8" s="1"/>
  <c r="H293" i="8" s="1"/>
  <c r="I293" i="8" s="1"/>
  <c r="D294" i="8" s="1"/>
  <c r="E294" i="8" s="1"/>
  <c r="F294" i="8" s="1"/>
  <c r="G294" i="8" s="1"/>
  <c r="H294" i="8" s="1"/>
  <c r="I294" i="8" s="1"/>
  <c r="D295" i="8" s="1"/>
  <c r="E295" i="8" s="1"/>
  <c r="F295" i="8" s="1"/>
  <c r="G295" i="8" s="1"/>
  <c r="H295" i="8" s="1"/>
  <c r="I295" i="8" s="1"/>
  <c r="D296" i="8" s="1"/>
  <c r="E296" i="8" s="1"/>
  <c r="F296" i="8" s="1"/>
  <c r="G296" i="8" s="1"/>
  <c r="H296" i="8" s="1"/>
  <c r="I296" i="8" s="1"/>
  <c r="D297" i="8" s="1"/>
  <c r="E297" i="8" s="1"/>
  <c r="F297" i="8" s="1"/>
  <c r="G297" i="8" s="1"/>
  <c r="H297" i="8" s="1"/>
  <c r="I297" i="8" s="1"/>
  <c r="D298" i="8" s="1"/>
  <c r="E298" i="8" s="1"/>
  <c r="F298" i="8" s="1"/>
  <c r="G298" i="8" s="1"/>
  <c r="H298" i="8" s="1"/>
  <c r="I298" i="8" s="1"/>
  <c r="D299" i="8" s="1"/>
  <c r="E299" i="8" s="1"/>
  <c r="F299" i="8" s="1"/>
  <c r="G299" i="8" s="1"/>
  <c r="H299" i="8" s="1"/>
  <c r="I299" i="8" s="1"/>
  <c r="D300" i="8" s="1"/>
  <c r="E300" i="8" s="1"/>
  <c r="F300" i="8" s="1"/>
  <c r="G300" i="8" s="1"/>
  <c r="H300" i="8" s="1"/>
  <c r="I300" i="8" s="1"/>
  <c r="D301" i="8" s="1"/>
  <c r="E301" i="8" s="1"/>
  <c r="F301" i="8" s="1"/>
  <c r="G301" i="8" s="1"/>
  <c r="H301" i="8" s="1"/>
  <c r="I301" i="8" s="1"/>
  <c r="D302" i="8" s="1"/>
  <c r="E302" i="8" s="1"/>
  <c r="F302" i="8" s="1"/>
  <c r="G302" i="8" s="1"/>
  <c r="H302" i="8" s="1"/>
  <c r="I302" i="8" s="1"/>
  <c r="D303" i="8" s="1"/>
  <c r="E303" i="8" s="1"/>
  <c r="F303" i="8" s="1"/>
  <c r="G303" i="8" s="1"/>
  <c r="H303" i="8" s="1"/>
  <c r="I303" i="8" s="1"/>
  <c r="D304" i="8" s="1"/>
  <c r="E304" i="8" s="1"/>
  <c r="F304" i="8" s="1"/>
  <c r="G304" i="8" s="1"/>
  <c r="H304" i="8" s="1"/>
  <c r="I304" i="8" s="1"/>
  <c r="D305" i="8" s="1"/>
  <c r="E305" i="8" s="1"/>
  <c r="F305" i="8" s="1"/>
  <c r="G305" i="8" s="1"/>
  <c r="H305" i="8" s="1"/>
  <c r="I305" i="8" s="1"/>
  <c r="D306" i="8" s="1"/>
  <c r="E306" i="8" s="1"/>
  <c r="F306" i="8" s="1"/>
  <c r="G306" i="8" s="1"/>
  <c r="H306" i="8" s="1"/>
  <c r="I306" i="8" s="1"/>
  <c r="D307" i="8" s="1"/>
  <c r="E307" i="8" s="1"/>
  <c r="F307" i="8" s="1"/>
  <c r="G307" i="8" s="1"/>
  <c r="H307" i="8" s="1"/>
  <c r="I307" i="8" s="1"/>
  <c r="D308" i="8" s="1"/>
  <c r="E308" i="8" s="1"/>
  <c r="F308" i="8" s="1"/>
  <c r="G308" i="8" s="1"/>
  <c r="H308" i="8" s="1"/>
  <c r="I308" i="8" s="1"/>
  <c r="D309" i="8" s="1"/>
  <c r="E309" i="8" s="1"/>
  <c r="F309" i="8" s="1"/>
  <c r="G309" i="8" s="1"/>
  <c r="H309" i="8" s="1"/>
  <c r="I309" i="8" s="1"/>
  <c r="D310" i="8" s="1"/>
  <c r="E310" i="8" s="1"/>
  <c r="F310" i="8" s="1"/>
  <c r="G310" i="8" s="1"/>
  <c r="H310" i="8" s="1"/>
  <c r="I310" i="8" s="1"/>
  <c r="D311" i="8" s="1"/>
  <c r="E311" i="8" s="1"/>
  <c r="F311" i="8" s="1"/>
  <c r="G311" i="8" s="1"/>
  <c r="H311" i="8" s="1"/>
  <c r="I311" i="8" s="1"/>
  <c r="D312" i="8" s="1"/>
  <c r="E312" i="8" s="1"/>
  <c r="F312" i="8" s="1"/>
  <c r="G312" i="8" s="1"/>
  <c r="H312" i="8" s="1"/>
  <c r="I312" i="8" s="1"/>
  <c r="D313" i="8" s="1"/>
  <c r="E313" i="8" s="1"/>
  <c r="F313" i="8" s="1"/>
  <c r="G313" i="8" s="1"/>
  <c r="H313" i="8" s="1"/>
  <c r="I313" i="8" s="1"/>
  <c r="D314" i="8" s="1"/>
  <c r="E314" i="8" s="1"/>
  <c r="F314" i="8" s="1"/>
  <c r="G314" i="8" s="1"/>
  <c r="H314" i="8" s="1"/>
  <c r="I314" i="8" s="1"/>
  <c r="D315" i="8" s="1"/>
  <c r="E315" i="8" s="1"/>
  <c r="F315" i="8" s="1"/>
  <c r="G315" i="8" s="1"/>
  <c r="H315" i="8" s="1"/>
  <c r="I315" i="8" s="1"/>
  <c r="D316" i="8" s="1"/>
  <c r="E316" i="8" s="1"/>
  <c r="F316" i="8" s="1"/>
  <c r="G316" i="8" s="1"/>
  <c r="H316" i="8" s="1"/>
  <c r="I316" i="8" s="1"/>
  <c r="D317" i="8" s="1"/>
  <c r="E317" i="8" s="1"/>
  <c r="F317" i="8" s="1"/>
  <c r="G317" i="8" s="1"/>
  <c r="H317" i="8" s="1"/>
  <c r="I317" i="8" s="1"/>
  <c r="D318" i="8" s="1"/>
  <c r="E318" i="8" s="1"/>
  <c r="F318" i="8" s="1"/>
  <c r="G318" i="8" s="1"/>
  <c r="H318" i="8" s="1"/>
  <c r="I318" i="8" s="1"/>
  <c r="D319" i="8" s="1"/>
  <c r="E319" i="8" s="1"/>
  <c r="F319" i="8" s="1"/>
  <c r="G319" i="8" s="1"/>
  <c r="H319" i="8" s="1"/>
  <c r="I319" i="8" s="1"/>
  <c r="D320" i="8" s="1"/>
  <c r="E320" i="8" s="1"/>
  <c r="F320" i="8" s="1"/>
  <c r="G320" i="8" s="1"/>
  <c r="H320" i="8" s="1"/>
  <c r="I320" i="8" s="1"/>
  <c r="D321" i="8" s="1"/>
  <c r="E321" i="8" s="1"/>
  <c r="F321" i="8" s="1"/>
  <c r="G321" i="8" s="1"/>
  <c r="H321" i="8" s="1"/>
  <c r="I321" i="8" s="1"/>
  <c r="D322" i="8" s="1"/>
  <c r="E322" i="8" s="1"/>
  <c r="F322" i="8" s="1"/>
  <c r="G322" i="8" s="1"/>
  <c r="H322" i="8" s="1"/>
  <c r="I322" i="8" s="1"/>
  <c r="D323" i="8" s="1"/>
  <c r="E323" i="8" s="1"/>
  <c r="F323" i="8" s="1"/>
  <c r="G323" i="8" s="1"/>
  <c r="H323" i="8" s="1"/>
  <c r="I323" i="8" s="1"/>
  <c r="D324" i="8" s="1"/>
  <c r="E324" i="8" s="1"/>
  <c r="F324" i="8" s="1"/>
  <c r="G324" i="8" s="1"/>
  <c r="H324" i="8" s="1"/>
  <c r="I324" i="8" s="1"/>
  <c r="D325" i="8" s="1"/>
  <c r="E325" i="8" s="1"/>
  <c r="F325" i="8" s="1"/>
  <c r="G325" i="8" s="1"/>
  <c r="H325" i="8" s="1"/>
  <c r="I325" i="8" s="1"/>
  <c r="D326" i="8" s="1"/>
  <c r="E326" i="8" s="1"/>
  <c r="F326" i="8" s="1"/>
  <c r="G326" i="8" s="1"/>
  <c r="H326" i="8" s="1"/>
  <c r="I326" i="8" s="1"/>
  <c r="D327" i="8" s="1"/>
  <c r="E327" i="8" s="1"/>
  <c r="F327" i="8" s="1"/>
  <c r="G327" i="8" s="1"/>
  <c r="H327" i="8" s="1"/>
  <c r="I327" i="8" s="1"/>
  <c r="D328" i="8" s="1"/>
  <c r="E328" i="8" s="1"/>
  <c r="F328" i="8" s="1"/>
  <c r="G328" i="8" s="1"/>
  <c r="H328" i="8" s="1"/>
  <c r="I328" i="8" s="1"/>
  <c r="D329" i="8" s="1"/>
  <c r="E329" i="8" s="1"/>
  <c r="F329" i="8" s="1"/>
  <c r="G329" i="8" s="1"/>
  <c r="H329" i="8" s="1"/>
  <c r="I329" i="8" s="1"/>
  <c r="D330" i="8" s="1"/>
  <c r="E330" i="8" s="1"/>
  <c r="F330" i="8" s="1"/>
  <c r="G330" i="8" s="1"/>
  <c r="H330" i="8" s="1"/>
  <c r="I330" i="8" s="1"/>
  <c r="D331" i="8" s="1"/>
  <c r="E331" i="8" s="1"/>
  <c r="F331" i="8" s="1"/>
  <c r="G331" i="8" s="1"/>
  <c r="H331" i="8" s="1"/>
  <c r="I331" i="8" s="1"/>
  <c r="D332" i="8" s="1"/>
  <c r="E332" i="8" s="1"/>
  <c r="F332" i="8" s="1"/>
  <c r="G332" i="8" s="1"/>
  <c r="H332" i="8" s="1"/>
  <c r="I332" i="8" s="1"/>
  <c r="D333" i="8" s="1"/>
  <c r="E333" i="8" s="1"/>
  <c r="F333" i="8" s="1"/>
  <c r="G333" i="8" s="1"/>
  <c r="H333" i="8" s="1"/>
  <c r="I333" i="8" s="1"/>
  <c r="D334" i="8" s="1"/>
  <c r="E334" i="8" s="1"/>
  <c r="F334" i="8" s="1"/>
  <c r="G334" i="8" s="1"/>
  <c r="H334" i="8" s="1"/>
  <c r="I334" i="8" s="1"/>
  <c r="D335" i="8" s="1"/>
  <c r="E335" i="8" s="1"/>
  <c r="F335" i="8" s="1"/>
  <c r="G335" i="8" s="1"/>
  <c r="H335" i="8" s="1"/>
  <c r="I335" i="8" s="1"/>
  <c r="D336" i="8" s="1"/>
  <c r="E336" i="8" s="1"/>
  <c r="F336" i="8" s="1"/>
  <c r="G336" i="8" s="1"/>
  <c r="H336" i="8" s="1"/>
  <c r="I336" i="8" s="1"/>
  <c r="D337" i="8" s="1"/>
  <c r="E337" i="8" s="1"/>
  <c r="F337" i="8" s="1"/>
  <c r="G337" i="8" s="1"/>
  <c r="H337" i="8" s="1"/>
  <c r="I337" i="8" s="1"/>
  <c r="D338" i="8" s="1"/>
  <c r="E338" i="8" s="1"/>
  <c r="F338" i="8" s="1"/>
  <c r="G338" i="8" s="1"/>
  <c r="H338" i="8" s="1"/>
  <c r="I338" i="8" s="1"/>
  <c r="D339" i="8" s="1"/>
  <c r="E339" i="8" s="1"/>
  <c r="F339" i="8" s="1"/>
  <c r="G339" i="8" s="1"/>
  <c r="H339" i="8" s="1"/>
  <c r="I339" i="8" s="1"/>
  <c r="D340" i="8" s="1"/>
  <c r="E340" i="8" s="1"/>
  <c r="F340" i="8" s="1"/>
  <c r="G340" i="8" s="1"/>
  <c r="H340" i="8" s="1"/>
  <c r="I340" i="8" s="1"/>
  <c r="D341" i="8" s="1"/>
  <c r="E341" i="8" s="1"/>
  <c r="F341" i="8" s="1"/>
  <c r="G341" i="8" s="1"/>
  <c r="H341" i="8" s="1"/>
  <c r="I341" i="8" s="1"/>
  <c r="D342" i="8" s="1"/>
  <c r="E342" i="8" s="1"/>
  <c r="F342" i="8" s="1"/>
  <c r="G342" i="8" s="1"/>
  <c r="H342" i="8" s="1"/>
  <c r="I342" i="8" s="1"/>
  <c r="D343" i="8" s="1"/>
  <c r="E343" i="8" s="1"/>
  <c r="F343" i="8" s="1"/>
  <c r="G343" i="8" s="1"/>
  <c r="H343" i="8" s="1"/>
  <c r="I343" i="8" s="1"/>
  <c r="D344" i="8" s="1"/>
  <c r="E344" i="8" s="1"/>
  <c r="F344" i="8" s="1"/>
  <c r="G344" i="8" s="1"/>
  <c r="H344" i="8" s="1"/>
  <c r="I344" i="8" s="1"/>
  <c r="D345" i="8" s="1"/>
  <c r="E345" i="8" s="1"/>
  <c r="F345" i="8" s="1"/>
  <c r="G345" i="8" s="1"/>
  <c r="H345" i="8" s="1"/>
  <c r="I345" i="8" s="1"/>
  <c r="D346" i="8" s="1"/>
  <c r="E346" i="8" s="1"/>
  <c r="F346" i="8" s="1"/>
  <c r="G346" i="8" s="1"/>
  <c r="H346" i="8" s="1"/>
  <c r="I346" i="8" s="1"/>
  <c r="D347" i="8" s="1"/>
  <c r="E347" i="8" s="1"/>
  <c r="F347" i="8" s="1"/>
  <c r="G347" i="8" s="1"/>
  <c r="H347" i="8" s="1"/>
  <c r="I347" i="8" s="1"/>
  <c r="D348" i="8" s="1"/>
  <c r="E348" i="8" s="1"/>
  <c r="F348" i="8" s="1"/>
  <c r="G348" i="8" s="1"/>
  <c r="H348" i="8" s="1"/>
  <c r="I348" i="8" s="1"/>
  <c r="D349" i="8" s="1"/>
  <c r="E349" i="8" s="1"/>
  <c r="F349" i="8" s="1"/>
  <c r="G349" i="8" s="1"/>
  <c r="H349" i="8" s="1"/>
  <c r="I349" i="8" s="1"/>
  <c r="D350" i="8" s="1"/>
  <c r="E350" i="8" s="1"/>
  <c r="F350" i="8" s="1"/>
  <c r="G350" i="8" s="1"/>
  <c r="H350" i="8" s="1"/>
  <c r="I350" i="8" s="1"/>
  <c r="D351" i="8" s="1"/>
  <c r="E351" i="8" s="1"/>
  <c r="F351" i="8" s="1"/>
  <c r="G351" i="8" s="1"/>
  <c r="H351" i="8" s="1"/>
  <c r="I351" i="8" s="1"/>
  <c r="D352" i="8" s="1"/>
  <c r="E352" i="8" s="1"/>
  <c r="F352" i="8" s="1"/>
  <c r="G352" i="8" s="1"/>
  <c r="H352" i="8" s="1"/>
  <c r="I352" i="8" s="1"/>
  <c r="D353" i="8" s="1"/>
  <c r="E353" i="8" s="1"/>
  <c r="F353" i="8" s="1"/>
  <c r="G353" i="8" s="1"/>
  <c r="H353" i="8" s="1"/>
  <c r="I353" i="8" s="1"/>
  <c r="D354" i="8" s="1"/>
  <c r="E354" i="8" s="1"/>
  <c r="F354" i="8" s="1"/>
  <c r="G354" i="8" s="1"/>
  <c r="H354" i="8" s="1"/>
  <c r="I354" i="8" s="1"/>
  <c r="D355" i="8" s="1"/>
  <c r="E355" i="8" s="1"/>
  <c r="F355" i="8" s="1"/>
  <c r="G355" i="8" s="1"/>
  <c r="H355" i="8" s="1"/>
  <c r="I355" i="8" s="1"/>
  <c r="D356" i="8" s="1"/>
  <c r="E356" i="8" s="1"/>
  <c r="F356" i="8" s="1"/>
  <c r="G356" i="8" s="1"/>
  <c r="H356" i="8" s="1"/>
  <c r="I356" i="8" s="1"/>
  <c r="D357" i="8" s="1"/>
  <c r="E357" i="8" s="1"/>
  <c r="F357" i="8" s="1"/>
  <c r="G357" i="8" s="1"/>
  <c r="H357" i="8" s="1"/>
  <c r="I357" i="8" s="1"/>
  <c r="D358" i="8" s="1"/>
  <c r="E358" i="8" s="1"/>
  <c r="F358" i="8" s="1"/>
  <c r="G358" i="8" s="1"/>
  <c r="H358" i="8" s="1"/>
  <c r="I358" i="8" s="1"/>
  <c r="D359" i="8" s="1"/>
  <c r="E359" i="8" s="1"/>
  <c r="F359" i="8" s="1"/>
  <c r="G359" i="8" s="1"/>
  <c r="H359" i="8" s="1"/>
  <c r="I359" i="8" s="1"/>
  <c r="D360" i="8" s="1"/>
  <c r="E360" i="8" s="1"/>
  <c r="F360" i="8" s="1"/>
  <c r="G360" i="8" s="1"/>
  <c r="H360" i="8" s="1"/>
  <c r="I360" i="8" s="1"/>
  <c r="D361" i="8" s="1"/>
  <c r="E361" i="8" s="1"/>
  <c r="F361" i="8" s="1"/>
  <c r="G361" i="8" s="1"/>
  <c r="H361" i="8" s="1"/>
  <c r="I361" i="8" s="1"/>
  <c r="D362" i="8" s="1"/>
  <c r="E362" i="8" s="1"/>
  <c r="F362" i="8" s="1"/>
  <c r="G362" i="8" s="1"/>
  <c r="H362" i="8" s="1"/>
  <c r="I362" i="8" s="1"/>
  <c r="D363" i="8" s="1"/>
  <c r="E363" i="8" s="1"/>
  <c r="F363" i="8" s="1"/>
  <c r="G363" i="8" s="1"/>
  <c r="H363" i="8" s="1"/>
  <c r="I363" i="8" s="1"/>
  <c r="D364" i="8" s="1"/>
  <c r="E364" i="8" s="1"/>
  <c r="F364" i="8" s="1"/>
  <c r="G364" i="8" s="1"/>
  <c r="H364" i="8" s="1"/>
  <c r="I364" i="8" s="1"/>
  <c r="D365" i="8" s="1"/>
  <c r="E365" i="8" s="1"/>
  <c r="F365" i="8" s="1"/>
  <c r="G365" i="8" s="1"/>
  <c r="H365" i="8" s="1"/>
  <c r="I365" i="8" s="1"/>
  <c r="D366" i="8" s="1"/>
  <c r="E366" i="8" s="1"/>
  <c r="F366" i="8" s="1"/>
  <c r="G366" i="8" s="1"/>
  <c r="H366" i="8" s="1"/>
  <c r="I366" i="8" s="1"/>
  <c r="D367" i="8" s="1"/>
  <c r="E367" i="8" s="1"/>
  <c r="F367" i="8" s="1"/>
  <c r="G367" i="8" s="1"/>
  <c r="H367" i="8" s="1"/>
  <c r="I367" i="8" s="1"/>
  <c r="D368" i="8" s="1"/>
  <c r="E368" i="8" s="1"/>
  <c r="F368" i="8" s="1"/>
  <c r="G368" i="8" s="1"/>
  <c r="H368" i="8" s="1"/>
  <c r="I368" i="8" s="1"/>
  <c r="D369" i="8" s="1"/>
  <c r="E369" i="8" s="1"/>
  <c r="F369" i="8" s="1"/>
  <c r="G369" i="8" s="1"/>
  <c r="H369" i="8" s="1"/>
  <c r="I369" i="8" s="1"/>
  <c r="D370" i="8" s="1"/>
  <c r="E370" i="8" s="1"/>
  <c r="F370" i="8" s="1"/>
  <c r="G370" i="8" s="1"/>
  <c r="H370" i="8" s="1"/>
  <c r="I370" i="8" s="1"/>
  <c r="D371" i="8" s="1"/>
  <c r="E371" i="8" s="1"/>
  <c r="F371" i="8" s="1"/>
  <c r="G371" i="8" s="1"/>
  <c r="H371" i="8" s="1"/>
  <c r="I371" i="8" s="1"/>
  <c r="D372" i="8" s="1"/>
  <c r="E372" i="8" s="1"/>
  <c r="F372" i="8" s="1"/>
  <c r="G372" i="8" s="1"/>
  <c r="H372" i="8" s="1"/>
  <c r="I372" i="8" s="1"/>
  <c r="D373" i="8" s="1"/>
  <c r="E373" i="8" s="1"/>
  <c r="F373" i="8" s="1"/>
  <c r="G373" i="8" s="1"/>
  <c r="H373" i="8" s="1"/>
  <c r="I373" i="8" s="1"/>
  <c r="D374" i="8" s="1"/>
  <c r="E374" i="8" s="1"/>
  <c r="F374" i="8" s="1"/>
  <c r="G374" i="8" s="1"/>
  <c r="H374" i="8" s="1"/>
  <c r="I374" i="8" s="1"/>
  <c r="D375" i="8" s="1"/>
  <c r="E375" i="8" s="1"/>
  <c r="F375" i="8" s="1"/>
  <c r="G375" i="8" s="1"/>
  <c r="H375" i="8" s="1"/>
  <c r="I375" i="8" s="1"/>
  <c r="D376" i="8" s="1"/>
  <c r="E376" i="8" s="1"/>
  <c r="F376" i="8" s="1"/>
  <c r="G376" i="8" s="1"/>
  <c r="H376" i="8" s="1"/>
  <c r="I376" i="8" s="1"/>
  <c r="D377" i="8" s="1"/>
  <c r="E377" i="8" s="1"/>
  <c r="F377" i="8" s="1"/>
  <c r="G377" i="8" s="1"/>
  <c r="H377" i="8" s="1"/>
  <c r="I377" i="8" s="1"/>
  <c r="D378" i="8" s="1"/>
  <c r="E378" i="8" s="1"/>
  <c r="F378" i="8" s="1"/>
  <c r="G378" i="8" s="1"/>
  <c r="H378" i="8" s="1"/>
  <c r="I378" i="8" s="1"/>
  <c r="D379" i="8" s="1"/>
  <c r="E379" i="8" s="1"/>
  <c r="F379" i="8" s="1"/>
  <c r="G379" i="8" s="1"/>
  <c r="H379" i="8" s="1"/>
  <c r="I379" i="8" s="1"/>
  <c r="D380" i="8" s="1"/>
  <c r="E380" i="8" s="1"/>
  <c r="F380" i="8" s="1"/>
  <c r="G380" i="8" s="1"/>
  <c r="H380" i="8" s="1"/>
  <c r="I380" i="8" s="1"/>
  <c r="D381" i="8" s="1"/>
  <c r="E381" i="8" s="1"/>
  <c r="F381" i="8" s="1"/>
  <c r="G381" i="8" s="1"/>
  <c r="H381" i="8" s="1"/>
  <c r="I381" i="8" s="1"/>
  <c r="D382" i="8" s="1"/>
  <c r="E382" i="8" s="1"/>
  <c r="F382" i="8" s="1"/>
  <c r="G382" i="8" s="1"/>
  <c r="H382" i="8" s="1"/>
  <c r="I382" i="8" s="1"/>
  <c r="D383" i="8" s="1"/>
  <c r="E383" i="8" s="1"/>
  <c r="F383" i="8" s="1"/>
  <c r="G383" i="8" s="1"/>
  <c r="H383" i="8" s="1"/>
  <c r="I383" i="8" s="1"/>
  <c r="D384" i="8" s="1"/>
  <c r="E384" i="8" s="1"/>
  <c r="F384" i="8" s="1"/>
  <c r="G384" i="8" s="1"/>
  <c r="H384" i="8" s="1"/>
  <c r="I384" i="8" s="1"/>
  <c r="D385" i="8" s="1"/>
  <c r="E385" i="8" s="1"/>
  <c r="F385" i="8" s="1"/>
  <c r="G385" i="8" s="1"/>
  <c r="H385" i="8" s="1"/>
  <c r="I385" i="8" s="1"/>
  <c r="D386" i="8" s="1"/>
  <c r="E386" i="8" s="1"/>
  <c r="F386" i="8" s="1"/>
  <c r="G386" i="8" s="1"/>
  <c r="H386" i="8" s="1"/>
  <c r="I386" i="8" s="1"/>
  <c r="D387" i="8" s="1"/>
  <c r="E387" i="8" s="1"/>
  <c r="F387" i="8" s="1"/>
  <c r="G387" i="8" s="1"/>
  <c r="H387" i="8" s="1"/>
  <c r="I387" i="8" s="1"/>
  <c r="D388" i="8" s="1"/>
  <c r="E388" i="8" s="1"/>
  <c r="F388" i="8" s="1"/>
  <c r="G388" i="8" s="1"/>
  <c r="H388" i="8" s="1"/>
  <c r="I388" i="8" s="1"/>
  <c r="D389" i="8" s="1"/>
  <c r="E389" i="8" s="1"/>
  <c r="F389" i="8" s="1"/>
  <c r="G389" i="8" s="1"/>
  <c r="H389" i="8" s="1"/>
  <c r="I389" i="8" s="1"/>
  <c r="D390" i="8" s="1"/>
  <c r="E390" i="8" s="1"/>
  <c r="F390" i="8" s="1"/>
  <c r="G390" i="8" s="1"/>
  <c r="H390" i="8" s="1"/>
  <c r="I390" i="8" s="1"/>
  <c r="D391" i="8" s="1"/>
  <c r="E391" i="8" s="1"/>
  <c r="F391" i="8" s="1"/>
  <c r="G391" i="8" s="1"/>
  <c r="H391" i="8" s="1"/>
  <c r="I391" i="8" s="1"/>
  <c r="D392" i="8" s="1"/>
  <c r="E392" i="8" s="1"/>
  <c r="F392" i="8" s="1"/>
  <c r="G392" i="8" s="1"/>
  <c r="H392" i="8" s="1"/>
  <c r="I392" i="8" s="1"/>
  <c r="D393" i="8" s="1"/>
  <c r="E393" i="8" s="1"/>
  <c r="F393" i="8" s="1"/>
  <c r="G393" i="8" s="1"/>
  <c r="H393" i="8" s="1"/>
  <c r="I393" i="8" s="1"/>
  <c r="D394" i="8" s="1"/>
  <c r="E394" i="8" s="1"/>
  <c r="F394" i="8" s="1"/>
  <c r="G394" i="8" s="1"/>
  <c r="H394" i="8" s="1"/>
  <c r="I394" i="8" s="1"/>
  <c r="D395" i="8" s="1"/>
  <c r="E395" i="8" s="1"/>
  <c r="F395" i="8" s="1"/>
  <c r="G395" i="8" s="1"/>
  <c r="H395" i="8" s="1"/>
  <c r="I395" i="8" s="1"/>
  <c r="D396" i="8" s="1"/>
  <c r="E396" i="8" s="1"/>
  <c r="F396" i="8" s="1"/>
  <c r="G396" i="8" s="1"/>
  <c r="H396" i="8" s="1"/>
  <c r="I396" i="8" s="1"/>
  <c r="D397" i="8" s="1"/>
  <c r="E397" i="8" s="1"/>
  <c r="F397" i="8" s="1"/>
  <c r="G397" i="8" s="1"/>
  <c r="H397" i="8" s="1"/>
  <c r="I397" i="8" s="1"/>
  <c r="D398" i="8" s="1"/>
  <c r="E398" i="8" s="1"/>
  <c r="F398" i="8" s="1"/>
  <c r="G398" i="8" s="1"/>
  <c r="H398" i="8" s="1"/>
  <c r="I398" i="8" s="1"/>
  <c r="D399" i="8" s="1"/>
  <c r="E399" i="8" s="1"/>
  <c r="F399" i="8" s="1"/>
  <c r="G399" i="8" s="1"/>
  <c r="H399" i="8" s="1"/>
  <c r="I399" i="8" s="1"/>
  <c r="D400" i="8" s="1"/>
  <c r="E400" i="8" s="1"/>
  <c r="F400" i="8" s="1"/>
  <c r="G400" i="8" s="1"/>
  <c r="H400" i="8" s="1"/>
  <c r="I400" i="8" s="1"/>
  <c r="D401" i="8" s="1"/>
  <c r="E401" i="8" s="1"/>
  <c r="F401" i="8" s="1"/>
  <c r="G401" i="8" s="1"/>
  <c r="H401" i="8" s="1"/>
  <c r="I401" i="8" s="1"/>
  <c r="D402" i="8" s="1"/>
  <c r="E402" i="8" s="1"/>
  <c r="F402" i="8" s="1"/>
  <c r="G402" i="8" s="1"/>
  <c r="H402" i="8" s="1"/>
  <c r="I402" i="8" s="1"/>
  <c r="D403" i="8" s="1"/>
  <c r="E403" i="8" s="1"/>
  <c r="F403" i="8" s="1"/>
  <c r="G403" i="8" s="1"/>
  <c r="H403" i="8" s="1"/>
  <c r="I403" i="8" s="1"/>
  <c r="D404" i="8" s="1"/>
  <c r="E404" i="8" s="1"/>
  <c r="F404" i="8" s="1"/>
  <c r="G404" i="8" s="1"/>
  <c r="H404" i="8" s="1"/>
  <c r="I404" i="8" s="1"/>
  <c r="D405" i="8" s="1"/>
  <c r="E405" i="8" s="1"/>
  <c r="F405" i="8" s="1"/>
  <c r="G405" i="8" s="1"/>
  <c r="H405" i="8" s="1"/>
  <c r="I405" i="8" s="1"/>
  <c r="D406" i="8" s="1"/>
  <c r="E406" i="8" s="1"/>
  <c r="F406" i="8" s="1"/>
  <c r="G406" i="8" s="1"/>
  <c r="H406" i="8" s="1"/>
  <c r="I406" i="8" s="1"/>
  <c r="D407" i="8" s="1"/>
  <c r="E407" i="8" s="1"/>
  <c r="F407" i="8" s="1"/>
  <c r="G407" i="8" s="1"/>
  <c r="H407" i="8" s="1"/>
  <c r="I407" i="8" s="1"/>
  <c r="D408" i="8" s="1"/>
  <c r="E408" i="8" s="1"/>
  <c r="F408" i="8" s="1"/>
  <c r="G408" i="8" s="1"/>
  <c r="H408" i="8" s="1"/>
  <c r="I408" i="8" s="1"/>
  <c r="D409" i="8" s="1"/>
  <c r="E409" i="8" s="1"/>
  <c r="F409" i="8" s="1"/>
  <c r="G409" i="8" s="1"/>
  <c r="H409" i="8" s="1"/>
  <c r="I409" i="8" s="1"/>
  <c r="D410" i="8" s="1"/>
  <c r="E410" i="8" s="1"/>
  <c r="F410" i="8" s="1"/>
  <c r="G410" i="8" s="1"/>
  <c r="H410" i="8" s="1"/>
  <c r="I410" i="8" s="1"/>
  <c r="D411" i="8" s="1"/>
  <c r="E411" i="8" s="1"/>
  <c r="F411" i="8" s="1"/>
  <c r="G411" i="8" s="1"/>
  <c r="H411" i="8" s="1"/>
  <c r="I411" i="8" s="1"/>
  <c r="D412" i="8" s="1"/>
  <c r="E412" i="8" s="1"/>
  <c r="F412" i="8" s="1"/>
  <c r="G412" i="8" s="1"/>
  <c r="H412" i="8" s="1"/>
  <c r="I412" i="8" s="1"/>
  <c r="D413" i="8" s="1"/>
  <c r="E413" i="8" s="1"/>
  <c r="F413" i="8" s="1"/>
  <c r="G413" i="8" s="1"/>
  <c r="H413" i="8" s="1"/>
  <c r="I413" i="8" s="1"/>
  <c r="D414" i="8" s="1"/>
  <c r="E414" i="8" s="1"/>
  <c r="F414" i="8" s="1"/>
  <c r="G414" i="8" s="1"/>
  <c r="H414" i="8" s="1"/>
  <c r="I414" i="8" s="1"/>
  <c r="D415" i="8" s="1"/>
  <c r="E415" i="8" s="1"/>
  <c r="F415" i="8" s="1"/>
  <c r="G415" i="8" s="1"/>
  <c r="H415" i="8" s="1"/>
  <c r="I415" i="8" s="1"/>
  <c r="D416" i="8" s="1"/>
  <c r="E416" i="8" s="1"/>
  <c r="F416" i="8" s="1"/>
  <c r="G416" i="8" s="1"/>
  <c r="H416" i="8" s="1"/>
  <c r="I416" i="8" s="1"/>
  <c r="D417" i="8" s="1"/>
  <c r="E417" i="8" s="1"/>
  <c r="F417" i="8" s="1"/>
  <c r="G417" i="8" s="1"/>
  <c r="H417" i="8" s="1"/>
  <c r="I417" i="8" s="1"/>
  <c r="D418" i="8" s="1"/>
  <c r="E418" i="8" s="1"/>
  <c r="F418" i="8" s="1"/>
  <c r="G418" i="8" s="1"/>
  <c r="H418" i="8" s="1"/>
  <c r="I418" i="8" s="1"/>
  <c r="D419" i="8" s="1"/>
  <c r="E419" i="8" s="1"/>
  <c r="F419" i="8" s="1"/>
  <c r="G419" i="8" s="1"/>
  <c r="H419" i="8" s="1"/>
  <c r="I419" i="8" s="1"/>
  <c r="D420" i="8" s="1"/>
  <c r="E420" i="8" s="1"/>
  <c r="F420" i="8" s="1"/>
  <c r="G420" i="8" s="1"/>
  <c r="H420" i="8" s="1"/>
  <c r="I420" i="8" s="1"/>
  <c r="D421" i="8" s="1"/>
  <c r="E421" i="8" s="1"/>
  <c r="F421" i="8" s="1"/>
  <c r="G421" i="8" s="1"/>
  <c r="H421" i="8" s="1"/>
  <c r="I421" i="8" s="1"/>
  <c r="D422" i="8" s="1"/>
  <c r="E422" i="8" s="1"/>
  <c r="F422" i="8" s="1"/>
  <c r="G422" i="8" s="1"/>
  <c r="H422" i="8" s="1"/>
  <c r="I422" i="8" s="1"/>
  <c r="D423" i="8" s="1"/>
  <c r="E423" i="8" s="1"/>
  <c r="F423" i="8" s="1"/>
  <c r="G423" i="8" s="1"/>
  <c r="H423" i="8" s="1"/>
  <c r="I423" i="8" s="1"/>
  <c r="D424" i="8" s="1"/>
  <c r="E424" i="8" s="1"/>
  <c r="F424" i="8" s="1"/>
  <c r="G424" i="8" s="1"/>
  <c r="H424" i="8" s="1"/>
  <c r="I424" i="8" s="1"/>
  <c r="D425" i="8" s="1"/>
  <c r="E425" i="8" s="1"/>
  <c r="F425" i="8" s="1"/>
  <c r="G425" i="8" s="1"/>
  <c r="H425" i="8" s="1"/>
  <c r="I425" i="8" s="1"/>
  <c r="D426" i="8" s="1"/>
  <c r="E426" i="8" s="1"/>
  <c r="F426" i="8" s="1"/>
  <c r="G426" i="8" s="1"/>
  <c r="H426" i="8" s="1"/>
  <c r="I426" i="8" s="1"/>
  <c r="D427" i="8" s="1"/>
  <c r="E427" i="8" s="1"/>
  <c r="F427" i="8" s="1"/>
  <c r="G427" i="8" s="1"/>
  <c r="H427" i="8" s="1"/>
  <c r="I427" i="8" s="1"/>
  <c r="D428" i="8" s="1"/>
  <c r="E428" i="8" s="1"/>
  <c r="F428" i="8" s="1"/>
  <c r="G428" i="8" s="1"/>
  <c r="H428" i="8" s="1"/>
  <c r="I428" i="8" s="1"/>
  <c r="D429" i="8" s="1"/>
  <c r="E429" i="8" s="1"/>
  <c r="F429" i="8" s="1"/>
  <c r="G429" i="8" s="1"/>
  <c r="H429" i="8" s="1"/>
  <c r="I429" i="8" s="1"/>
  <c r="D430" i="8" s="1"/>
  <c r="E430" i="8" s="1"/>
  <c r="F430" i="8" s="1"/>
  <c r="G430" i="8" s="1"/>
  <c r="H430" i="8" s="1"/>
  <c r="I430" i="8" s="1"/>
  <c r="D431" i="8" s="1"/>
  <c r="E431" i="8" s="1"/>
  <c r="F431" i="8" s="1"/>
  <c r="G431" i="8" s="1"/>
  <c r="H431" i="8" s="1"/>
  <c r="I431" i="8" s="1"/>
  <c r="D432" i="8" s="1"/>
  <c r="E432" i="8" s="1"/>
  <c r="F432" i="8" s="1"/>
  <c r="G432" i="8" s="1"/>
  <c r="H432" i="8" s="1"/>
  <c r="I432" i="8" s="1"/>
  <c r="D433" i="8" s="1"/>
  <c r="E433" i="8" s="1"/>
  <c r="F433" i="8" s="1"/>
  <c r="G433" i="8" s="1"/>
  <c r="H433" i="8" s="1"/>
  <c r="I433" i="8" s="1"/>
  <c r="D434" i="8" s="1"/>
  <c r="E434" i="8" s="1"/>
  <c r="F434" i="8" s="1"/>
  <c r="G434" i="8" s="1"/>
  <c r="H434" i="8" s="1"/>
  <c r="I434" i="8" s="1"/>
  <c r="D435" i="8" s="1"/>
  <c r="E435" i="8" s="1"/>
  <c r="F435" i="8" s="1"/>
  <c r="G435" i="8" s="1"/>
  <c r="H435" i="8" s="1"/>
  <c r="I435" i="8" s="1"/>
  <c r="D436" i="8" s="1"/>
  <c r="E436" i="8" s="1"/>
  <c r="F436" i="8" s="1"/>
  <c r="G436" i="8" s="1"/>
  <c r="H436" i="8" s="1"/>
  <c r="I436" i="8" s="1"/>
  <c r="D437" i="8" s="1"/>
  <c r="E437" i="8" s="1"/>
  <c r="F437" i="8" s="1"/>
  <c r="G437" i="8" s="1"/>
  <c r="H437" i="8" s="1"/>
  <c r="I437" i="8" s="1"/>
  <c r="D438" i="8" s="1"/>
  <c r="E438" i="8" s="1"/>
  <c r="F438" i="8" s="1"/>
  <c r="G438" i="8" s="1"/>
  <c r="H438" i="8" s="1"/>
  <c r="I438" i="8" s="1"/>
  <c r="D439" i="8" s="1"/>
  <c r="E439" i="8" s="1"/>
  <c r="F439" i="8" s="1"/>
  <c r="G439" i="8" s="1"/>
  <c r="H439" i="8" s="1"/>
  <c r="I439" i="8" s="1"/>
  <c r="D440" i="8" s="1"/>
  <c r="E440" i="8" s="1"/>
  <c r="F440" i="8" s="1"/>
  <c r="G440" i="8" s="1"/>
  <c r="H440" i="8" s="1"/>
  <c r="I440" i="8" s="1"/>
  <c r="D441" i="8" s="1"/>
  <c r="E441" i="8" s="1"/>
  <c r="F441" i="8" s="1"/>
  <c r="G441" i="8" s="1"/>
  <c r="H441" i="8" s="1"/>
  <c r="I441" i="8" s="1"/>
  <c r="D442" i="8" s="1"/>
  <c r="E442" i="8" s="1"/>
  <c r="F442" i="8" s="1"/>
  <c r="G442" i="8" s="1"/>
  <c r="H442" i="8" s="1"/>
  <c r="I442" i="8" s="1"/>
  <c r="D443" i="8" s="1"/>
  <c r="E443" i="8" s="1"/>
  <c r="F443" i="8" s="1"/>
  <c r="G443" i="8" s="1"/>
  <c r="H443" i="8" s="1"/>
  <c r="I443" i="8" s="1"/>
  <c r="D444" i="8" s="1"/>
  <c r="E444" i="8" s="1"/>
  <c r="F444" i="8" s="1"/>
  <c r="G444" i="8" s="1"/>
  <c r="H444" i="8" s="1"/>
  <c r="I444" i="8" s="1"/>
  <c r="D445" i="8" s="1"/>
  <c r="E445" i="8" s="1"/>
  <c r="F445" i="8" s="1"/>
  <c r="G445" i="8" s="1"/>
  <c r="H445" i="8" s="1"/>
  <c r="I445" i="8" s="1"/>
  <c r="D446" i="8" s="1"/>
  <c r="E446" i="8" s="1"/>
  <c r="F446" i="8" s="1"/>
  <c r="G446" i="8" s="1"/>
  <c r="H446" i="8" s="1"/>
  <c r="I446" i="8" s="1"/>
  <c r="D447" i="8" s="1"/>
  <c r="E447" i="8" s="1"/>
  <c r="F447" i="8" s="1"/>
  <c r="G447" i="8" s="1"/>
  <c r="H447" i="8" s="1"/>
  <c r="I447" i="8" s="1"/>
  <c r="D448" i="8" s="1"/>
  <c r="E448" i="8" s="1"/>
  <c r="F448" i="8" s="1"/>
  <c r="G448" i="8" s="1"/>
  <c r="H448" i="8" s="1"/>
  <c r="I448" i="8" s="1"/>
  <c r="D449" i="8" s="1"/>
  <c r="E449" i="8" s="1"/>
  <c r="F449" i="8" s="1"/>
  <c r="G449" i="8" s="1"/>
  <c r="H449" i="8" s="1"/>
  <c r="I449" i="8" s="1"/>
  <c r="D450" i="8" s="1"/>
  <c r="E450" i="8" s="1"/>
  <c r="F450" i="8" s="1"/>
  <c r="G450" i="8" s="1"/>
  <c r="H450" i="8" s="1"/>
  <c r="I450" i="8" s="1"/>
  <c r="D451" i="8" s="1"/>
  <c r="E451" i="8" s="1"/>
  <c r="F451" i="8" s="1"/>
  <c r="G451" i="8" s="1"/>
  <c r="H451" i="8" s="1"/>
  <c r="I451" i="8" s="1"/>
  <c r="D452" i="8" s="1"/>
  <c r="E452" i="8" s="1"/>
  <c r="F452" i="8" s="1"/>
  <c r="G452" i="8" s="1"/>
  <c r="H452" i="8" s="1"/>
  <c r="I452" i="8" s="1"/>
  <c r="D453" i="8" s="1"/>
  <c r="E453" i="8" s="1"/>
  <c r="F453" i="8" s="1"/>
  <c r="G453" i="8" s="1"/>
  <c r="H453" i="8" s="1"/>
  <c r="I453" i="8" s="1"/>
  <c r="D454" i="8" s="1"/>
  <c r="E454" i="8" s="1"/>
  <c r="F454" i="8" s="1"/>
  <c r="G454" i="8" s="1"/>
  <c r="H454" i="8" s="1"/>
  <c r="I454" i="8" s="1"/>
  <c r="D455" i="8" s="1"/>
  <c r="E455" i="8" s="1"/>
  <c r="F455" i="8" s="1"/>
  <c r="G455" i="8" s="1"/>
  <c r="H455" i="8" s="1"/>
  <c r="I455" i="8" s="1"/>
  <c r="D456" i="8" s="1"/>
  <c r="E456" i="8" s="1"/>
  <c r="F456" i="8" s="1"/>
  <c r="G456" i="8" s="1"/>
  <c r="H456" i="8" s="1"/>
  <c r="I456" i="8" s="1"/>
  <c r="D457" i="8" s="1"/>
  <c r="E457" i="8" s="1"/>
  <c r="F457" i="8" s="1"/>
  <c r="G457" i="8" s="1"/>
  <c r="H457" i="8" s="1"/>
  <c r="I457" i="8" s="1"/>
  <c r="D458" i="8" s="1"/>
  <c r="E458" i="8" s="1"/>
  <c r="F458" i="8" s="1"/>
  <c r="G458" i="8" s="1"/>
  <c r="H458" i="8" s="1"/>
  <c r="I458" i="8" s="1"/>
  <c r="D459" i="8" s="1"/>
  <c r="E459" i="8" s="1"/>
  <c r="F459" i="8" s="1"/>
  <c r="G459" i="8" s="1"/>
  <c r="H459" i="8" s="1"/>
  <c r="I459" i="8" s="1"/>
  <c r="D460" i="8" s="1"/>
  <c r="E460" i="8" s="1"/>
  <c r="F460" i="8" s="1"/>
  <c r="G460" i="8" s="1"/>
  <c r="H460" i="8" s="1"/>
  <c r="I460" i="8" s="1"/>
  <c r="D461" i="8" s="1"/>
  <c r="E461" i="8" s="1"/>
  <c r="F461" i="8" s="1"/>
  <c r="G461" i="8" s="1"/>
  <c r="H461" i="8" s="1"/>
  <c r="I461" i="8" s="1"/>
  <c r="D462" i="8" s="1"/>
  <c r="E462" i="8" s="1"/>
  <c r="F462" i="8" s="1"/>
  <c r="G462" i="8" s="1"/>
  <c r="H462" i="8" s="1"/>
  <c r="I462" i="8" s="1"/>
  <c r="D463" i="8" s="1"/>
  <c r="E463" i="8" s="1"/>
  <c r="F463" i="8" s="1"/>
  <c r="G463" i="8" s="1"/>
  <c r="H463" i="8" s="1"/>
  <c r="I463" i="8" s="1"/>
  <c r="D464" i="8" s="1"/>
  <c r="E464" i="8" s="1"/>
  <c r="F464" i="8" s="1"/>
  <c r="G464" i="8" s="1"/>
  <c r="H464" i="8" s="1"/>
  <c r="I464" i="8" s="1"/>
  <c r="D465" i="8" s="1"/>
  <c r="E465" i="8" s="1"/>
  <c r="F465" i="8" s="1"/>
  <c r="G465" i="8" s="1"/>
  <c r="H465" i="8" s="1"/>
  <c r="I465" i="8" s="1"/>
  <c r="D466" i="8" s="1"/>
  <c r="E466" i="8" s="1"/>
  <c r="F466" i="8" s="1"/>
  <c r="G466" i="8" s="1"/>
  <c r="H466" i="8" s="1"/>
  <c r="I466" i="8" s="1"/>
  <c r="D467" i="8" s="1"/>
  <c r="E467" i="8" s="1"/>
  <c r="F467" i="8" s="1"/>
  <c r="G467" i="8" s="1"/>
  <c r="H467" i="8" s="1"/>
  <c r="I467" i="8" s="1"/>
  <c r="D468" i="8" s="1"/>
  <c r="E468" i="8" s="1"/>
  <c r="F468" i="8" s="1"/>
  <c r="G468" i="8" s="1"/>
  <c r="H468" i="8" s="1"/>
  <c r="I468" i="8" s="1"/>
  <c r="D469" i="8" s="1"/>
  <c r="E469" i="8" s="1"/>
  <c r="F469" i="8" s="1"/>
  <c r="G469" i="8" s="1"/>
  <c r="H469" i="8" s="1"/>
  <c r="I469" i="8" s="1"/>
  <c r="D470" i="8" s="1"/>
  <c r="E470" i="8" s="1"/>
  <c r="F470" i="8" s="1"/>
  <c r="G470" i="8" s="1"/>
  <c r="H470" i="8" s="1"/>
  <c r="I470" i="8" s="1"/>
  <c r="D471" i="8" s="1"/>
  <c r="E471" i="8" s="1"/>
  <c r="F471" i="8" s="1"/>
  <c r="G471" i="8" s="1"/>
  <c r="H471" i="8" s="1"/>
  <c r="I471" i="8" s="1"/>
  <c r="D472" i="8" s="1"/>
  <c r="E472" i="8" s="1"/>
  <c r="F472" i="8" s="1"/>
  <c r="G472" i="8" s="1"/>
  <c r="H472" i="8" s="1"/>
  <c r="I472" i="8" s="1"/>
  <c r="D473" i="8" s="1"/>
  <c r="E473" i="8" s="1"/>
  <c r="F473" i="8" s="1"/>
  <c r="G473" i="8" s="1"/>
  <c r="H473" i="8" s="1"/>
  <c r="I473" i="8" s="1"/>
  <c r="D474" i="8" s="1"/>
  <c r="E474" i="8" s="1"/>
  <c r="F474" i="8" s="1"/>
  <c r="G474" i="8" s="1"/>
  <c r="H474" i="8" s="1"/>
  <c r="I474" i="8" s="1"/>
  <c r="D475" i="8" s="1"/>
  <c r="E475" i="8" s="1"/>
  <c r="F475" i="8" s="1"/>
  <c r="G475" i="8" s="1"/>
  <c r="H475" i="8" s="1"/>
  <c r="I475" i="8" s="1"/>
  <c r="D476" i="8" s="1"/>
  <c r="E476" i="8" s="1"/>
  <c r="F476" i="8" s="1"/>
  <c r="G476" i="8" s="1"/>
  <c r="H476" i="8" s="1"/>
  <c r="I476" i="8" s="1"/>
  <c r="D477" i="8" s="1"/>
  <c r="E477" i="8" s="1"/>
  <c r="F477" i="8" s="1"/>
  <c r="G477" i="8" s="1"/>
  <c r="H477" i="8" s="1"/>
  <c r="I477" i="8" s="1"/>
  <c r="D478" i="8" s="1"/>
  <c r="E478" i="8" s="1"/>
  <c r="F478" i="8" s="1"/>
  <c r="G478" i="8" s="1"/>
  <c r="H478" i="8" s="1"/>
  <c r="I478" i="8" s="1"/>
  <c r="D479" i="8" s="1"/>
  <c r="E479" i="8" s="1"/>
  <c r="F479" i="8" s="1"/>
  <c r="G479" i="8" s="1"/>
  <c r="H479" i="8" s="1"/>
  <c r="I479" i="8" s="1"/>
  <c r="D480" i="8" s="1"/>
  <c r="E480" i="8" s="1"/>
  <c r="F480" i="8" s="1"/>
  <c r="G480" i="8" s="1"/>
  <c r="H480" i="8" s="1"/>
  <c r="I480" i="8" s="1"/>
  <c r="D481" i="8" s="1"/>
  <c r="E481" i="8" s="1"/>
  <c r="F481" i="8" s="1"/>
  <c r="G481" i="8" s="1"/>
  <c r="H481" i="8" s="1"/>
  <c r="I481" i="8" s="1"/>
  <c r="D482" i="8" s="1"/>
  <c r="E482" i="8" s="1"/>
  <c r="F482" i="8" s="1"/>
  <c r="G482" i="8" s="1"/>
  <c r="H482" i="8" s="1"/>
  <c r="I482" i="8" s="1"/>
  <c r="D483" i="8" s="1"/>
  <c r="E483" i="8" s="1"/>
  <c r="F483" i="8" s="1"/>
  <c r="G483" i="8" s="1"/>
  <c r="H483" i="8" s="1"/>
  <c r="I483" i="8" s="1"/>
  <c r="D484" i="8" s="1"/>
  <c r="E484" i="8" s="1"/>
  <c r="F484" i="8" s="1"/>
  <c r="G484" i="8" s="1"/>
  <c r="H484" i="8" s="1"/>
  <c r="I484" i="8" s="1"/>
  <c r="D485" i="8" s="1"/>
  <c r="E485" i="8" s="1"/>
  <c r="F485" i="8" s="1"/>
  <c r="G485" i="8" s="1"/>
  <c r="H485" i="8" s="1"/>
  <c r="I485" i="8" s="1"/>
  <c r="D486" i="8" s="1"/>
  <c r="E486" i="8" s="1"/>
  <c r="F486" i="8" s="1"/>
  <c r="G486" i="8" s="1"/>
  <c r="H486" i="8" s="1"/>
  <c r="I486" i="8" s="1"/>
  <c r="D487" i="8" s="1"/>
  <c r="E487" i="8" s="1"/>
  <c r="F487" i="8" s="1"/>
  <c r="G487" i="8" s="1"/>
  <c r="H487" i="8" s="1"/>
  <c r="I487" i="8" s="1"/>
  <c r="D488" i="8" s="1"/>
  <c r="E488" i="8" s="1"/>
  <c r="F488" i="8" s="1"/>
  <c r="G488" i="8" s="1"/>
  <c r="H488" i="8" s="1"/>
  <c r="I488" i="8" s="1"/>
  <c r="D489" i="8" s="1"/>
  <c r="E489" i="8" s="1"/>
  <c r="F489" i="8" s="1"/>
  <c r="G489" i="8" s="1"/>
  <c r="H489" i="8" s="1"/>
  <c r="I489" i="8" s="1"/>
  <c r="D490" i="8" s="1"/>
  <c r="E490" i="8" s="1"/>
  <c r="F490" i="8" s="1"/>
  <c r="G490" i="8" s="1"/>
  <c r="H490" i="8" s="1"/>
  <c r="I490" i="8" s="1"/>
  <c r="D491" i="8" s="1"/>
  <c r="E491" i="8" s="1"/>
  <c r="F491" i="8" s="1"/>
  <c r="G491" i="8" s="1"/>
  <c r="H491" i="8" s="1"/>
  <c r="I491" i="8" s="1"/>
  <c r="D492" i="8" s="1"/>
  <c r="E492" i="8" s="1"/>
  <c r="F492" i="8" s="1"/>
  <c r="G492" i="8" s="1"/>
  <c r="H492" i="8" s="1"/>
  <c r="I492" i="8" s="1"/>
  <c r="D493" i="8" s="1"/>
  <c r="E493" i="8" s="1"/>
  <c r="F493" i="8" s="1"/>
  <c r="G493" i="8" s="1"/>
  <c r="H493" i="8" s="1"/>
  <c r="I493" i="8" s="1"/>
  <c r="D494" i="8" s="1"/>
  <c r="E494" i="8" s="1"/>
  <c r="F494" i="8" s="1"/>
  <c r="G494" i="8" s="1"/>
  <c r="H494" i="8" s="1"/>
  <c r="I494" i="8" s="1"/>
  <c r="D495" i="8" s="1"/>
  <c r="E495" i="8" s="1"/>
  <c r="F495" i="8" s="1"/>
  <c r="G495" i="8" s="1"/>
  <c r="H495" i="8" s="1"/>
  <c r="I495" i="8" s="1"/>
  <c r="D496" i="8" s="1"/>
  <c r="E496" i="8" s="1"/>
  <c r="F496" i="8" s="1"/>
  <c r="G496" i="8" s="1"/>
  <c r="H496" i="8" s="1"/>
  <c r="I496" i="8" s="1"/>
  <c r="D497" i="8" s="1"/>
  <c r="E497" i="8" s="1"/>
  <c r="F497" i="8" s="1"/>
  <c r="G497" i="8" s="1"/>
  <c r="H497" i="8" s="1"/>
  <c r="I497" i="8" s="1"/>
  <c r="D498" i="8" s="1"/>
  <c r="E498" i="8" s="1"/>
  <c r="F498" i="8" s="1"/>
  <c r="G498" i="8" s="1"/>
  <c r="H498" i="8" s="1"/>
  <c r="I498" i="8" s="1"/>
  <c r="D499" i="8" s="1"/>
  <c r="E499" i="8" s="1"/>
  <c r="F499" i="8" s="1"/>
  <c r="G499" i="8" s="1"/>
  <c r="H499" i="8" s="1"/>
  <c r="I499" i="8" s="1"/>
  <c r="D500" i="8" s="1"/>
  <c r="E500" i="8" s="1"/>
  <c r="F500" i="8" s="1"/>
  <c r="G500" i="8" s="1"/>
  <c r="H500" i="8" s="1"/>
  <c r="I500" i="8" s="1"/>
  <c r="D501" i="8" s="1"/>
  <c r="E501" i="8" s="1"/>
  <c r="F501" i="8" s="1"/>
  <c r="G501" i="8" s="1"/>
  <c r="H501" i="8" s="1"/>
  <c r="I501" i="8" s="1"/>
  <c r="D502" i="8" s="1"/>
  <c r="E502" i="8" s="1"/>
  <c r="F502" i="8" s="1"/>
  <c r="G502" i="8" s="1"/>
  <c r="H502" i="8" s="1"/>
  <c r="I502" i="8" s="1"/>
  <c r="D503" i="8" s="1"/>
  <c r="E503" i="8" s="1"/>
  <c r="F503" i="8" s="1"/>
  <c r="G503" i="8" s="1"/>
  <c r="H503" i="8" s="1"/>
  <c r="I503" i="8" s="1"/>
  <c r="D504" i="8" s="1"/>
  <c r="E504" i="8" s="1"/>
  <c r="F504" i="8" s="1"/>
  <c r="G504" i="8" s="1"/>
  <c r="H504" i="8" s="1"/>
  <c r="I504" i="8" s="1"/>
  <c r="D505" i="8" s="1"/>
  <c r="E505" i="8" s="1"/>
  <c r="F505" i="8" s="1"/>
  <c r="G505" i="8" s="1"/>
  <c r="H505" i="8" s="1"/>
  <c r="I505" i="8" s="1"/>
  <c r="D506" i="8" s="1"/>
  <c r="E506" i="8" s="1"/>
  <c r="F506" i="8" s="1"/>
  <c r="G506" i="8" s="1"/>
  <c r="H506" i="8" s="1"/>
  <c r="I506" i="8" s="1"/>
  <c r="D507" i="8" s="1"/>
  <c r="E507" i="8" s="1"/>
  <c r="F507" i="8" s="1"/>
  <c r="G507" i="8" s="1"/>
  <c r="H507" i="8" s="1"/>
  <c r="I507" i="8" s="1"/>
  <c r="D508" i="8" s="1"/>
  <c r="E508" i="8" s="1"/>
  <c r="F508" i="8" s="1"/>
  <c r="G508" i="8" s="1"/>
  <c r="H508" i="8" s="1"/>
  <c r="I508" i="8" s="1"/>
  <c r="D509" i="8" s="1"/>
  <c r="E509" i="8" s="1"/>
  <c r="F509" i="8" s="1"/>
  <c r="G509" i="8" s="1"/>
  <c r="H509" i="8" s="1"/>
  <c r="I509" i="8" s="1"/>
  <c r="D510" i="8" s="1"/>
  <c r="E510" i="8" s="1"/>
  <c r="F510" i="8" s="1"/>
  <c r="G510" i="8" s="1"/>
  <c r="H510" i="8" s="1"/>
  <c r="I510" i="8" s="1"/>
  <c r="D511" i="8" s="1"/>
  <c r="E511" i="8" s="1"/>
  <c r="F511" i="8" s="1"/>
  <c r="G511" i="8" s="1"/>
  <c r="H511" i="8" s="1"/>
  <c r="I511" i="8" s="1"/>
  <c r="D512" i="8" s="1"/>
  <c r="E512" i="8" s="1"/>
  <c r="F512" i="8" s="1"/>
  <c r="G512" i="8" s="1"/>
  <c r="H512" i="8" s="1"/>
  <c r="I512" i="8" s="1"/>
  <c r="D513" i="8" s="1"/>
  <c r="E513" i="8" s="1"/>
  <c r="F513" i="8" s="1"/>
  <c r="G513" i="8" s="1"/>
  <c r="H513" i="8" s="1"/>
  <c r="I513" i="8" s="1"/>
  <c r="D514" i="8" s="1"/>
  <c r="E514" i="8" s="1"/>
  <c r="F514" i="8" s="1"/>
  <c r="G514" i="8" s="1"/>
  <c r="H514" i="8" s="1"/>
  <c r="I514" i="8" s="1"/>
  <c r="D515" i="8" s="1"/>
  <c r="E515" i="8" s="1"/>
  <c r="F515" i="8" s="1"/>
  <c r="G515" i="8" s="1"/>
  <c r="H515" i="8" s="1"/>
  <c r="I515" i="8" s="1"/>
  <c r="D516" i="8" s="1"/>
  <c r="E516" i="8" s="1"/>
  <c r="F516" i="8" s="1"/>
  <c r="G516" i="8" s="1"/>
  <c r="H516" i="8" s="1"/>
  <c r="I516" i="8" s="1"/>
  <c r="D517" i="8" s="1"/>
  <c r="E517" i="8" s="1"/>
  <c r="F517" i="8" s="1"/>
  <c r="G517" i="8" s="1"/>
  <c r="H517" i="8" s="1"/>
  <c r="I517" i="8" s="1"/>
  <c r="D518" i="8" s="1"/>
  <c r="E518" i="8" s="1"/>
  <c r="F518" i="8" s="1"/>
  <c r="G518" i="8" s="1"/>
  <c r="H518" i="8" s="1"/>
  <c r="I518" i="8" s="1"/>
  <c r="D519" i="8" s="1"/>
  <c r="E519" i="8" s="1"/>
  <c r="F519" i="8" s="1"/>
  <c r="G519" i="8" s="1"/>
  <c r="H519" i="8" s="1"/>
  <c r="I519" i="8" s="1"/>
  <c r="D520" i="8" s="1"/>
  <c r="E520" i="8" s="1"/>
  <c r="F520" i="8" s="1"/>
  <c r="G520" i="8" s="1"/>
  <c r="H520" i="8" s="1"/>
  <c r="I520" i="8" s="1"/>
  <c r="D521" i="8" s="1"/>
  <c r="E521" i="8" s="1"/>
  <c r="F521" i="8" s="1"/>
  <c r="G521" i="8" s="1"/>
  <c r="H521" i="8" s="1"/>
  <c r="I521" i="8" s="1"/>
  <c r="D522" i="8" s="1"/>
  <c r="E522" i="8" s="1"/>
  <c r="F522" i="8" s="1"/>
  <c r="G522" i="8" s="1"/>
  <c r="H522" i="8" s="1"/>
  <c r="I522" i="8" s="1"/>
  <c r="D523" i="8" s="1"/>
  <c r="E523" i="8" s="1"/>
  <c r="F523" i="8" s="1"/>
  <c r="G523" i="8" s="1"/>
  <c r="H523" i="8" s="1"/>
  <c r="I523" i="8" s="1"/>
  <c r="D524" i="8" s="1"/>
  <c r="E524" i="8" s="1"/>
  <c r="F524" i="8" s="1"/>
  <c r="G524" i="8" s="1"/>
  <c r="H524" i="8" s="1"/>
  <c r="I524" i="8" s="1"/>
  <c r="D525" i="8" s="1"/>
  <c r="E525" i="8" s="1"/>
  <c r="F525" i="8" s="1"/>
  <c r="G525" i="8" s="1"/>
  <c r="H525" i="8" s="1"/>
  <c r="I525" i="8" s="1"/>
  <c r="D526" i="8" s="1"/>
  <c r="E526" i="8" s="1"/>
  <c r="F526" i="8" s="1"/>
  <c r="G526" i="8" s="1"/>
  <c r="H526" i="8" s="1"/>
  <c r="I526" i="8" s="1"/>
  <c r="D527" i="8" s="1"/>
  <c r="E527" i="8" s="1"/>
  <c r="F527" i="8" s="1"/>
  <c r="G527" i="8" s="1"/>
  <c r="H527" i="8" s="1"/>
  <c r="I527" i="8" s="1"/>
  <c r="D528" i="8" s="1"/>
  <c r="E528" i="8" s="1"/>
  <c r="F528" i="8" s="1"/>
  <c r="G528" i="8" s="1"/>
  <c r="H528" i="8" s="1"/>
  <c r="I528" i="8" s="1"/>
  <c r="D529" i="8" s="1"/>
  <c r="E529" i="8" s="1"/>
  <c r="F529" i="8" s="1"/>
  <c r="G529" i="8" s="1"/>
  <c r="H529" i="8" s="1"/>
  <c r="I529" i="8" s="1"/>
  <c r="D530" i="8" s="1"/>
  <c r="E530" i="8" s="1"/>
  <c r="F530" i="8" s="1"/>
  <c r="G530" i="8" s="1"/>
  <c r="H530" i="8" s="1"/>
  <c r="I530" i="8" s="1"/>
  <c r="D531" i="8" s="1"/>
  <c r="E531" i="8" s="1"/>
  <c r="F531" i="8" s="1"/>
  <c r="G531" i="8" s="1"/>
  <c r="H531" i="8" s="1"/>
  <c r="I531" i="8" s="1"/>
  <c r="D532" i="8" s="1"/>
  <c r="E532" i="8" s="1"/>
  <c r="F532" i="8" s="1"/>
  <c r="G532" i="8" s="1"/>
  <c r="H532" i="8" s="1"/>
  <c r="I532" i="8" s="1"/>
  <c r="D533" i="8" s="1"/>
  <c r="E533" i="8" s="1"/>
  <c r="F533" i="8" s="1"/>
  <c r="G533" i="8" s="1"/>
  <c r="H533" i="8" s="1"/>
  <c r="I533" i="8" s="1"/>
  <c r="D534" i="8" s="1"/>
  <c r="E534" i="8" s="1"/>
  <c r="F534" i="8" s="1"/>
  <c r="G534" i="8" s="1"/>
  <c r="H534" i="8" s="1"/>
  <c r="I534" i="8" s="1"/>
  <c r="D535" i="8" s="1"/>
  <c r="E535" i="8" s="1"/>
  <c r="F535" i="8" s="1"/>
  <c r="G535" i="8" s="1"/>
  <c r="H535" i="8" s="1"/>
  <c r="I535" i="8" s="1"/>
  <c r="D536" i="8" s="1"/>
  <c r="E536" i="8" s="1"/>
  <c r="F536" i="8" s="1"/>
  <c r="G536" i="8" s="1"/>
  <c r="H536" i="8" s="1"/>
  <c r="I536" i="8" s="1"/>
  <c r="D537" i="8" s="1"/>
  <c r="E537" i="8" s="1"/>
  <c r="F537" i="8" s="1"/>
  <c r="G537" i="8" s="1"/>
  <c r="H537" i="8" s="1"/>
  <c r="I537" i="8" s="1"/>
  <c r="D538" i="8" s="1"/>
  <c r="E538" i="8" s="1"/>
  <c r="F538" i="8" s="1"/>
  <c r="G538" i="8" s="1"/>
  <c r="H538" i="8" s="1"/>
  <c r="I538" i="8" s="1"/>
  <c r="D539" i="8" s="1"/>
  <c r="E539" i="8" s="1"/>
  <c r="F539" i="8" s="1"/>
  <c r="G539" i="8" s="1"/>
  <c r="H539" i="8" s="1"/>
  <c r="I539" i="8" s="1"/>
  <c r="D540" i="8" s="1"/>
  <c r="E540" i="8" s="1"/>
  <c r="F540" i="8" s="1"/>
  <c r="G540" i="8" s="1"/>
  <c r="H540" i="8" s="1"/>
  <c r="I540" i="8" s="1"/>
  <c r="D541" i="8" s="1"/>
  <c r="E541" i="8" s="1"/>
  <c r="F541" i="8" s="1"/>
  <c r="G541" i="8" s="1"/>
  <c r="H541" i="8" s="1"/>
  <c r="I541" i="8" s="1"/>
  <c r="D542" i="8" s="1"/>
  <c r="E542" i="8" s="1"/>
  <c r="F542" i="8" s="1"/>
  <c r="G542" i="8" s="1"/>
  <c r="H542" i="8" s="1"/>
  <c r="I542" i="8" s="1"/>
  <c r="D543" i="8" s="1"/>
  <c r="E543" i="8" s="1"/>
  <c r="F543" i="8" s="1"/>
  <c r="G543" i="8" s="1"/>
  <c r="H543" i="8" s="1"/>
  <c r="I543" i="8" s="1"/>
  <c r="D544" i="8" s="1"/>
  <c r="E544" i="8" s="1"/>
  <c r="F544" i="8" s="1"/>
  <c r="G544" i="8" s="1"/>
  <c r="H544" i="8" s="1"/>
  <c r="I544" i="8" s="1"/>
  <c r="D545" i="8" s="1"/>
  <c r="E545" i="8" s="1"/>
  <c r="F545" i="8" s="1"/>
  <c r="G545" i="8" s="1"/>
  <c r="H545" i="8" s="1"/>
  <c r="I545" i="8" s="1"/>
  <c r="D546" i="8" s="1"/>
  <c r="E546" i="8" s="1"/>
  <c r="F546" i="8" s="1"/>
  <c r="G546" i="8" s="1"/>
  <c r="H546" i="8" s="1"/>
  <c r="I546" i="8" s="1"/>
  <c r="D547" i="8" s="1"/>
  <c r="E547" i="8" s="1"/>
  <c r="F547" i="8" s="1"/>
  <c r="G547" i="8" s="1"/>
  <c r="H547" i="8" s="1"/>
  <c r="I547" i="8" s="1"/>
  <c r="D548" i="8" s="1"/>
  <c r="E548" i="8" s="1"/>
  <c r="F548" i="8" s="1"/>
  <c r="G548" i="8" s="1"/>
  <c r="H548" i="8" s="1"/>
  <c r="I548" i="8" s="1"/>
  <c r="D549" i="8" s="1"/>
  <c r="E549" i="8" s="1"/>
  <c r="F549" i="8" s="1"/>
  <c r="G549" i="8" s="1"/>
  <c r="H549" i="8" s="1"/>
  <c r="I549" i="8" s="1"/>
  <c r="D550" i="8" s="1"/>
  <c r="E550" i="8" s="1"/>
  <c r="F550" i="8" s="1"/>
  <c r="G550" i="8" s="1"/>
  <c r="H550" i="8" s="1"/>
  <c r="I550" i="8" s="1"/>
  <c r="D551" i="8" s="1"/>
  <c r="E551" i="8" s="1"/>
  <c r="F551" i="8" s="1"/>
  <c r="G551" i="8" s="1"/>
  <c r="H551" i="8" s="1"/>
  <c r="I551" i="8" s="1"/>
  <c r="D552" i="8" s="1"/>
  <c r="E552" i="8" s="1"/>
  <c r="F552" i="8" s="1"/>
  <c r="G552" i="8" s="1"/>
  <c r="H552" i="8" s="1"/>
  <c r="I552" i="8" s="1"/>
  <c r="D553" i="8" s="1"/>
  <c r="E553" i="8" s="1"/>
  <c r="F553" i="8" s="1"/>
  <c r="G553" i="8" s="1"/>
  <c r="H553" i="8" s="1"/>
  <c r="I553" i="8" s="1"/>
  <c r="D554" i="8" s="1"/>
  <c r="E554" i="8" s="1"/>
  <c r="F554" i="8" s="1"/>
  <c r="G554" i="8" s="1"/>
  <c r="H554" i="8" s="1"/>
  <c r="I554" i="8" s="1"/>
  <c r="D555" i="8" s="1"/>
  <c r="E555" i="8" s="1"/>
  <c r="F555" i="8" s="1"/>
  <c r="G555" i="8" s="1"/>
  <c r="H555" i="8" s="1"/>
  <c r="I555" i="8" s="1"/>
  <c r="D556" i="8" s="1"/>
  <c r="E556" i="8" s="1"/>
  <c r="F556" i="8" s="1"/>
  <c r="G556" i="8" s="1"/>
  <c r="H556" i="8" s="1"/>
  <c r="I556" i="8" s="1"/>
  <c r="D557" i="8" s="1"/>
  <c r="E557" i="8" s="1"/>
  <c r="F557" i="8" s="1"/>
  <c r="G557" i="8" s="1"/>
  <c r="H557" i="8" s="1"/>
  <c r="I557" i="8" s="1"/>
  <c r="D558" i="8" s="1"/>
  <c r="E558" i="8" s="1"/>
  <c r="F558" i="8" l="1"/>
  <c r="G558" i="8" s="1"/>
  <c r="H558" i="8" s="1"/>
  <c r="I558" i="8" s="1"/>
  <c r="D559" i="8" s="1"/>
  <c r="E559" i="8" s="1"/>
  <c r="F559" i="8" l="1"/>
  <c r="G559" i="8" l="1"/>
  <c r="H559" i="8" s="1"/>
  <c r="I559" i="8" s="1"/>
  <c r="D560" i="8" s="1"/>
  <c r="E560" i="8" s="1"/>
  <c r="F560" i="8" s="1"/>
  <c r="G560" i="8" l="1"/>
  <c r="H560" i="8" s="1"/>
  <c r="I560" i="8" s="1"/>
  <c r="D561" i="8" s="1"/>
  <c r="E561" i="8" s="1"/>
  <c r="F561" i="8" s="1"/>
  <c r="G561" i="8" s="1"/>
  <c r="H561" i="8" s="1"/>
  <c r="I561" i="8" s="1"/>
  <c r="D562" i="8" s="1"/>
  <c r="E562" i="8" s="1"/>
  <c r="F562" i="8" l="1"/>
  <c r="G562" i="8" s="1"/>
  <c r="H562" i="8" s="1"/>
  <c r="I562" i="8" s="1"/>
  <c r="D563" i="8" s="1"/>
  <c r="E563" i="8" s="1"/>
  <c r="F563" i="8" l="1"/>
  <c r="G563" i="8" s="1"/>
  <c r="H563" i="8" s="1"/>
  <c r="I563" i="8" s="1"/>
  <c r="D564" i="8" s="1"/>
  <c r="E564" i="8" s="1"/>
  <c r="F564" i="8" l="1"/>
  <c r="G564" i="8" s="1"/>
  <c r="H564" i="8" s="1"/>
  <c r="I564" i="8" s="1"/>
  <c r="D565" i="8" s="1"/>
  <c r="E565" i="8" s="1"/>
  <c r="F565" i="8" l="1"/>
  <c r="G565" i="8" s="1"/>
  <c r="H565" i="8" s="1"/>
  <c r="I565" i="8" s="1"/>
  <c r="D566" i="8" s="1"/>
  <c r="E566" i="8" s="1"/>
  <c r="F566" i="8" l="1"/>
  <c r="G566" i="8" s="1"/>
  <c r="H566" i="8" s="1"/>
  <c r="I566" i="8" s="1"/>
  <c r="D567" i="8" s="1"/>
  <c r="E567" i="8" s="1"/>
  <c r="F567" i="8" l="1"/>
  <c r="G567" i="8" s="1"/>
  <c r="H567" i="8" s="1"/>
  <c r="I567" i="8" s="1"/>
  <c r="D568" i="8" s="1"/>
  <c r="E568" i="8" s="1"/>
  <c r="F568" i="8" l="1"/>
  <c r="G568" i="8" s="1"/>
  <c r="H568" i="8" s="1"/>
  <c r="I568" i="8" s="1"/>
  <c r="D569" i="8" s="1"/>
  <c r="E569" i="8" s="1"/>
  <c r="F569" i="8" l="1"/>
  <c r="G569" i="8" s="1"/>
  <c r="H569" i="8" s="1"/>
  <c r="I569" i="8" s="1"/>
  <c r="D570" i="8" s="1"/>
  <c r="E570" i="8" s="1"/>
  <c r="F570" i="8" l="1"/>
  <c r="G570" i="8" s="1"/>
  <c r="H570" i="8" s="1"/>
  <c r="I570" i="8" s="1"/>
  <c r="D571" i="8" s="1"/>
  <c r="E571" i="8" s="1"/>
  <c r="F571" i="8" l="1"/>
  <c r="G571" i="8" s="1"/>
  <c r="H571" i="8" s="1"/>
  <c r="I571" i="8" s="1"/>
  <c r="D572" i="8" s="1"/>
  <c r="E572" i="8" s="1"/>
  <c r="F572" i="8" l="1"/>
  <c r="G572" i="8" s="1"/>
  <c r="H572" i="8" s="1"/>
  <c r="I572" i="8" s="1"/>
  <c r="D573" i="8" s="1"/>
  <c r="E573" i="8" s="1"/>
  <c r="F573" i="8" l="1"/>
  <c r="G573" i="8" s="1"/>
  <c r="H573" i="8" s="1"/>
  <c r="I573" i="8" s="1"/>
  <c r="D574" i="8" s="1"/>
  <c r="E574" i="8" s="1"/>
  <c r="F574" i="8" l="1"/>
  <c r="G574" i="8" s="1"/>
  <c r="H574" i="8" s="1"/>
  <c r="I574" i="8" s="1"/>
  <c r="D575" i="8" s="1"/>
  <c r="E575" i="8" s="1"/>
  <c r="F575" i="8" l="1"/>
  <c r="G575" i="8" s="1"/>
  <c r="H575" i="8" s="1"/>
  <c r="I575" i="8" s="1"/>
  <c r="D576" i="8" s="1"/>
  <c r="E576" i="8" s="1"/>
  <c r="F576" i="8" l="1"/>
  <c r="G576" i="8" s="1"/>
  <c r="H576" i="8" s="1"/>
  <c r="I576" i="8" s="1"/>
  <c r="D577" i="8" s="1"/>
  <c r="E577" i="8" s="1"/>
  <c r="F577" i="8" l="1"/>
  <c r="G577" i="8" s="1"/>
  <c r="H577" i="8" s="1"/>
  <c r="I577" i="8" s="1"/>
  <c r="D578" i="8" s="1"/>
  <c r="E578" i="8" s="1"/>
  <c r="F578" i="8" l="1"/>
  <c r="G578" i="8" s="1"/>
  <c r="H578" i="8" s="1"/>
  <c r="I578" i="8" s="1"/>
  <c r="D579" i="8" s="1"/>
  <c r="E579" i="8" s="1"/>
  <c r="F579" i="8" l="1"/>
  <c r="G579" i="8" s="1"/>
  <c r="H579" i="8" s="1"/>
  <c r="I579" i="8" s="1"/>
  <c r="D580" i="8" s="1"/>
  <c r="E580" i="8" s="1"/>
  <c r="F580" i="8" l="1"/>
  <c r="G580" i="8" s="1"/>
  <c r="H580" i="8" s="1"/>
  <c r="I580" i="8" s="1"/>
  <c r="D581" i="8" s="1"/>
  <c r="E581" i="8" s="1"/>
  <c r="F581" i="8" l="1"/>
  <c r="G581" i="8" s="1"/>
  <c r="H581" i="8" s="1"/>
  <c r="I581" i="8" s="1"/>
  <c r="D582" i="8" s="1"/>
  <c r="E582" i="8" s="1"/>
  <c r="F582" i="8" l="1"/>
  <c r="G582" i="8" s="1"/>
  <c r="H582" i="8" s="1"/>
  <c r="I582" i="8" s="1"/>
  <c r="D583" i="8" s="1"/>
  <c r="E583" i="8" s="1"/>
  <c r="F583" i="8" l="1"/>
  <c r="G583" i="8" s="1"/>
  <c r="H583" i="8" s="1"/>
  <c r="I583" i="8" s="1"/>
  <c r="D584" i="8" s="1"/>
  <c r="E584" i="8" s="1"/>
  <c r="F584" i="8" l="1"/>
  <c r="G584" i="8" s="1"/>
  <c r="H584" i="8" s="1"/>
  <c r="I584" i="8" s="1"/>
  <c r="D585" i="8" s="1"/>
  <c r="E585" i="8" s="1"/>
  <c r="F585" i="8" l="1"/>
  <c r="G585" i="8" s="1"/>
  <c r="H585" i="8" s="1"/>
  <c r="I585" i="8" s="1"/>
  <c r="D586" i="8" s="1"/>
  <c r="E586" i="8" s="1"/>
  <c r="F586" i="8" l="1"/>
  <c r="G586" i="8" s="1"/>
  <c r="H586" i="8" s="1"/>
  <c r="I586" i="8" s="1"/>
  <c r="D587" i="8" s="1"/>
  <c r="E587" i="8" s="1"/>
  <c r="F587" i="8" l="1"/>
  <c r="G587" i="8" s="1"/>
  <c r="H587" i="8" s="1"/>
  <c r="I587" i="8" s="1"/>
  <c r="D588" i="8" s="1"/>
  <c r="E588" i="8" s="1"/>
  <c r="F588" i="8" l="1"/>
  <c r="G588" i="8" s="1"/>
  <c r="H588" i="8" s="1"/>
  <c r="I588" i="8" s="1"/>
  <c r="D589" i="8" s="1"/>
  <c r="E589" i="8" s="1"/>
  <c r="F589" i="8" l="1"/>
  <c r="G589" i="8" s="1"/>
  <c r="H589" i="8" s="1"/>
  <c r="I589" i="8" s="1"/>
  <c r="D590" i="8" s="1"/>
  <c r="E590" i="8" s="1"/>
  <c r="F590" i="8" l="1"/>
  <c r="G590" i="8" s="1"/>
  <c r="H590" i="8" s="1"/>
  <c r="I590" i="8" s="1"/>
  <c r="D591" i="8" s="1"/>
  <c r="E591" i="8" s="1"/>
  <c r="F591" i="8" l="1"/>
  <c r="G591" i="8" s="1"/>
  <c r="H591" i="8" s="1"/>
  <c r="I591" i="8" s="1"/>
  <c r="D592" i="8" s="1"/>
  <c r="E592" i="8" s="1"/>
  <c r="F592" i="8" l="1"/>
  <c r="G592" i="8" s="1"/>
  <c r="H592" i="8" s="1"/>
  <c r="I592" i="8" s="1"/>
  <c r="D593" i="8" s="1"/>
  <c r="E593" i="8" s="1"/>
  <c r="F593" i="8" l="1"/>
  <c r="G593" i="8" s="1"/>
  <c r="H593" i="8" s="1"/>
  <c r="I593" i="8" s="1"/>
  <c r="D594" i="8" s="1"/>
  <c r="E594" i="8" s="1"/>
  <c r="F594" i="8" l="1"/>
  <c r="G594" i="8" s="1"/>
  <c r="H594" i="8" s="1"/>
  <c r="I594" i="8" s="1"/>
  <c r="D595" i="8" s="1"/>
  <c r="E595" i="8" s="1"/>
  <c r="F595" i="8" l="1"/>
  <c r="G595" i="8" s="1"/>
  <c r="H595" i="8" s="1"/>
  <c r="I595" i="8" s="1"/>
  <c r="D596" i="8" s="1"/>
  <c r="E596" i="8" s="1"/>
  <c r="F596" i="8" l="1"/>
  <c r="G596" i="8" s="1"/>
  <c r="H596" i="8" s="1"/>
  <c r="I596" i="8" s="1"/>
  <c r="D597" i="8" s="1"/>
  <c r="E597" i="8" s="1"/>
  <c r="F597" i="8" l="1"/>
  <c r="G597" i="8" s="1"/>
  <c r="H597" i="8" s="1"/>
  <c r="I597" i="8" s="1"/>
  <c r="D598" i="8" s="1"/>
  <c r="E598" i="8" s="1"/>
  <c r="F598" i="8" l="1"/>
  <c r="G598" i="8" s="1"/>
  <c r="H598" i="8" s="1"/>
  <c r="I598" i="8" s="1"/>
  <c r="D599" i="8" s="1"/>
  <c r="E599" i="8" s="1"/>
  <c r="F599" i="8" l="1"/>
  <c r="G599" i="8" s="1"/>
  <c r="H599" i="8" s="1"/>
  <c r="I599" i="8" s="1"/>
  <c r="D600" i="8" s="1"/>
  <c r="E600" i="8" s="1"/>
  <c r="F600" i="8" l="1"/>
  <c r="G600" i="8" s="1"/>
  <c r="H600" i="8" s="1"/>
  <c r="I600" i="8" s="1"/>
  <c r="D601" i="8" s="1"/>
  <c r="E601" i="8" s="1"/>
  <c r="F601" i="8" l="1"/>
  <c r="G601" i="8" s="1"/>
  <c r="H601" i="8" s="1"/>
  <c r="I601" i="8" s="1"/>
  <c r="D602" i="8" s="1"/>
  <c r="E602" i="8" s="1"/>
  <c r="F602" i="8" l="1"/>
  <c r="G602" i="8" s="1"/>
  <c r="H602" i="8" s="1"/>
  <c r="I602" i="8" s="1"/>
  <c r="D603" i="8" s="1"/>
  <c r="E603" i="8" s="1"/>
  <c r="F603" i="8" l="1"/>
  <c r="G603" i="8" s="1"/>
  <c r="H603" i="8" s="1"/>
  <c r="I603" i="8" s="1"/>
  <c r="D604" i="8" s="1"/>
  <c r="E604" i="8" s="1"/>
  <c r="F604" i="8" l="1"/>
  <c r="G604" i="8" s="1"/>
  <c r="H604" i="8" s="1"/>
  <c r="I604" i="8" s="1"/>
  <c r="D605" i="8" s="1"/>
  <c r="E605" i="8" s="1"/>
  <c r="F605" i="8" l="1"/>
  <c r="G605" i="8" s="1"/>
  <c r="H605" i="8" s="1"/>
  <c r="I605" i="8" s="1"/>
  <c r="D606" i="8" s="1"/>
  <c r="E606" i="8" s="1"/>
  <c r="F606" i="8" l="1"/>
  <c r="G606" i="8" s="1"/>
  <c r="H606" i="8" s="1"/>
  <c r="I606" i="8" s="1"/>
  <c r="D607" i="8" s="1"/>
  <c r="E607" i="8" s="1"/>
  <c r="F607" i="8" l="1"/>
  <c r="G607" i="8" s="1"/>
  <c r="H607" i="8" s="1"/>
  <c r="I607" i="8" s="1"/>
  <c r="D608" i="8" s="1"/>
  <c r="E608" i="8" s="1"/>
  <c r="F608" i="8" l="1"/>
  <c r="G608" i="8" s="1"/>
  <c r="H608" i="8" s="1"/>
  <c r="I608" i="8" s="1"/>
  <c r="D609" i="8" s="1"/>
  <c r="E609" i="8" s="1"/>
  <c r="F609" i="8" l="1"/>
  <c r="G609" i="8" s="1"/>
  <c r="H609" i="8" s="1"/>
  <c r="I609" i="8" s="1"/>
  <c r="D610" i="8" s="1"/>
  <c r="E610" i="8" s="1"/>
  <c r="F610" i="8" l="1"/>
  <c r="G610" i="8" s="1"/>
  <c r="H610" i="8" s="1"/>
  <c r="I610" i="8" s="1"/>
  <c r="D611" i="8" s="1"/>
  <c r="E611" i="8" s="1"/>
  <c r="F611" i="8" l="1"/>
  <c r="G611" i="8" s="1"/>
  <c r="H611" i="8" s="1"/>
  <c r="I611" i="8" s="1"/>
  <c r="D612" i="8" s="1"/>
  <c r="E612" i="8" s="1"/>
  <c r="F612" i="8" l="1"/>
  <c r="G612" i="8" s="1"/>
  <c r="H612" i="8" s="1"/>
  <c r="I612" i="8" s="1"/>
  <c r="D613" i="8" s="1"/>
  <c r="E613" i="8" s="1"/>
  <c r="F613" i="8" l="1"/>
  <c r="G613" i="8" s="1"/>
  <c r="H613" i="8" s="1"/>
  <c r="I613" i="8" s="1"/>
  <c r="D614" i="8" s="1"/>
  <c r="E614" i="8" s="1"/>
  <c r="F614" i="8" l="1"/>
  <c r="G614" i="8" s="1"/>
  <c r="H614" i="8" s="1"/>
  <c r="I614" i="8" s="1"/>
  <c r="D615" i="8" s="1"/>
  <c r="E615" i="8" s="1"/>
  <c r="F615" i="8" l="1"/>
  <c r="G615" i="8" s="1"/>
  <c r="H615" i="8" s="1"/>
  <c r="I615" i="8" s="1"/>
  <c r="D616" i="8" s="1"/>
  <c r="E616" i="8" s="1"/>
  <c r="F616" i="8" l="1"/>
  <c r="G616" i="8" s="1"/>
  <c r="H616" i="8" s="1"/>
  <c r="I616" i="8" s="1"/>
  <c r="D617" i="8" s="1"/>
  <c r="E617" i="8" s="1"/>
  <c r="F617" i="8" l="1"/>
  <c r="G617" i="8" s="1"/>
  <c r="H617" i="8" s="1"/>
  <c r="I617" i="8" s="1"/>
  <c r="D618" i="8" s="1"/>
  <c r="E618" i="8" s="1"/>
  <c r="F618" i="8" l="1"/>
  <c r="G618" i="8" s="1"/>
  <c r="H618" i="8" s="1"/>
  <c r="I618" i="8" s="1"/>
  <c r="D619" i="8" s="1"/>
  <c r="E619" i="8" s="1"/>
  <c r="F619" i="8" l="1"/>
  <c r="G619" i="8" s="1"/>
  <c r="H619" i="8" s="1"/>
  <c r="I619" i="8" s="1"/>
  <c r="D620" i="8" s="1"/>
  <c r="E620" i="8" s="1"/>
  <c r="F620" i="8" l="1"/>
  <c r="G620" i="8" s="1"/>
  <c r="H620" i="8" s="1"/>
  <c r="I620" i="8" s="1"/>
  <c r="D621" i="8" s="1"/>
  <c r="E621" i="8" s="1"/>
  <c r="F621" i="8" l="1"/>
  <c r="G621" i="8" s="1"/>
  <c r="H621" i="8" s="1"/>
  <c r="I621" i="8" s="1"/>
  <c r="D622" i="8" s="1"/>
  <c r="E622" i="8" s="1"/>
  <c r="F622" i="8" l="1"/>
  <c r="G622" i="8" s="1"/>
  <c r="H622" i="8" s="1"/>
  <c r="I622" i="8" s="1"/>
  <c r="D623" i="8" s="1"/>
  <c r="E623" i="8" s="1"/>
  <c r="F623" i="8" l="1"/>
  <c r="G623" i="8" s="1"/>
  <c r="H623" i="8" s="1"/>
  <c r="I623" i="8" s="1"/>
  <c r="D624" i="8" s="1"/>
  <c r="E624" i="8" s="1"/>
  <c r="F624" i="8" l="1"/>
  <c r="G624" i="8" s="1"/>
  <c r="H624" i="8" s="1"/>
  <c r="I624" i="8" s="1"/>
  <c r="D625" i="8" s="1"/>
  <c r="E625" i="8" s="1"/>
  <c r="F625" i="8" l="1"/>
  <c r="G625" i="8" s="1"/>
  <c r="H625" i="8" s="1"/>
  <c r="I625" i="8" s="1"/>
  <c r="D626" i="8" s="1"/>
  <c r="E626" i="8" s="1"/>
  <c r="F626" i="8" l="1"/>
  <c r="G626" i="8" s="1"/>
  <c r="H626" i="8" s="1"/>
  <c r="I626" i="8" s="1"/>
  <c r="D627" i="8" s="1"/>
  <c r="E627" i="8" s="1"/>
  <c r="F627" i="8" l="1"/>
  <c r="G627" i="8" s="1"/>
  <c r="H627" i="8" s="1"/>
  <c r="I627" i="8" s="1"/>
  <c r="D628" i="8" s="1"/>
  <c r="E628" i="8" s="1"/>
  <c r="F628" i="8" l="1"/>
  <c r="G628" i="8" s="1"/>
  <c r="H628" i="8" s="1"/>
  <c r="I628" i="8" s="1"/>
  <c r="D629" i="8" s="1"/>
  <c r="E629" i="8" s="1"/>
  <c r="F629" i="8" l="1"/>
  <c r="G629" i="8" s="1"/>
  <c r="H629" i="8" s="1"/>
  <c r="I629" i="8" s="1"/>
  <c r="D630" i="8" s="1"/>
  <c r="E630" i="8" s="1"/>
  <c r="F630" i="8" l="1"/>
  <c r="G630" i="8" s="1"/>
  <c r="H630" i="8" s="1"/>
  <c r="I630" i="8" s="1"/>
  <c r="D631" i="8" s="1"/>
  <c r="E631" i="8" s="1"/>
  <c r="F631" i="8" l="1"/>
  <c r="G631" i="8" s="1"/>
  <c r="H631" i="8" s="1"/>
  <c r="I631" i="8" s="1"/>
  <c r="D632" i="8" s="1"/>
  <c r="E632" i="8" s="1"/>
  <c r="F632" i="8" l="1"/>
  <c r="G632" i="8" s="1"/>
  <c r="H632" i="8" s="1"/>
  <c r="I632" i="8" s="1"/>
  <c r="D633" i="8" s="1"/>
  <c r="E633" i="8" s="1"/>
  <c r="F633" i="8" l="1"/>
  <c r="G633" i="8" s="1"/>
  <c r="H633" i="8" s="1"/>
  <c r="I633" i="8" s="1"/>
  <c r="D634" i="8" s="1"/>
  <c r="E634" i="8" s="1"/>
  <c r="F634" i="8" l="1"/>
  <c r="G634" i="8" s="1"/>
  <c r="H634" i="8" s="1"/>
  <c r="I634" i="8" s="1"/>
  <c r="D635" i="8" s="1"/>
  <c r="E635" i="8" s="1"/>
  <c r="F635" i="8" l="1"/>
  <c r="G635" i="8" s="1"/>
  <c r="H635" i="8" s="1"/>
  <c r="I635" i="8" s="1"/>
  <c r="D636" i="8" s="1"/>
  <c r="E636" i="8" s="1"/>
  <c r="F636" i="8" l="1"/>
  <c r="G636" i="8" s="1"/>
  <c r="H636" i="8" s="1"/>
  <c r="I636" i="8" s="1"/>
  <c r="D637" i="8" s="1"/>
  <c r="E637" i="8" s="1"/>
  <c r="F637" i="8" l="1"/>
  <c r="G637" i="8" s="1"/>
  <c r="H637" i="8" s="1"/>
  <c r="I637" i="8" s="1"/>
  <c r="D638" i="8" s="1"/>
  <c r="E638" i="8" s="1"/>
  <c r="F638" i="8" l="1"/>
  <c r="G638" i="8" s="1"/>
  <c r="H638" i="8" s="1"/>
  <c r="I638" i="8" s="1"/>
  <c r="D639" i="8" s="1"/>
  <c r="E639" i="8" s="1"/>
  <c r="F639" i="8" l="1"/>
  <c r="G639" i="8" s="1"/>
  <c r="H639" i="8" s="1"/>
  <c r="I639" i="8" s="1"/>
  <c r="D640" i="8" s="1"/>
  <c r="E640" i="8" s="1"/>
  <c r="F640" i="8" l="1"/>
  <c r="G640" i="8" s="1"/>
  <c r="H640" i="8" s="1"/>
  <c r="I640" i="8" s="1"/>
  <c r="D641" i="8" s="1"/>
  <c r="E641" i="8" s="1"/>
  <c r="F641" i="8" l="1"/>
  <c r="G641" i="8" s="1"/>
  <c r="H641" i="8" s="1"/>
  <c r="I641" i="8" s="1"/>
  <c r="D642" i="8" s="1"/>
  <c r="E642" i="8" s="1"/>
  <c r="F642" i="8" l="1"/>
  <c r="G642" i="8" s="1"/>
  <c r="H642" i="8" s="1"/>
  <c r="I642" i="8" s="1"/>
  <c r="D643" i="8" s="1"/>
  <c r="E643" i="8" s="1"/>
  <c r="F643" i="8" l="1"/>
  <c r="G643" i="8" s="1"/>
  <c r="H643" i="8" s="1"/>
  <c r="I643" i="8" s="1"/>
  <c r="D644" i="8" s="1"/>
  <c r="E644" i="8" s="1"/>
  <c r="F644" i="8" l="1"/>
  <c r="G644" i="8" s="1"/>
  <c r="H644" i="8" s="1"/>
  <c r="I644" i="8" s="1"/>
  <c r="D645" i="8" s="1"/>
  <c r="E645" i="8" s="1"/>
  <c r="F645" i="8" l="1"/>
  <c r="G645" i="8" s="1"/>
  <c r="H645" i="8" s="1"/>
  <c r="I645" i="8" s="1"/>
  <c r="D646" i="8" s="1"/>
  <c r="E646" i="8" s="1"/>
  <c r="F646" i="8" l="1"/>
  <c r="G646" i="8" s="1"/>
  <c r="H646" i="8" s="1"/>
  <c r="I646" i="8" s="1"/>
  <c r="D647" i="8" s="1"/>
  <c r="E647" i="8" s="1"/>
  <c r="F647" i="8" l="1"/>
  <c r="G647" i="8" s="1"/>
  <c r="H647" i="8" s="1"/>
  <c r="I647" i="8" s="1"/>
  <c r="D648" i="8" s="1"/>
  <c r="E648" i="8" s="1"/>
  <c r="F648" i="8" l="1"/>
  <c r="G648" i="8" s="1"/>
  <c r="H648" i="8" s="1"/>
  <c r="I648" i="8" s="1"/>
  <c r="D649" i="8" s="1"/>
  <c r="E649" i="8" s="1"/>
  <c r="F649" i="8" l="1"/>
  <c r="G649" i="8" s="1"/>
  <c r="H649" i="8" s="1"/>
  <c r="I649" i="8" s="1"/>
  <c r="D650" i="8" s="1"/>
  <c r="E650" i="8" s="1"/>
  <c r="F650" i="8" l="1"/>
  <c r="G650" i="8" s="1"/>
  <c r="H650" i="8" s="1"/>
  <c r="I650" i="8" s="1"/>
  <c r="D651" i="8" s="1"/>
  <c r="E651" i="8" s="1"/>
  <c r="F651" i="8" l="1"/>
  <c r="G651" i="8" s="1"/>
  <c r="H651" i="8" s="1"/>
  <c r="I651" i="8" s="1"/>
  <c r="D652" i="8" s="1"/>
  <c r="E652" i="8" s="1"/>
  <c r="F652" i="8" l="1"/>
  <c r="G652" i="8" s="1"/>
  <c r="H652" i="8" s="1"/>
  <c r="I652" i="8" s="1"/>
  <c r="D653" i="8" s="1"/>
  <c r="E653" i="8" s="1"/>
  <c r="F653" i="8" l="1"/>
  <c r="G653" i="8" s="1"/>
  <c r="H653" i="8" s="1"/>
  <c r="I653" i="8" s="1"/>
  <c r="D654" i="8" s="1"/>
  <c r="E654" i="8" s="1"/>
  <c r="F654" i="8" l="1"/>
  <c r="G654" i="8" s="1"/>
  <c r="H654" i="8" s="1"/>
  <c r="I654" i="8" s="1"/>
  <c r="D655" i="8" s="1"/>
  <c r="E655" i="8" s="1"/>
  <c r="F655" i="8" l="1"/>
  <c r="G655" i="8" s="1"/>
  <c r="H655" i="8" s="1"/>
  <c r="I655" i="8" s="1"/>
  <c r="D656" i="8" s="1"/>
  <c r="E656" i="8" s="1"/>
  <c r="F656" i="8" l="1"/>
  <c r="G656" i="8" s="1"/>
  <c r="H656" i="8" s="1"/>
  <c r="I656" i="8" s="1"/>
  <c r="D657" i="8" s="1"/>
  <c r="E657" i="8" s="1"/>
  <c r="F657" i="8" l="1"/>
  <c r="G657" i="8" s="1"/>
  <c r="H657" i="8" s="1"/>
  <c r="I657" i="8" s="1"/>
  <c r="D658" i="8" s="1"/>
  <c r="E658" i="8" s="1"/>
  <c r="F658" i="8" l="1"/>
  <c r="G658" i="8" s="1"/>
  <c r="H658" i="8" s="1"/>
  <c r="I658" i="8" s="1"/>
  <c r="D659" i="8" s="1"/>
  <c r="E659" i="8" s="1"/>
  <c r="F659" i="8" l="1"/>
  <c r="G659" i="8" s="1"/>
  <c r="H659" i="8" s="1"/>
  <c r="I659" i="8" s="1"/>
  <c r="D660" i="8" s="1"/>
  <c r="E660" i="8" s="1"/>
  <c r="F660" i="8" l="1"/>
  <c r="G660" i="8" s="1"/>
  <c r="H660" i="8" s="1"/>
  <c r="I660" i="8" s="1"/>
  <c r="D661" i="8" s="1"/>
  <c r="E661" i="8" s="1"/>
  <c r="F661" i="8" l="1"/>
  <c r="G661" i="8" s="1"/>
  <c r="H661" i="8" s="1"/>
  <c r="I661" i="8" s="1"/>
  <c r="D662" i="8" s="1"/>
  <c r="E662" i="8" s="1"/>
  <c r="F662" i="8" l="1"/>
  <c r="G662" i="8" s="1"/>
  <c r="H662" i="8" s="1"/>
  <c r="I662" i="8" s="1"/>
  <c r="D663" i="8" s="1"/>
  <c r="E663" i="8" s="1"/>
  <c r="F663" i="8" l="1"/>
  <c r="G663" i="8" s="1"/>
  <c r="H663" i="8" s="1"/>
  <c r="I663" i="8" s="1"/>
  <c r="D664" i="8" s="1"/>
  <c r="E664" i="8" s="1"/>
  <c r="F664" i="8" l="1"/>
  <c r="G664" i="8" s="1"/>
  <c r="H664" i="8" s="1"/>
  <c r="I664" i="8" s="1"/>
  <c r="D665" i="8" s="1"/>
  <c r="E665" i="8" s="1"/>
  <c r="F665" i="8" l="1"/>
  <c r="G665" i="8" s="1"/>
  <c r="H665" i="8" s="1"/>
  <c r="I665" i="8" s="1"/>
  <c r="D666" i="8" s="1"/>
  <c r="E666" i="8" s="1"/>
  <c r="F666" i="8" l="1"/>
  <c r="G666" i="8" s="1"/>
  <c r="H666" i="8" s="1"/>
  <c r="I666" i="8" s="1"/>
  <c r="D667" i="8" s="1"/>
  <c r="E667" i="8" s="1"/>
  <c r="F667" i="8" l="1"/>
  <c r="G667" i="8" s="1"/>
  <c r="H667" i="8" s="1"/>
  <c r="I667" i="8" s="1"/>
  <c r="D668" i="8" s="1"/>
  <c r="E668" i="8" s="1"/>
  <c r="F668" i="8" l="1"/>
  <c r="G668" i="8" s="1"/>
  <c r="H668" i="8" s="1"/>
  <c r="I668" i="8" s="1"/>
  <c r="D669" i="8" s="1"/>
  <c r="E669" i="8" s="1"/>
  <c r="F669" i="8" l="1"/>
  <c r="G669" i="8" s="1"/>
  <c r="H669" i="8" s="1"/>
  <c r="I669" i="8" s="1"/>
  <c r="D670" i="8" s="1"/>
  <c r="E670" i="8" s="1"/>
  <c r="F670" i="8" l="1"/>
  <c r="G670" i="8" s="1"/>
  <c r="H670" i="8" s="1"/>
  <c r="I670" i="8" s="1"/>
  <c r="D671" i="8" s="1"/>
  <c r="E671" i="8" s="1"/>
  <c r="F671" i="8" l="1"/>
  <c r="G671" i="8" s="1"/>
  <c r="H671" i="8" s="1"/>
  <c r="I671" i="8" s="1"/>
  <c r="D672" i="8" s="1"/>
  <c r="E672" i="8" s="1"/>
  <c r="F672" i="8" l="1"/>
  <c r="G672" i="8" s="1"/>
  <c r="H672" i="8" s="1"/>
  <c r="I672" i="8" s="1"/>
  <c r="D673" i="8" s="1"/>
  <c r="E673" i="8" s="1"/>
  <c r="F673" i="8" l="1"/>
  <c r="G673" i="8" s="1"/>
  <c r="H673" i="8" s="1"/>
  <c r="I673" i="8" s="1"/>
  <c r="D674" i="8" s="1"/>
  <c r="E674" i="8" s="1"/>
  <c r="F674" i="8" l="1"/>
  <c r="G674" i="8" s="1"/>
  <c r="H674" i="8" s="1"/>
  <c r="I674" i="8" s="1"/>
  <c r="D675" i="8" s="1"/>
  <c r="E675" i="8" s="1"/>
  <c r="F675" i="8" l="1"/>
  <c r="G675" i="8" s="1"/>
  <c r="H675" i="8" s="1"/>
  <c r="I675" i="8" s="1"/>
  <c r="D676" i="8" s="1"/>
  <c r="E676" i="8" s="1"/>
  <c r="F676" i="8" l="1"/>
  <c r="G676" i="8" s="1"/>
  <c r="H676" i="8" s="1"/>
  <c r="I676" i="8" s="1"/>
  <c r="D677" i="8" s="1"/>
  <c r="E677" i="8" s="1"/>
  <c r="F677" i="8" l="1"/>
  <c r="G677" i="8" s="1"/>
  <c r="H677" i="8" s="1"/>
  <c r="I677" i="8" s="1"/>
  <c r="D678" i="8" s="1"/>
  <c r="E678" i="8" s="1"/>
  <c r="F678" i="8" l="1"/>
  <c r="G678" i="8" s="1"/>
  <c r="H678" i="8" s="1"/>
  <c r="I678" i="8" s="1"/>
  <c r="D679" i="8" s="1"/>
  <c r="E679" i="8" s="1"/>
  <c r="F679" i="8" l="1"/>
  <c r="G679" i="8" s="1"/>
  <c r="H679" i="8" s="1"/>
  <c r="I679" i="8" s="1"/>
  <c r="D680" i="8" s="1"/>
  <c r="E680" i="8" s="1"/>
  <c r="F680" i="8" l="1"/>
  <c r="G680" i="8" s="1"/>
  <c r="H680" i="8" s="1"/>
  <c r="I680" i="8" s="1"/>
  <c r="D681" i="8" s="1"/>
  <c r="E681" i="8" s="1"/>
  <c r="F681" i="8" l="1"/>
  <c r="G681" i="8" s="1"/>
  <c r="H681" i="8" s="1"/>
  <c r="I681" i="8" s="1"/>
  <c r="D682" i="8" s="1"/>
  <c r="E682" i="8" s="1"/>
  <c r="F682" i="8" l="1"/>
  <c r="G682" i="8" s="1"/>
  <c r="H682" i="8" s="1"/>
  <c r="I682" i="8" s="1"/>
  <c r="D683" i="8" s="1"/>
  <c r="E683" i="8" s="1"/>
  <c r="F683" i="8" l="1"/>
  <c r="G683" i="8" s="1"/>
  <c r="H683" i="8" s="1"/>
  <c r="I683" i="8" s="1"/>
  <c r="D684" i="8" s="1"/>
  <c r="E684" i="8" s="1"/>
  <c r="F684" i="8" l="1"/>
  <c r="G684" i="8" s="1"/>
  <c r="H684" i="8" s="1"/>
  <c r="I684" i="8" s="1"/>
  <c r="D685" i="8" s="1"/>
  <c r="E685" i="8" s="1"/>
  <c r="F685" i="8" l="1"/>
  <c r="G685" i="8" s="1"/>
  <c r="H685" i="8" s="1"/>
  <c r="I685" i="8" s="1"/>
  <c r="D686" i="8" s="1"/>
  <c r="E686" i="8" s="1"/>
  <c r="F686" i="8" l="1"/>
  <c r="G686" i="8" s="1"/>
  <c r="H686" i="8" s="1"/>
  <c r="I686" i="8" s="1"/>
  <c r="D687" i="8" s="1"/>
  <c r="E687" i="8" s="1"/>
  <c r="F687" i="8" l="1"/>
  <c r="G687" i="8" s="1"/>
  <c r="H687" i="8" s="1"/>
  <c r="I687" i="8" s="1"/>
  <c r="D688" i="8" s="1"/>
  <c r="E688" i="8" s="1"/>
  <c r="F688" i="8" l="1"/>
  <c r="G688" i="8" s="1"/>
  <c r="H688" i="8" s="1"/>
  <c r="I688" i="8" s="1"/>
  <c r="D689" i="8" s="1"/>
  <c r="E689" i="8" s="1"/>
  <c r="F689" i="8" l="1"/>
  <c r="G689" i="8" s="1"/>
  <c r="H689" i="8" s="1"/>
  <c r="I689" i="8" s="1"/>
  <c r="D690" i="8" s="1"/>
  <c r="E690" i="8" s="1"/>
  <c r="F690" i="8" l="1"/>
  <c r="G690" i="8" s="1"/>
  <c r="H690" i="8" s="1"/>
  <c r="I690" i="8" s="1"/>
  <c r="D691" i="8" s="1"/>
  <c r="E691" i="8" s="1"/>
  <c r="F691" i="8" l="1"/>
  <c r="G691" i="8" s="1"/>
  <c r="H691" i="8" s="1"/>
  <c r="I691" i="8" s="1"/>
  <c r="D692" i="8" s="1"/>
  <c r="E692" i="8" s="1"/>
  <c r="F692" i="8" l="1"/>
  <c r="G692" i="8" s="1"/>
  <c r="H692" i="8" s="1"/>
  <c r="I692" i="8" s="1"/>
  <c r="D693" i="8" s="1"/>
  <c r="E693" i="8" s="1"/>
  <c r="F693" i="8" l="1"/>
  <c r="G693" i="8" s="1"/>
  <c r="H693" i="8" s="1"/>
  <c r="I693" i="8" s="1"/>
  <c r="D694" i="8" s="1"/>
  <c r="E694" i="8" s="1"/>
  <c r="F694" i="8" l="1"/>
  <c r="G694" i="8" s="1"/>
  <c r="H694" i="8" s="1"/>
  <c r="I694" i="8" s="1"/>
  <c r="D695" i="8" s="1"/>
  <c r="E695" i="8" s="1"/>
  <c r="F695" i="8" l="1"/>
  <c r="G695" i="8" s="1"/>
  <c r="H695" i="8" s="1"/>
  <c r="I695" i="8" s="1"/>
  <c r="D696" i="8" s="1"/>
  <c r="E696" i="8" s="1"/>
  <c r="F696" i="8" l="1"/>
  <c r="G696" i="8" s="1"/>
  <c r="H696" i="8" s="1"/>
  <c r="I696" i="8" s="1"/>
  <c r="D697" i="8" s="1"/>
  <c r="E697" i="8" s="1"/>
  <c r="F697" i="8" l="1"/>
  <c r="G697" i="8" s="1"/>
  <c r="H697" i="8" s="1"/>
  <c r="I697" i="8" s="1"/>
  <c r="D698" i="8" s="1"/>
  <c r="E698" i="8" s="1"/>
  <c r="F698" i="8" l="1"/>
  <c r="G698" i="8" s="1"/>
  <c r="H698" i="8" s="1"/>
  <c r="I698" i="8" s="1"/>
  <c r="D699" i="8" s="1"/>
  <c r="E699" i="8" s="1"/>
  <c r="F699" i="8" l="1"/>
  <c r="G699" i="8" s="1"/>
  <c r="H699" i="8" s="1"/>
  <c r="I699" i="8" s="1"/>
  <c r="D700" i="8" s="1"/>
  <c r="E700" i="8" s="1"/>
  <c r="F700" i="8" l="1"/>
  <c r="G700" i="8" s="1"/>
  <c r="H700" i="8" s="1"/>
  <c r="I700" i="8" s="1"/>
  <c r="D701" i="8" s="1"/>
  <c r="E701" i="8" s="1"/>
  <c r="F701" i="8" l="1"/>
  <c r="G701" i="8" s="1"/>
  <c r="H701" i="8" s="1"/>
  <c r="I701" i="8" s="1"/>
  <c r="D702" i="8" s="1"/>
  <c r="E702" i="8" s="1"/>
  <c r="F702" i="8" l="1"/>
  <c r="G702" i="8" s="1"/>
  <c r="H702" i="8" s="1"/>
  <c r="I702" i="8" s="1"/>
  <c r="D703" i="8" s="1"/>
  <c r="E703" i="8" s="1"/>
  <c r="F703" i="8" l="1"/>
  <c r="G703" i="8" s="1"/>
  <c r="H703" i="8" s="1"/>
  <c r="I703" i="8" s="1"/>
  <c r="D704" i="8" s="1"/>
  <c r="E704" i="8" s="1"/>
  <c r="F704" i="8" l="1"/>
  <c r="G704" i="8" s="1"/>
  <c r="H704" i="8" s="1"/>
  <c r="I704" i="8" s="1"/>
  <c r="D705" i="8" s="1"/>
  <c r="E705" i="8" s="1"/>
  <c r="F705" i="8" l="1"/>
  <c r="G705" i="8" s="1"/>
  <c r="H705" i="8" s="1"/>
  <c r="I705" i="8" s="1"/>
  <c r="D706" i="8" s="1"/>
  <c r="E706" i="8" s="1"/>
  <c r="F706" i="8" l="1"/>
  <c r="G706" i="8" s="1"/>
  <c r="H706" i="8" s="1"/>
  <c r="I706" i="8" s="1"/>
  <c r="D707" i="8" s="1"/>
  <c r="E707" i="8" s="1"/>
  <c r="F707" i="8" l="1"/>
  <c r="G707" i="8" s="1"/>
  <c r="H707" i="8" s="1"/>
  <c r="I707" i="8" s="1"/>
  <c r="D708" i="8" s="1"/>
  <c r="E708" i="8" s="1"/>
  <c r="F708" i="8" l="1"/>
  <c r="G708" i="8" s="1"/>
  <c r="H708" i="8" s="1"/>
  <c r="I708" i="8" s="1"/>
  <c r="D709" i="8" s="1"/>
  <c r="E709" i="8" s="1"/>
  <c r="F709" i="8" l="1"/>
  <c r="G709" i="8" s="1"/>
  <c r="H709" i="8" s="1"/>
  <c r="I709" i="8" s="1"/>
  <c r="D710" i="8" s="1"/>
  <c r="E710" i="8" s="1"/>
  <c r="F710" i="8" l="1"/>
  <c r="G710" i="8" s="1"/>
  <c r="H710" i="8" s="1"/>
  <c r="I710" i="8" s="1"/>
  <c r="D711" i="8" s="1"/>
  <c r="E711" i="8" s="1"/>
  <c r="F711" i="8" l="1"/>
  <c r="G711" i="8" s="1"/>
  <c r="H711" i="8" s="1"/>
  <c r="I711" i="8" s="1"/>
  <c r="D712" i="8" s="1"/>
  <c r="E712" i="8" s="1"/>
  <c r="F712" i="8" l="1"/>
  <c r="G712" i="8" s="1"/>
  <c r="H712" i="8" s="1"/>
  <c r="I712" i="8" s="1"/>
  <c r="D713" i="8" s="1"/>
  <c r="E713" i="8" s="1"/>
  <c r="F713" i="8" l="1"/>
  <c r="G713" i="8" s="1"/>
  <c r="H713" i="8" s="1"/>
  <c r="I713" i="8" s="1"/>
  <c r="D714" i="8" s="1"/>
  <c r="E714" i="8" s="1"/>
  <c r="F714" i="8" l="1"/>
  <c r="G714" i="8" s="1"/>
  <c r="H714" i="8" s="1"/>
  <c r="I714" i="8" s="1"/>
  <c r="D715" i="8" s="1"/>
  <c r="E715" i="8" s="1"/>
  <c r="F715" i="8" l="1"/>
  <c r="G715" i="8" s="1"/>
  <c r="H715" i="8" s="1"/>
  <c r="I715" i="8" s="1"/>
  <c r="D716" i="8" s="1"/>
  <c r="E716" i="8" s="1"/>
  <c r="F716" i="8" l="1"/>
  <c r="G716" i="8" s="1"/>
  <c r="H716" i="8" s="1"/>
  <c r="I716" i="8" s="1"/>
  <c r="D717" i="8" s="1"/>
  <c r="E717" i="8" s="1"/>
  <c r="F717" i="8" l="1"/>
  <c r="G717" i="8" s="1"/>
  <c r="H717" i="8" s="1"/>
  <c r="I717" i="8" s="1"/>
  <c r="D718" i="8" s="1"/>
  <c r="E718" i="8" s="1"/>
  <c r="F718" i="8" l="1"/>
  <c r="G718" i="8" s="1"/>
  <c r="H718" i="8" s="1"/>
  <c r="I718" i="8" s="1"/>
  <c r="D719" i="8" s="1"/>
  <c r="E719" i="8" s="1"/>
  <c r="F719" i="8" l="1"/>
  <c r="G719" i="8" s="1"/>
  <c r="H719" i="8" s="1"/>
  <c r="I719" i="8" s="1"/>
  <c r="D720" i="8" s="1"/>
  <c r="E720" i="8" s="1"/>
  <c r="F720" i="8" l="1"/>
  <c r="G720" i="8" s="1"/>
  <c r="H720" i="8" s="1"/>
  <c r="I720" i="8" s="1"/>
  <c r="D721" i="8" s="1"/>
  <c r="E721" i="8" s="1"/>
  <c r="F721" i="8" l="1"/>
  <c r="G721" i="8" s="1"/>
  <c r="H721" i="8" s="1"/>
  <c r="I721" i="8" s="1"/>
  <c r="D722" i="8" s="1"/>
  <c r="E722" i="8" s="1"/>
  <c r="F722" i="8" l="1"/>
  <c r="G722" i="8" s="1"/>
  <c r="H722" i="8" s="1"/>
  <c r="I722" i="8" s="1"/>
  <c r="D723" i="8" s="1"/>
  <c r="E723" i="8" s="1"/>
  <c r="F723" i="8" l="1"/>
  <c r="G723" i="8" s="1"/>
  <c r="H723" i="8" s="1"/>
  <c r="I723" i="8" s="1"/>
  <c r="D724" i="8" s="1"/>
  <c r="E724" i="8" s="1"/>
  <c r="F724" i="8" l="1"/>
  <c r="G724" i="8" s="1"/>
  <c r="H724" i="8" s="1"/>
  <c r="I724" i="8" s="1"/>
  <c r="D725" i="8" s="1"/>
  <c r="E725" i="8" s="1"/>
  <c r="F725" i="8" l="1"/>
  <c r="G725" i="8" s="1"/>
  <c r="H725" i="8" s="1"/>
  <c r="I725" i="8" s="1"/>
  <c r="D726" i="8" s="1"/>
  <c r="E726" i="8" s="1"/>
  <c r="F726" i="8" l="1"/>
  <c r="G726" i="8" s="1"/>
  <c r="H726" i="8" s="1"/>
  <c r="I726" i="8" s="1"/>
  <c r="D727" i="8" s="1"/>
  <c r="E727" i="8" s="1"/>
  <c r="F727" i="8" l="1"/>
  <c r="G727" i="8" s="1"/>
  <c r="H727" i="8" s="1"/>
  <c r="I727" i="8" s="1"/>
  <c r="D728" i="8" s="1"/>
  <c r="E728" i="8" s="1"/>
  <c r="F728" i="8" l="1"/>
  <c r="G728" i="8" s="1"/>
  <c r="H728" i="8" s="1"/>
  <c r="I728" i="8" s="1"/>
  <c r="D729" i="8" s="1"/>
  <c r="E729" i="8" s="1"/>
  <c r="F729" i="8" l="1"/>
  <c r="G729" i="8" s="1"/>
  <c r="H729" i="8" s="1"/>
  <c r="I729" i="8" s="1"/>
  <c r="D730" i="8" s="1"/>
  <c r="E730" i="8" s="1"/>
  <c r="F730" i="8" l="1"/>
  <c r="G730" i="8" s="1"/>
  <c r="H730" i="8" s="1"/>
  <c r="I730" i="8" s="1"/>
  <c r="D731" i="8" s="1"/>
  <c r="E731" i="8" s="1"/>
  <c r="F731" i="8" l="1"/>
  <c r="G731" i="8" s="1"/>
  <c r="H731" i="8" s="1"/>
  <c r="I731" i="8" s="1"/>
  <c r="D732" i="8" s="1"/>
  <c r="E732" i="8" s="1"/>
  <c r="F732" i="8" l="1"/>
  <c r="G732" i="8" s="1"/>
  <c r="H732" i="8" s="1"/>
  <c r="I732" i="8" s="1"/>
  <c r="D733" i="8" s="1"/>
  <c r="E733" i="8" s="1"/>
  <c r="F733" i="8" l="1"/>
  <c r="G733" i="8" s="1"/>
  <c r="H733" i="8" s="1"/>
  <c r="I733" i="8" s="1"/>
  <c r="D734" i="8" s="1"/>
  <c r="E734" i="8" s="1"/>
  <c r="F734" i="8" l="1"/>
  <c r="G734" i="8" s="1"/>
  <c r="H734" i="8" s="1"/>
  <c r="I734" i="8" s="1"/>
  <c r="D735" i="8" s="1"/>
  <c r="E735" i="8" s="1"/>
  <c r="F735" i="8" l="1"/>
  <c r="G735" i="8" s="1"/>
  <c r="H735" i="8" s="1"/>
  <c r="I735" i="8" s="1"/>
  <c r="D736" i="8" s="1"/>
  <c r="E736" i="8" s="1"/>
  <c r="F736" i="8" l="1"/>
  <c r="G736" i="8" s="1"/>
  <c r="H736" i="8" s="1"/>
  <c r="I736" i="8" s="1"/>
  <c r="D737" i="8" s="1"/>
  <c r="E737" i="8" s="1"/>
  <c r="F737" i="8" l="1"/>
  <c r="G737" i="8" s="1"/>
  <c r="H737" i="8" s="1"/>
  <c r="I737" i="8" s="1"/>
  <c r="D738" i="8" s="1"/>
  <c r="E738" i="8" s="1"/>
  <c r="F738" i="8" l="1"/>
  <c r="G738" i="8" s="1"/>
  <c r="H738" i="8" s="1"/>
  <c r="I738" i="8" s="1"/>
  <c r="D739" i="8" s="1"/>
  <c r="E739" i="8" s="1"/>
  <c r="F739" i="8" l="1"/>
  <c r="G739" i="8" s="1"/>
  <c r="H739" i="8" s="1"/>
  <c r="I739" i="8" s="1"/>
  <c r="D740" i="8" s="1"/>
  <c r="E740" i="8" s="1"/>
  <c r="F740" i="8" l="1"/>
  <c r="G740" i="8" s="1"/>
  <c r="H740" i="8" s="1"/>
  <c r="I740" i="8" s="1"/>
  <c r="D741" i="8" s="1"/>
  <c r="E741" i="8" s="1"/>
  <c r="F741" i="8" l="1"/>
  <c r="G741" i="8" s="1"/>
  <c r="H741" i="8" s="1"/>
  <c r="I741" i="8" s="1"/>
  <c r="D742" i="8" s="1"/>
  <c r="E742" i="8" s="1"/>
  <c r="F742" i="8" l="1"/>
  <c r="G742" i="8" s="1"/>
  <c r="H742" i="8" s="1"/>
  <c r="I742" i="8" s="1"/>
  <c r="D743" i="8" s="1"/>
  <c r="E743" i="8" s="1"/>
  <c r="F743" i="8" l="1"/>
  <c r="G743" i="8" s="1"/>
  <c r="H743" i="8" s="1"/>
  <c r="I743" i="8" s="1"/>
  <c r="D744" i="8" s="1"/>
  <c r="E744" i="8" s="1"/>
  <c r="F744" i="8" l="1"/>
  <c r="G744" i="8" s="1"/>
  <c r="H744" i="8" s="1"/>
  <c r="I744" i="8" s="1"/>
  <c r="D745" i="8" s="1"/>
  <c r="E745" i="8" s="1"/>
  <c r="F745" i="8" l="1"/>
  <c r="G745" i="8" s="1"/>
  <c r="H745" i="8" s="1"/>
  <c r="I745" i="8" s="1"/>
  <c r="D746" i="8" s="1"/>
  <c r="E746" i="8" s="1"/>
  <c r="F746" i="8" l="1"/>
  <c r="G746" i="8" s="1"/>
  <c r="H746" i="8" s="1"/>
  <c r="I746" i="8" s="1"/>
  <c r="D747" i="8" s="1"/>
  <c r="E747" i="8" s="1"/>
  <c r="F747" i="8" l="1"/>
  <c r="G747" i="8" s="1"/>
  <c r="H747" i="8" s="1"/>
  <c r="I747" i="8" s="1"/>
  <c r="D748" i="8" s="1"/>
  <c r="E748" i="8" s="1"/>
  <c r="F748" i="8" l="1"/>
  <c r="G748" i="8" s="1"/>
  <c r="H748" i="8" s="1"/>
  <c r="I748" i="8" s="1"/>
  <c r="D749" i="8" s="1"/>
  <c r="E749" i="8" s="1"/>
  <c r="F749" i="8" l="1"/>
  <c r="G749" i="8" s="1"/>
  <c r="H749" i="8" s="1"/>
  <c r="I749" i="8" s="1"/>
  <c r="D750" i="8" s="1"/>
  <c r="E750" i="8" s="1"/>
  <c r="F750" i="8" l="1"/>
  <c r="G750" i="8" s="1"/>
  <c r="H750" i="8" s="1"/>
  <c r="I750" i="8" s="1"/>
  <c r="D751" i="8" s="1"/>
  <c r="E751" i="8" s="1"/>
  <c r="F751" i="8" l="1"/>
  <c r="G751" i="8" s="1"/>
  <c r="H751" i="8" s="1"/>
  <c r="I751" i="8" s="1"/>
  <c r="D752" i="8" s="1"/>
  <c r="E752" i="8" s="1"/>
  <c r="F752" i="8" l="1"/>
  <c r="G752" i="8" s="1"/>
  <c r="H752" i="8" s="1"/>
  <c r="I752" i="8" s="1"/>
  <c r="D753" i="8" s="1"/>
  <c r="E753" i="8" s="1"/>
  <c r="F753" i="8" l="1"/>
  <c r="G753" i="8" s="1"/>
  <c r="H753" i="8" s="1"/>
  <c r="I753" i="8" s="1"/>
  <c r="D754" i="8" s="1"/>
  <c r="E754" i="8" s="1"/>
  <c r="F754" i="8" l="1"/>
  <c r="G754" i="8" s="1"/>
  <c r="H754" i="8" s="1"/>
  <c r="I754" i="8" s="1"/>
  <c r="D755" i="8" s="1"/>
  <c r="E755" i="8" s="1"/>
  <c r="F755" i="8" l="1"/>
  <c r="G755" i="8" s="1"/>
  <c r="H755" i="8" s="1"/>
  <c r="I755" i="8" s="1"/>
  <c r="D756" i="8" s="1"/>
  <c r="E756" i="8" s="1"/>
  <c r="F756" i="8" l="1"/>
  <c r="G756" i="8" s="1"/>
  <c r="H756" i="8" s="1"/>
  <c r="I756" i="8" s="1"/>
  <c r="D757" i="8" s="1"/>
  <c r="E757" i="8" s="1"/>
  <c r="F757" i="8" l="1"/>
  <c r="G757" i="8" s="1"/>
  <c r="H757" i="8" s="1"/>
  <c r="I757" i="8" s="1"/>
  <c r="D758" i="8" s="1"/>
  <c r="E758" i="8" s="1"/>
  <c r="F758" i="8" l="1"/>
  <c r="G758" i="8" s="1"/>
  <c r="H758" i="8" s="1"/>
  <c r="I758" i="8" s="1"/>
  <c r="D759" i="8" s="1"/>
  <c r="E759" i="8" s="1"/>
  <c r="F759" i="8" l="1"/>
  <c r="G759" i="8" s="1"/>
  <c r="H759" i="8" s="1"/>
  <c r="I759" i="8" s="1"/>
  <c r="D760" i="8" s="1"/>
  <c r="E760" i="8" s="1"/>
  <c r="F760" i="8" l="1"/>
  <c r="G760" i="8" s="1"/>
  <c r="H760" i="8" s="1"/>
  <c r="I760" i="8" s="1"/>
  <c r="D761" i="8" s="1"/>
  <c r="E761" i="8" s="1"/>
  <c r="F761" i="8" l="1"/>
  <c r="G761" i="8" s="1"/>
  <c r="H761" i="8" s="1"/>
  <c r="I761" i="8" s="1"/>
  <c r="D762" i="8" s="1"/>
  <c r="E762" i="8" s="1"/>
  <c r="F762" i="8" l="1"/>
  <c r="G762" i="8" s="1"/>
  <c r="H762" i="8" s="1"/>
  <c r="I762" i="8" s="1"/>
  <c r="D763" i="8" s="1"/>
  <c r="E763" i="8" s="1"/>
  <c r="F763" i="8" l="1"/>
  <c r="G763" i="8" s="1"/>
  <c r="H763" i="8" s="1"/>
  <c r="I763" i="8" s="1"/>
  <c r="D764" i="8" s="1"/>
  <c r="E764" i="8" s="1"/>
  <c r="F764" i="8" l="1"/>
  <c r="G764" i="8" s="1"/>
  <c r="H764" i="8" s="1"/>
  <c r="I764" i="8" s="1"/>
  <c r="D765" i="8" s="1"/>
  <c r="E765" i="8" s="1"/>
  <c r="F765" i="8" l="1"/>
  <c r="G765" i="8" s="1"/>
  <c r="H765" i="8" s="1"/>
  <c r="I765" i="8" s="1"/>
  <c r="D766" i="8" s="1"/>
  <c r="E766" i="8" s="1"/>
  <c r="F766" i="8" l="1"/>
  <c r="G766" i="8" s="1"/>
  <c r="H766" i="8" s="1"/>
  <c r="I766" i="8" s="1"/>
  <c r="D767" i="8" s="1"/>
  <c r="E767" i="8" s="1"/>
  <c r="F767" i="8" l="1"/>
  <c r="G767" i="8" s="1"/>
  <c r="H767" i="8" s="1"/>
  <c r="I767" i="8" s="1"/>
  <c r="D768" i="8" s="1"/>
  <c r="E768" i="8" s="1"/>
  <c r="F768" i="8" l="1"/>
  <c r="G768" i="8" s="1"/>
  <c r="H768" i="8" s="1"/>
  <c r="I768" i="8" s="1"/>
  <c r="D769" i="8" s="1"/>
  <c r="E769" i="8" s="1"/>
  <c r="F769" i="8" l="1"/>
  <c r="G769" i="8" s="1"/>
  <c r="H769" i="8" s="1"/>
  <c r="I769" i="8" s="1"/>
  <c r="D770" i="8" s="1"/>
  <c r="E770" i="8" s="1"/>
  <c r="F770" i="8" l="1"/>
  <c r="G770" i="8" s="1"/>
  <c r="H770" i="8" s="1"/>
  <c r="I770" i="8" s="1"/>
  <c r="D771" i="8" s="1"/>
  <c r="E771" i="8" s="1"/>
  <c r="F771" i="8" l="1"/>
  <c r="G771" i="8" s="1"/>
  <c r="H771" i="8" s="1"/>
  <c r="I771" i="8" s="1"/>
  <c r="D772" i="8" s="1"/>
  <c r="E772" i="8" s="1"/>
  <c r="F772" i="8" l="1"/>
  <c r="G772" i="8" s="1"/>
  <c r="H772" i="8" s="1"/>
  <c r="I772" i="8" s="1"/>
  <c r="D773" i="8" s="1"/>
  <c r="E773" i="8" s="1"/>
  <c r="F773" i="8" l="1"/>
  <c r="G773" i="8" s="1"/>
  <c r="H773" i="8" s="1"/>
  <c r="I773" i="8" s="1"/>
  <c r="D774" i="8" s="1"/>
  <c r="E774" i="8" s="1"/>
  <c r="F774" i="8" l="1"/>
  <c r="G774" i="8" s="1"/>
  <c r="H774" i="8" s="1"/>
  <c r="I774" i="8" s="1"/>
  <c r="D775" i="8" s="1"/>
  <c r="E775" i="8" s="1"/>
  <c r="F775" i="8" l="1"/>
  <c r="G775" i="8" s="1"/>
  <c r="H775" i="8" s="1"/>
  <c r="I775" i="8" s="1"/>
  <c r="D776" i="8" s="1"/>
  <c r="E776" i="8" s="1"/>
  <c r="F776" i="8" l="1"/>
  <c r="G776" i="8" s="1"/>
  <c r="H776" i="8" s="1"/>
  <c r="I776" i="8" s="1"/>
  <c r="D777" i="8" s="1"/>
  <c r="E777" i="8" s="1"/>
  <c r="F777" i="8" l="1"/>
  <c r="G777" i="8" s="1"/>
  <c r="H777" i="8" s="1"/>
  <c r="I777" i="8" s="1"/>
  <c r="D778" i="8" s="1"/>
  <c r="E778" i="8" s="1"/>
  <c r="F778" i="8" l="1"/>
  <c r="G778" i="8" s="1"/>
  <c r="H778" i="8" s="1"/>
  <c r="I778" i="8" s="1"/>
  <c r="D779" i="8" s="1"/>
  <c r="E779" i="8" s="1"/>
  <c r="F779" i="8" l="1"/>
  <c r="G779" i="8" s="1"/>
  <c r="H779" i="8" s="1"/>
  <c r="I779" i="8" s="1"/>
  <c r="D780" i="8" s="1"/>
  <c r="E780" i="8" s="1"/>
  <c r="F780" i="8" l="1"/>
  <c r="G780" i="8" s="1"/>
  <c r="H780" i="8" s="1"/>
  <c r="I780" i="8" s="1"/>
  <c r="D781" i="8" s="1"/>
  <c r="E781" i="8" s="1"/>
  <c r="F781" i="8" l="1"/>
  <c r="G781" i="8" s="1"/>
  <c r="H781" i="8" s="1"/>
  <c r="I781" i="8" s="1"/>
  <c r="D782" i="8" s="1"/>
  <c r="E782" i="8" s="1"/>
  <c r="F782" i="8" l="1"/>
  <c r="G782" i="8" s="1"/>
  <c r="H782" i="8" s="1"/>
  <c r="I782" i="8" s="1"/>
  <c r="D783" i="8" s="1"/>
  <c r="E783" i="8" s="1"/>
  <c r="F783" i="8" l="1"/>
  <c r="G783" i="8" s="1"/>
  <c r="H783" i="8" s="1"/>
  <c r="I783" i="8" s="1"/>
  <c r="D784" i="8" s="1"/>
  <c r="E784" i="8" s="1"/>
  <c r="F784" i="8" l="1"/>
  <c r="G784" i="8" s="1"/>
  <c r="H784" i="8" s="1"/>
  <c r="I784" i="8" s="1"/>
  <c r="D785" i="8" s="1"/>
  <c r="E785" i="8" s="1"/>
  <c r="F785" i="8" l="1"/>
  <c r="G785" i="8" s="1"/>
  <c r="H785" i="8" s="1"/>
  <c r="I785" i="8" s="1"/>
  <c r="D786" i="8" s="1"/>
  <c r="E786" i="8" s="1"/>
  <c r="F786" i="8" l="1"/>
  <c r="G786" i="8" s="1"/>
  <c r="H786" i="8" s="1"/>
  <c r="I786" i="8" s="1"/>
  <c r="D787" i="8" s="1"/>
  <c r="E787" i="8" s="1"/>
  <c r="F787" i="8" l="1"/>
  <c r="G787" i="8" s="1"/>
  <c r="H787" i="8" s="1"/>
  <c r="I787" i="8" s="1"/>
  <c r="D788" i="8" s="1"/>
  <c r="E788" i="8" s="1"/>
  <c r="F788" i="8" l="1"/>
  <c r="G788" i="8" s="1"/>
  <c r="H788" i="8" s="1"/>
  <c r="I788" i="8" s="1"/>
  <c r="D789" i="8" s="1"/>
  <c r="E789" i="8" s="1"/>
  <c r="F789" i="8" l="1"/>
  <c r="G789" i="8" s="1"/>
  <c r="H789" i="8" s="1"/>
  <c r="I789" i="8" s="1"/>
  <c r="D790" i="8" s="1"/>
  <c r="E790" i="8" s="1"/>
  <c r="F790" i="8" l="1"/>
  <c r="G790" i="8" s="1"/>
  <c r="H790" i="8" s="1"/>
  <c r="I790" i="8" s="1"/>
  <c r="D791" i="8" s="1"/>
  <c r="E791" i="8" s="1"/>
  <c r="F791" i="8" l="1"/>
  <c r="G791" i="8" s="1"/>
  <c r="H791" i="8" s="1"/>
  <c r="I791" i="8" s="1"/>
  <c r="D792" i="8" s="1"/>
  <c r="E792" i="8" s="1"/>
  <c r="F792" i="8" l="1"/>
  <c r="G792" i="8" s="1"/>
  <c r="H792" i="8" s="1"/>
  <c r="I792" i="8" s="1"/>
  <c r="D793" i="8" s="1"/>
  <c r="E793" i="8" s="1"/>
  <c r="F793" i="8" l="1"/>
  <c r="G793" i="8" s="1"/>
  <c r="H793" i="8" s="1"/>
  <c r="I793" i="8" s="1"/>
  <c r="D794" i="8" s="1"/>
  <c r="E794" i="8" s="1"/>
  <c r="F794" i="8" l="1"/>
  <c r="G794" i="8" s="1"/>
  <c r="H794" i="8" s="1"/>
  <c r="I794" i="8" s="1"/>
  <c r="D795" i="8" s="1"/>
  <c r="E795" i="8" s="1"/>
  <c r="F795" i="8" l="1"/>
  <c r="G795" i="8" s="1"/>
  <c r="H795" i="8" s="1"/>
  <c r="I795" i="8" s="1"/>
  <c r="D796" i="8" s="1"/>
  <c r="E796" i="8" s="1"/>
  <c r="F796" i="8" l="1"/>
  <c r="G796" i="8" s="1"/>
  <c r="H796" i="8" s="1"/>
  <c r="I796" i="8" s="1"/>
  <c r="D797" i="8" s="1"/>
  <c r="E797" i="8" s="1"/>
  <c r="F797" i="8" l="1"/>
  <c r="G797" i="8" s="1"/>
  <c r="H797" i="8" s="1"/>
  <c r="I797" i="8" s="1"/>
  <c r="D798" i="8" s="1"/>
  <c r="E798" i="8" s="1"/>
  <c r="F798" i="8" l="1"/>
  <c r="G798" i="8" s="1"/>
  <c r="H798" i="8" s="1"/>
  <c r="I798" i="8" s="1"/>
  <c r="D799" i="8" s="1"/>
  <c r="E799" i="8" s="1"/>
  <c r="F799" i="8" l="1"/>
  <c r="G799" i="8" s="1"/>
  <c r="H799" i="8" s="1"/>
  <c r="I799" i="8" s="1"/>
  <c r="D800" i="8" s="1"/>
  <c r="E800" i="8" s="1"/>
  <c r="F800" i="8" l="1"/>
  <c r="G800" i="8" s="1"/>
  <c r="H800" i="8" s="1"/>
  <c r="I800" i="8" s="1"/>
  <c r="D801" i="8" s="1"/>
  <c r="E801" i="8" s="1"/>
  <c r="F801" i="8" l="1"/>
  <c r="G801" i="8" s="1"/>
  <c r="H801" i="8" s="1"/>
  <c r="I801" i="8" s="1"/>
  <c r="D802" i="8" s="1"/>
  <c r="E802" i="8" s="1"/>
  <c r="F802" i="8" l="1"/>
  <c r="G802" i="8" s="1"/>
  <c r="H802" i="8" s="1"/>
  <c r="I802" i="8" s="1"/>
  <c r="D803" i="8" s="1"/>
  <c r="E803" i="8" s="1"/>
  <c r="F803" i="8" l="1"/>
  <c r="G803" i="8" s="1"/>
  <c r="H803" i="8" s="1"/>
  <c r="I803" i="8" s="1"/>
  <c r="D804" i="8" s="1"/>
  <c r="E804" i="8" s="1"/>
  <c r="F804" i="8" l="1"/>
  <c r="G804" i="8" s="1"/>
  <c r="H804" i="8" s="1"/>
  <c r="I804" i="8" s="1"/>
  <c r="D805" i="8" s="1"/>
  <c r="E805" i="8" s="1"/>
  <c r="F805" i="8" l="1"/>
  <c r="G805" i="8" s="1"/>
  <c r="H805" i="8" s="1"/>
  <c r="I805" i="8" s="1"/>
  <c r="D806" i="8" s="1"/>
  <c r="E806" i="8" s="1"/>
  <c r="F806" i="8" l="1"/>
  <c r="G806" i="8" s="1"/>
  <c r="H806" i="8" s="1"/>
  <c r="I806" i="8" s="1"/>
  <c r="D807" i="8" s="1"/>
  <c r="E807" i="8" s="1"/>
  <c r="F807" i="8" l="1"/>
  <c r="G807" i="8" s="1"/>
  <c r="H807" i="8" s="1"/>
  <c r="I807" i="8" s="1"/>
  <c r="D808" i="8" s="1"/>
  <c r="E808" i="8" s="1"/>
  <c r="F808" i="8" l="1"/>
  <c r="G808" i="8" s="1"/>
  <c r="H808" i="8" s="1"/>
  <c r="I808" i="8" s="1"/>
  <c r="D809" i="8" s="1"/>
  <c r="E809" i="8" s="1"/>
  <c r="F809" i="8" l="1"/>
  <c r="G809" i="8" s="1"/>
  <c r="H809" i="8" s="1"/>
  <c r="I809" i="8" s="1"/>
  <c r="D810" i="8" s="1"/>
  <c r="E810" i="8" s="1"/>
  <c r="F810" i="8" l="1"/>
  <c r="G810" i="8" s="1"/>
  <c r="H810" i="8" s="1"/>
  <c r="I810" i="8" s="1"/>
  <c r="D811" i="8" s="1"/>
  <c r="E811" i="8" s="1"/>
  <c r="F811" i="8" l="1"/>
  <c r="G811" i="8" s="1"/>
  <c r="H811" i="8" s="1"/>
  <c r="I811" i="8" s="1"/>
  <c r="D812" i="8" s="1"/>
  <c r="E812" i="8" s="1"/>
  <c r="F812" i="8" l="1"/>
  <c r="G812" i="8" s="1"/>
  <c r="H812" i="8" s="1"/>
  <c r="I812" i="8" s="1"/>
  <c r="D813" i="8" s="1"/>
  <c r="E813" i="8" s="1"/>
  <c r="F813" i="8" l="1"/>
  <c r="G813" i="8" s="1"/>
  <c r="H813" i="8" s="1"/>
  <c r="I813" i="8" s="1"/>
  <c r="D814" i="8" s="1"/>
  <c r="E814" i="8" s="1"/>
  <c r="F814" i="8" l="1"/>
  <c r="G814" i="8" s="1"/>
  <c r="H814" i="8" s="1"/>
  <c r="I814" i="8" s="1"/>
  <c r="D815" i="8" s="1"/>
  <c r="E815" i="8" s="1"/>
  <c r="F815" i="8" l="1"/>
  <c r="G815" i="8" s="1"/>
  <c r="H815" i="8" s="1"/>
  <c r="I815" i="8" s="1"/>
  <c r="D816" i="8" s="1"/>
  <c r="E816" i="8" s="1"/>
  <c r="F816" i="8" l="1"/>
  <c r="G816" i="8" s="1"/>
  <c r="H816" i="8" s="1"/>
  <c r="I816" i="8" s="1"/>
  <c r="D817" i="8" s="1"/>
  <c r="E817" i="8" s="1"/>
  <c r="F817" i="8" l="1"/>
  <c r="G817" i="8" s="1"/>
  <c r="H817" i="8" s="1"/>
  <c r="I817" i="8" s="1"/>
  <c r="D818" i="8" s="1"/>
  <c r="E818" i="8" s="1"/>
  <c r="F818" i="8" l="1"/>
  <c r="G818" i="8" s="1"/>
  <c r="H818" i="8" s="1"/>
  <c r="I818" i="8" s="1"/>
  <c r="D819" i="8" s="1"/>
  <c r="E819" i="8" s="1"/>
  <c r="F819" i="8" l="1"/>
  <c r="G819" i="8" s="1"/>
  <c r="H819" i="8" s="1"/>
  <c r="I819" i="8" s="1"/>
  <c r="D820" i="8" s="1"/>
  <c r="E820" i="8" s="1"/>
  <c r="F820" i="8" l="1"/>
  <c r="G820" i="8" s="1"/>
  <c r="H820" i="8" s="1"/>
  <c r="I820" i="8" s="1"/>
  <c r="D821" i="8" s="1"/>
  <c r="E821" i="8" s="1"/>
  <c r="F821" i="8" l="1"/>
  <c r="G821" i="8" s="1"/>
  <c r="H821" i="8" s="1"/>
  <c r="I821" i="8" s="1"/>
  <c r="D822" i="8" s="1"/>
  <c r="E822" i="8" s="1"/>
  <c r="F822" i="8" l="1"/>
  <c r="G822" i="8" s="1"/>
  <c r="H822" i="8" s="1"/>
  <c r="I822" i="8" s="1"/>
  <c r="D823" i="8" s="1"/>
  <c r="E823" i="8" s="1"/>
  <c r="F823" i="8" l="1"/>
  <c r="G823" i="8" s="1"/>
  <c r="H823" i="8" s="1"/>
  <c r="I823" i="8" s="1"/>
  <c r="D824" i="8" s="1"/>
  <c r="E824" i="8" s="1"/>
  <c r="F824" i="8" l="1"/>
  <c r="G824" i="8" s="1"/>
  <c r="H824" i="8" s="1"/>
  <c r="I824" i="8" s="1"/>
  <c r="D825" i="8" s="1"/>
  <c r="E825" i="8" s="1"/>
  <c r="F825" i="8" l="1"/>
  <c r="G825" i="8" s="1"/>
  <c r="H825" i="8" s="1"/>
  <c r="I825" i="8" s="1"/>
  <c r="D826" i="8" s="1"/>
  <c r="E826" i="8" s="1"/>
  <c r="F826" i="8" l="1"/>
  <c r="G826" i="8" s="1"/>
  <c r="H826" i="8" s="1"/>
  <c r="I826" i="8" s="1"/>
  <c r="D827" i="8" s="1"/>
  <c r="E827" i="8" s="1"/>
  <c r="F827" i="8" l="1"/>
  <c r="G827" i="8" s="1"/>
  <c r="H827" i="8" s="1"/>
  <c r="I827" i="8" s="1"/>
  <c r="D828" i="8" s="1"/>
  <c r="E828" i="8" s="1"/>
  <c r="F828" i="8" l="1"/>
  <c r="G828" i="8" s="1"/>
  <c r="H828" i="8" s="1"/>
  <c r="I828" i="8" s="1"/>
  <c r="D829" i="8" s="1"/>
  <c r="E829" i="8" s="1"/>
  <c r="F829" i="8" l="1"/>
  <c r="G829" i="8" s="1"/>
  <c r="H829" i="8" s="1"/>
  <c r="I829" i="8" s="1"/>
  <c r="D830" i="8" s="1"/>
  <c r="E830" i="8" s="1"/>
  <c r="F830" i="8" l="1"/>
  <c r="G830" i="8" s="1"/>
  <c r="H830" i="8" s="1"/>
  <c r="I830" i="8" s="1"/>
  <c r="D831" i="8" s="1"/>
  <c r="E831" i="8" s="1"/>
  <c r="F831" i="8" l="1"/>
  <c r="G831" i="8" s="1"/>
  <c r="H831" i="8" s="1"/>
  <c r="I831" i="8" s="1"/>
  <c r="D832" i="8" s="1"/>
  <c r="E832" i="8" s="1"/>
  <c r="F832" i="8" l="1"/>
  <c r="G832" i="8" s="1"/>
  <c r="H832" i="8" s="1"/>
  <c r="I832" i="8" s="1"/>
  <c r="D833" i="8" s="1"/>
  <c r="E833" i="8" s="1"/>
  <c r="F833" i="8" l="1"/>
  <c r="G833" i="8" s="1"/>
  <c r="H833" i="8" s="1"/>
  <c r="I833" i="8" s="1"/>
  <c r="D834" i="8" s="1"/>
  <c r="E834" i="8" s="1"/>
  <c r="F834" i="8" l="1"/>
  <c r="G834" i="8" s="1"/>
  <c r="H834" i="8" s="1"/>
  <c r="I834" i="8" s="1"/>
  <c r="D835" i="8" s="1"/>
  <c r="E835" i="8" s="1"/>
  <c r="F835" i="8" l="1"/>
  <c r="G835" i="8" s="1"/>
  <c r="H835" i="8" s="1"/>
  <c r="I835" i="8" s="1"/>
  <c r="D836" i="8" s="1"/>
  <c r="E836" i="8" s="1"/>
  <c r="F836" i="8" l="1"/>
  <c r="G836" i="8" s="1"/>
  <c r="H836" i="8" s="1"/>
  <c r="I836" i="8" s="1"/>
  <c r="D837" i="8" s="1"/>
  <c r="E837" i="8" s="1"/>
  <c r="F837" i="8" l="1"/>
  <c r="G837" i="8" s="1"/>
  <c r="H837" i="8" s="1"/>
  <c r="I837" i="8" s="1"/>
  <c r="D838" i="8" s="1"/>
  <c r="E838" i="8" s="1"/>
  <c r="F838" i="8" l="1"/>
  <c r="G838" i="8" s="1"/>
  <c r="H838" i="8" s="1"/>
  <c r="I838" i="8" s="1"/>
  <c r="D839" i="8" s="1"/>
  <c r="E839" i="8" s="1"/>
  <c r="F839" i="8" l="1"/>
  <c r="G839" i="8" s="1"/>
  <c r="H839" i="8" s="1"/>
  <c r="I839" i="8" s="1"/>
  <c r="D840" i="8" s="1"/>
  <c r="E840" i="8" s="1"/>
  <c r="F840" i="8" l="1"/>
  <c r="G840" i="8" s="1"/>
  <c r="H840" i="8" s="1"/>
  <c r="I840" i="8" s="1"/>
  <c r="D841" i="8" s="1"/>
  <c r="E841" i="8" s="1"/>
  <c r="F841" i="8" l="1"/>
  <c r="G841" i="8" s="1"/>
  <c r="H841" i="8" s="1"/>
  <c r="I841" i="8" s="1"/>
  <c r="D842" i="8" s="1"/>
  <c r="E842" i="8" s="1"/>
  <c r="F842" i="8" l="1"/>
  <c r="G842" i="8" s="1"/>
  <c r="H842" i="8" s="1"/>
  <c r="I842" i="8" s="1"/>
  <c r="D843" i="8" s="1"/>
  <c r="E843" i="8" s="1"/>
  <c r="F843" i="8" l="1"/>
  <c r="G843" i="8" s="1"/>
  <c r="H843" i="8" s="1"/>
  <c r="I843" i="8" s="1"/>
  <c r="D844" i="8" s="1"/>
  <c r="E844" i="8" s="1"/>
  <c r="F844" i="8" l="1"/>
  <c r="G844" i="8" s="1"/>
  <c r="H844" i="8" s="1"/>
  <c r="I844" i="8" s="1"/>
  <c r="D845" i="8" s="1"/>
  <c r="E845" i="8" s="1"/>
  <c r="F845" i="8" l="1"/>
  <c r="G845" i="8" s="1"/>
  <c r="H845" i="8" s="1"/>
  <c r="I845" i="8" s="1"/>
  <c r="D846" i="8" s="1"/>
  <c r="E846" i="8" s="1"/>
  <c r="F846" i="8" l="1"/>
  <c r="G846" i="8" s="1"/>
  <c r="H846" i="8" s="1"/>
  <c r="I846" i="8" s="1"/>
  <c r="D847" i="8" s="1"/>
  <c r="E847" i="8" s="1"/>
  <c r="F847" i="8" l="1"/>
  <c r="G847" i="8" s="1"/>
  <c r="H847" i="8" s="1"/>
  <c r="I847" i="8" s="1"/>
  <c r="D848" i="8" s="1"/>
  <c r="E848" i="8" s="1"/>
  <c r="F848" i="8" l="1"/>
  <c r="G848" i="8" s="1"/>
  <c r="H848" i="8" s="1"/>
  <c r="I848" i="8" s="1"/>
  <c r="D849" i="8" s="1"/>
  <c r="E849" i="8" s="1"/>
  <c r="F849" i="8" l="1"/>
  <c r="G849" i="8" s="1"/>
  <c r="H849" i="8" s="1"/>
  <c r="I849" i="8" s="1"/>
  <c r="D850" i="8" s="1"/>
  <c r="E850" i="8" s="1"/>
  <c r="F850" i="8" l="1"/>
  <c r="G850" i="8" s="1"/>
  <c r="H850" i="8" s="1"/>
  <c r="I850" i="8" s="1"/>
  <c r="D851" i="8" s="1"/>
  <c r="E851" i="8" s="1"/>
  <c r="F851" i="8" l="1"/>
  <c r="G851" i="8" s="1"/>
  <c r="H851" i="8" s="1"/>
  <c r="I851" i="8" s="1"/>
  <c r="D852" i="8" s="1"/>
  <c r="E852" i="8" s="1"/>
  <c r="F852" i="8" l="1"/>
  <c r="G852" i="8" s="1"/>
  <c r="H852" i="8" s="1"/>
  <c r="I852" i="8" s="1"/>
  <c r="D853" i="8" s="1"/>
  <c r="E853" i="8" s="1"/>
  <c r="F853" i="8" l="1"/>
  <c r="G853" i="8" s="1"/>
  <c r="H853" i="8" s="1"/>
  <c r="I853" i="8" s="1"/>
  <c r="D854" i="8" s="1"/>
  <c r="E854" i="8" s="1"/>
  <c r="F854" i="8" l="1"/>
  <c r="G854" i="8" s="1"/>
  <c r="H854" i="8" s="1"/>
  <c r="I854" i="8" s="1"/>
  <c r="D855" i="8" s="1"/>
  <c r="E855" i="8" s="1"/>
  <c r="F855" i="8" l="1"/>
  <c r="G855" i="8" s="1"/>
  <c r="H855" i="8" s="1"/>
  <c r="I855" i="8" s="1"/>
  <c r="D856" i="8" s="1"/>
  <c r="E856" i="8" s="1"/>
  <c r="F856" i="8" l="1"/>
  <c r="G856" i="8" s="1"/>
  <c r="H856" i="8" s="1"/>
  <c r="I856" i="8" s="1"/>
  <c r="D857" i="8" s="1"/>
  <c r="E857" i="8" s="1"/>
  <c r="F857" i="8" l="1"/>
  <c r="G857" i="8" s="1"/>
  <c r="H857" i="8" s="1"/>
  <c r="I857" i="8" s="1"/>
  <c r="D858" i="8" s="1"/>
  <c r="E858" i="8" s="1"/>
  <c r="F858" i="8" l="1"/>
  <c r="G858" i="8" s="1"/>
  <c r="H858" i="8" s="1"/>
  <c r="I858" i="8" s="1"/>
  <c r="D859" i="8" s="1"/>
  <c r="E859" i="8" s="1"/>
  <c r="F859" i="8" l="1"/>
  <c r="G859" i="8" s="1"/>
  <c r="H859" i="8" s="1"/>
  <c r="I859" i="8" s="1"/>
  <c r="D860" i="8" s="1"/>
  <c r="E860" i="8" s="1"/>
  <c r="F860" i="8" l="1"/>
  <c r="G860" i="8" s="1"/>
  <c r="H860" i="8" s="1"/>
  <c r="I860" i="8" s="1"/>
  <c r="D861" i="8" s="1"/>
  <c r="E861" i="8" s="1"/>
  <c r="F861" i="8" l="1"/>
  <c r="G861" i="8" s="1"/>
  <c r="H861" i="8" s="1"/>
  <c r="I861" i="8" s="1"/>
  <c r="D862" i="8" s="1"/>
  <c r="E862" i="8" s="1"/>
  <c r="F862" i="8" l="1"/>
  <c r="G862" i="8" s="1"/>
  <c r="H862" i="8" s="1"/>
  <c r="I862" i="8" s="1"/>
  <c r="D863" i="8" s="1"/>
  <c r="E863" i="8" s="1"/>
  <c r="F863" i="8" l="1"/>
  <c r="G863" i="8" s="1"/>
  <c r="H863" i="8" s="1"/>
  <c r="I863" i="8" s="1"/>
  <c r="D864" i="8" s="1"/>
  <c r="E864" i="8" s="1"/>
  <c r="F864" i="8" l="1"/>
  <c r="G864" i="8" s="1"/>
  <c r="H864" i="8" s="1"/>
  <c r="I864" i="8" s="1"/>
  <c r="D865" i="8" s="1"/>
  <c r="E865" i="8" s="1"/>
  <c r="F865" i="8" l="1"/>
  <c r="G865" i="8" s="1"/>
  <c r="H865" i="8" s="1"/>
  <c r="I865" i="8" s="1"/>
  <c r="D866" i="8" s="1"/>
  <c r="E866" i="8" s="1"/>
  <c r="F866" i="8" l="1"/>
  <c r="G866" i="8" s="1"/>
  <c r="H866" i="8" s="1"/>
  <c r="I866" i="8" s="1"/>
  <c r="D867" i="8" s="1"/>
  <c r="E867" i="8" s="1"/>
  <c r="F867" i="8" l="1"/>
  <c r="G867" i="8" s="1"/>
  <c r="H867" i="8" s="1"/>
  <c r="I867" i="8" s="1"/>
  <c r="D868" i="8" s="1"/>
  <c r="E868" i="8" s="1"/>
  <c r="F868" i="8" l="1"/>
  <c r="G868" i="8" s="1"/>
  <c r="H868" i="8" s="1"/>
  <c r="I868" i="8" s="1"/>
  <c r="D869" i="8" s="1"/>
  <c r="E869" i="8" s="1"/>
  <c r="F869" i="8" l="1"/>
  <c r="G869" i="8" s="1"/>
  <c r="H869" i="8" s="1"/>
  <c r="I869" i="8" s="1"/>
  <c r="D870" i="8" s="1"/>
  <c r="E870" i="8" s="1"/>
  <c r="F870" i="8" l="1"/>
  <c r="G870" i="8" s="1"/>
  <c r="H870" i="8" s="1"/>
  <c r="I870" i="8" s="1"/>
  <c r="D871" i="8" s="1"/>
  <c r="E871" i="8" s="1"/>
  <c r="F871" i="8" l="1"/>
  <c r="G871" i="8" s="1"/>
  <c r="H871" i="8" s="1"/>
  <c r="I871" i="8" s="1"/>
  <c r="D872" i="8" s="1"/>
  <c r="E872" i="8" s="1"/>
  <c r="F872" i="8" l="1"/>
  <c r="G872" i="8" s="1"/>
  <c r="H872" i="8" s="1"/>
  <c r="I872" i="8" s="1"/>
  <c r="D873" i="8" s="1"/>
  <c r="E873" i="8" s="1"/>
  <c r="F873" i="8" l="1"/>
  <c r="G873" i="8" s="1"/>
  <c r="H873" i="8" s="1"/>
  <c r="I873" i="8" s="1"/>
  <c r="D874" i="8" s="1"/>
  <c r="E874" i="8" s="1"/>
  <c r="F874" i="8" l="1"/>
  <c r="G874" i="8" s="1"/>
  <c r="H874" i="8" s="1"/>
  <c r="I874" i="8" s="1"/>
  <c r="D875" i="8" s="1"/>
  <c r="E875" i="8" s="1"/>
  <c r="F875" i="8" l="1"/>
  <c r="G875" i="8" s="1"/>
  <c r="H875" i="8" s="1"/>
  <c r="I875" i="8" s="1"/>
  <c r="D876" i="8" s="1"/>
  <c r="E876" i="8" s="1"/>
  <c r="F876" i="8" l="1"/>
  <c r="G876" i="8" s="1"/>
  <c r="H876" i="8" s="1"/>
  <c r="I876" i="8" s="1"/>
  <c r="D877" i="8" s="1"/>
  <c r="E877" i="8" s="1"/>
  <c r="F877" i="8" l="1"/>
  <c r="G877" i="8" s="1"/>
  <c r="H877" i="8" s="1"/>
  <c r="I877" i="8" s="1"/>
  <c r="D878" i="8" s="1"/>
  <c r="E878" i="8" s="1"/>
  <c r="F878" i="8" l="1"/>
  <c r="G878" i="8" s="1"/>
  <c r="H878" i="8" s="1"/>
  <c r="I878" i="8" s="1"/>
  <c r="D879" i="8" s="1"/>
  <c r="E879" i="8" s="1"/>
  <c r="F879" i="8" l="1"/>
  <c r="G879" i="8" s="1"/>
  <c r="H879" i="8" s="1"/>
  <c r="I879" i="8" s="1"/>
  <c r="D880" i="8" s="1"/>
  <c r="E880" i="8" s="1"/>
  <c r="F880" i="8" l="1"/>
  <c r="G880" i="8" s="1"/>
  <c r="H880" i="8" s="1"/>
  <c r="I880" i="8" s="1"/>
  <c r="D881" i="8" s="1"/>
  <c r="E881" i="8" s="1"/>
  <c r="F881" i="8" l="1"/>
  <c r="G881" i="8" s="1"/>
  <c r="H881" i="8" s="1"/>
  <c r="I881" i="8" s="1"/>
  <c r="D882" i="8" s="1"/>
  <c r="E882" i="8" s="1"/>
  <c r="F882" i="8" l="1"/>
  <c r="G882" i="8" s="1"/>
  <c r="H882" i="8" s="1"/>
  <c r="I882" i="8" s="1"/>
  <c r="D883" i="8" s="1"/>
  <c r="E883" i="8" s="1"/>
  <c r="F883" i="8" l="1"/>
  <c r="G883" i="8" s="1"/>
  <c r="H883" i="8" s="1"/>
  <c r="I883" i="8" s="1"/>
  <c r="D884" i="8" s="1"/>
  <c r="E884" i="8" s="1"/>
  <c r="F884" i="8" l="1"/>
  <c r="G884" i="8" s="1"/>
  <c r="H884" i="8" s="1"/>
  <c r="I884" i="8" s="1"/>
  <c r="D885" i="8" s="1"/>
  <c r="E885" i="8" s="1"/>
  <c r="F885" i="8" l="1"/>
  <c r="G885" i="8" s="1"/>
  <c r="H885" i="8" s="1"/>
  <c r="I885" i="8" s="1"/>
  <c r="D886" i="8" s="1"/>
  <c r="E886" i="8" s="1"/>
  <c r="F886" i="8" l="1"/>
  <c r="G886" i="8" s="1"/>
  <c r="H886" i="8" s="1"/>
  <c r="I886" i="8" s="1"/>
  <c r="D887" i="8" s="1"/>
  <c r="E887" i="8" s="1"/>
  <c r="F887" i="8" l="1"/>
  <c r="G887" i="8" s="1"/>
  <c r="H887" i="8" s="1"/>
  <c r="I887" i="8" s="1"/>
  <c r="D888" i="8" s="1"/>
  <c r="E888" i="8" s="1"/>
  <c r="F888" i="8" l="1"/>
  <c r="G888" i="8" s="1"/>
  <c r="H888" i="8" s="1"/>
  <c r="I888" i="8" s="1"/>
  <c r="D889" i="8" s="1"/>
  <c r="E889" i="8" s="1"/>
  <c r="F889" i="8" l="1"/>
  <c r="G889" i="8" s="1"/>
  <c r="H889" i="8" s="1"/>
  <c r="I889" i="8" s="1"/>
  <c r="D890" i="8" s="1"/>
  <c r="E890" i="8" s="1"/>
  <c r="F890" i="8" l="1"/>
  <c r="G890" i="8" s="1"/>
  <c r="H890" i="8" s="1"/>
  <c r="I890" i="8" s="1"/>
  <c r="D891" i="8" s="1"/>
  <c r="E891" i="8" s="1"/>
  <c r="F891" i="8" l="1"/>
  <c r="G891" i="8" s="1"/>
  <c r="H891" i="8" s="1"/>
  <c r="I891" i="8" s="1"/>
  <c r="D892" i="8" s="1"/>
  <c r="E892" i="8" s="1"/>
  <c r="F892" i="8" l="1"/>
  <c r="G892" i="8" s="1"/>
  <c r="H892" i="8" s="1"/>
  <c r="I892" i="8" s="1"/>
  <c r="D893" i="8" s="1"/>
  <c r="E893" i="8" s="1"/>
  <c r="F893" i="8" l="1"/>
  <c r="G893" i="8" s="1"/>
  <c r="H893" i="8" s="1"/>
  <c r="I893" i="8" s="1"/>
  <c r="D894" i="8" s="1"/>
  <c r="E894" i="8" s="1"/>
  <c r="F894" i="8" l="1"/>
  <c r="G894" i="8" s="1"/>
  <c r="H894" i="8" s="1"/>
  <c r="I894" i="8" s="1"/>
  <c r="D895" i="8" s="1"/>
  <c r="E895" i="8" s="1"/>
  <c r="F895" i="8" l="1"/>
  <c r="G895" i="8" s="1"/>
  <c r="H895" i="8" s="1"/>
  <c r="I895" i="8" s="1"/>
  <c r="D896" i="8" s="1"/>
  <c r="E896" i="8" s="1"/>
  <c r="F896" i="8" l="1"/>
  <c r="G896" i="8" s="1"/>
  <c r="H896" i="8" s="1"/>
  <c r="I896" i="8" s="1"/>
  <c r="D897" i="8" s="1"/>
  <c r="E897" i="8" s="1"/>
  <c r="F897" i="8" l="1"/>
  <c r="G897" i="8" s="1"/>
  <c r="H897" i="8" s="1"/>
  <c r="I897" i="8" s="1"/>
  <c r="D898" i="8" s="1"/>
  <c r="E898" i="8" s="1"/>
  <c r="F898" i="8" l="1"/>
  <c r="G898" i="8" s="1"/>
  <c r="H898" i="8" s="1"/>
  <c r="I898" i="8" s="1"/>
  <c r="D899" i="8" s="1"/>
  <c r="E899" i="8" s="1"/>
  <c r="F899" i="8" l="1"/>
  <c r="G899" i="8" s="1"/>
  <c r="H899" i="8" s="1"/>
  <c r="I899" i="8" s="1"/>
  <c r="D900" i="8" s="1"/>
  <c r="E900" i="8" s="1"/>
  <c r="F900" i="8" l="1"/>
  <c r="G900" i="8" s="1"/>
  <c r="H900" i="8" s="1"/>
  <c r="I900" i="8" s="1"/>
  <c r="D901" i="8" s="1"/>
  <c r="E901" i="8" s="1"/>
  <c r="F901" i="8" l="1"/>
  <c r="G901" i="8" s="1"/>
  <c r="H901" i="8" s="1"/>
  <c r="I901" i="8" s="1"/>
  <c r="D902" i="8" s="1"/>
  <c r="E902" i="8" s="1"/>
  <c r="F902" i="8" l="1"/>
  <c r="G902" i="8" s="1"/>
  <c r="H902" i="8" s="1"/>
  <c r="I902" i="8" s="1"/>
  <c r="D903" i="8" s="1"/>
  <c r="E903" i="8" s="1"/>
  <c r="F903" i="8" l="1"/>
  <c r="G903" i="8" s="1"/>
  <c r="H903" i="8" s="1"/>
  <c r="I903" i="8" s="1"/>
  <c r="D904" i="8" s="1"/>
  <c r="E904" i="8" s="1"/>
  <c r="F904" i="8" l="1"/>
  <c r="G904" i="8" s="1"/>
  <c r="H904" i="8" s="1"/>
  <c r="I904" i="8" s="1"/>
  <c r="D905" i="8" s="1"/>
  <c r="E905" i="8" s="1"/>
  <c r="F905" i="8" l="1"/>
  <c r="G905" i="8" s="1"/>
  <c r="H905" i="8" s="1"/>
  <c r="I905" i="8" s="1"/>
  <c r="D906" i="8" s="1"/>
  <c r="E906" i="8" s="1"/>
  <c r="F906" i="8" l="1"/>
  <c r="G906" i="8" s="1"/>
  <c r="H906" i="8" s="1"/>
  <c r="I906" i="8" s="1"/>
  <c r="D907" i="8" s="1"/>
  <c r="E907" i="8" s="1"/>
  <c r="F907" i="8" l="1"/>
  <c r="G907" i="8" s="1"/>
  <c r="H907" i="8" s="1"/>
  <c r="I907" i="8" s="1"/>
  <c r="D908" i="8" s="1"/>
  <c r="E908" i="8" s="1"/>
  <c r="F908" i="8" l="1"/>
  <c r="G908" i="8" s="1"/>
  <c r="H908" i="8" s="1"/>
  <c r="I908" i="8" s="1"/>
  <c r="D909" i="8" s="1"/>
  <c r="E909" i="8" s="1"/>
  <c r="F909" i="8" l="1"/>
  <c r="G909" i="8" s="1"/>
  <c r="H909" i="8" s="1"/>
  <c r="I909" i="8" s="1"/>
  <c r="D910" i="8" s="1"/>
  <c r="E910" i="8" s="1"/>
  <c r="F910" i="8" l="1"/>
  <c r="G910" i="8" s="1"/>
  <c r="H910" i="8" s="1"/>
  <c r="I910" i="8" s="1"/>
  <c r="D911" i="8" s="1"/>
  <c r="E911" i="8" s="1"/>
  <c r="F911" i="8" l="1"/>
  <c r="G911" i="8" s="1"/>
  <c r="H911" i="8" s="1"/>
  <c r="I911" i="8" s="1"/>
  <c r="D912" i="8" s="1"/>
  <c r="E912" i="8" s="1"/>
  <c r="F912" i="8" l="1"/>
  <c r="G912" i="8" s="1"/>
  <c r="H912" i="8" s="1"/>
  <c r="I912" i="8" s="1"/>
  <c r="D913" i="8" s="1"/>
  <c r="E913" i="8" s="1"/>
  <c r="F913" i="8" l="1"/>
  <c r="G913" i="8" s="1"/>
  <c r="H913" i="8" s="1"/>
  <c r="I913" i="8" s="1"/>
  <c r="D914" i="8" s="1"/>
  <c r="E914" i="8" s="1"/>
  <c r="F914" i="8" l="1"/>
  <c r="G914" i="8" s="1"/>
  <c r="H914" i="8" s="1"/>
  <c r="I914" i="8" s="1"/>
  <c r="D915" i="8" s="1"/>
  <c r="E915" i="8" s="1"/>
  <c r="F915" i="8" l="1"/>
  <c r="G915" i="8" s="1"/>
  <c r="H915" i="8" s="1"/>
  <c r="I915" i="8" s="1"/>
  <c r="D916" i="8" s="1"/>
  <c r="E916" i="8" s="1"/>
  <c r="F916" i="8" l="1"/>
  <c r="G916" i="8" s="1"/>
  <c r="H916" i="8" s="1"/>
  <c r="I916" i="8" s="1"/>
  <c r="D917" i="8" s="1"/>
  <c r="E917" i="8" s="1"/>
  <c r="F917" i="8" l="1"/>
  <c r="G917" i="8" s="1"/>
  <c r="H917" i="8" s="1"/>
  <c r="I917" i="8" s="1"/>
  <c r="D918" i="8" s="1"/>
  <c r="E918" i="8" s="1"/>
  <c r="F918" i="8" l="1"/>
  <c r="G918" i="8" s="1"/>
  <c r="H918" i="8" s="1"/>
  <c r="I918" i="8" s="1"/>
  <c r="D919" i="8" s="1"/>
  <c r="E919" i="8" s="1"/>
  <c r="F919" i="8" l="1"/>
  <c r="G919" i="8" s="1"/>
  <c r="H919" i="8" s="1"/>
  <c r="I919" i="8" s="1"/>
  <c r="D920" i="8" s="1"/>
  <c r="E920" i="8" s="1"/>
  <c r="F920" i="8" l="1"/>
  <c r="G920" i="8" s="1"/>
  <c r="H920" i="8" s="1"/>
  <c r="I920" i="8" s="1"/>
  <c r="D921" i="8" s="1"/>
  <c r="E921" i="8" s="1"/>
  <c r="F921" i="8" l="1"/>
  <c r="G921" i="8" s="1"/>
  <c r="H921" i="8" s="1"/>
  <c r="I921" i="8" s="1"/>
  <c r="D922" i="8" s="1"/>
  <c r="E922" i="8" s="1"/>
  <c r="F922" i="8" l="1"/>
  <c r="G922" i="8" s="1"/>
  <c r="H922" i="8" s="1"/>
  <c r="I922" i="8" s="1"/>
  <c r="D923" i="8" s="1"/>
  <c r="E923" i="8" s="1"/>
  <c r="F923" i="8" l="1"/>
  <c r="G923" i="8" s="1"/>
  <c r="H923" i="8" s="1"/>
  <c r="I923" i="8" s="1"/>
  <c r="D924" i="8" s="1"/>
  <c r="E924" i="8" s="1"/>
  <c r="F924" i="8" l="1"/>
  <c r="G924" i="8" s="1"/>
  <c r="H924" i="8" s="1"/>
  <c r="I924" i="8" s="1"/>
  <c r="D925" i="8" s="1"/>
  <c r="E925" i="8" s="1"/>
  <c r="F925" i="8" l="1"/>
  <c r="G925" i="8" s="1"/>
  <c r="H925" i="8" s="1"/>
  <c r="I925" i="8" s="1"/>
  <c r="D926" i="8" s="1"/>
  <c r="E926" i="8" s="1"/>
  <c r="F926" i="8" l="1"/>
  <c r="G926" i="8" s="1"/>
  <c r="H926" i="8" s="1"/>
  <c r="I926" i="8" s="1"/>
  <c r="D927" i="8" s="1"/>
  <c r="E927" i="8" s="1"/>
  <c r="F927" i="8" l="1"/>
  <c r="G927" i="8" s="1"/>
  <c r="H927" i="8" s="1"/>
  <c r="I927" i="8" s="1"/>
  <c r="D928" i="8" s="1"/>
  <c r="E928" i="8" s="1"/>
  <c r="F928" i="8" l="1"/>
  <c r="G928" i="8" s="1"/>
  <c r="H928" i="8" s="1"/>
  <c r="I928" i="8" s="1"/>
  <c r="D929" i="8" s="1"/>
  <c r="E929" i="8" s="1"/>
  <c r="F929" i="8" l="1"/>
  <c r="G929" i="8" s="1"/>
  <c r="H929" i="8" s="1"/>
  <c r="I929" i="8" s="1"/>
  <c r="D930" i="8" s="1"/>
  <c r="E930" i="8" s="1"/>
  <c r="F930" i="8" l="1"/>
  <c r="G930" i="8" s="1"/>
  <c r="H930" i="8" s="1"/>
  <c r="I930" i="8" s="1"/>
  <c r="D931" i="8" s="1"/>
  <c r="E931" i="8" s="1"/>
  <c r="F931" i="8" l="1"/>
  <c r="G931" i="8" s="1"/>
  <c r="H931" i="8" s="1"/>
  <c r="I931" i="8" s="1"/>
  <c r="D932" i="8" s="1"/>
  <c r="E932" i="8" s="1"/>
  <c r="F932" i="8" l="1"/>
  <c r="G932" i="8" s="1"/>
  <c r="H932" i="8" s="1"/>
  <c r="I932" i="8" s="1"/>
  <c r="D933" i="8" s="1"/>
  <c r="E933" i="8" s="1"/>
  <c r="F933" i="8" l="1"/>
  <c r="G933" i="8" s="1"/>
  <c r="H933" i="8" s="1"/>
  <c r="I933" i="8" s="1"/>
  <c r="D934" i="8" s="1"/>
  <c r="E934" i="8" s="1"/>
  <c r="F934" i="8" l="1"/>
  <c r="G934" i="8" s="1"/>
  <c r="H934" i="8" s="1"/>
  <c r="I934" i="8" s="1"/>
  <c r="D935" i="8" s="1"/>
  <c r="E935" i="8" s="1"/>
  <c r="F935" i="8" l="1"/>
  <c r="G935" i="8" s="1"/>
  <c r="H935" i="8" s="1"/>
  <c r="I935" i="8" s="1"/>
  <c r="D936" i="8" s="1"/>
  <c r="E936" i="8" s="1"/>
  <c r="F936" i="8" l="1"/>
  <c r="G936" i="8" s="1"/>
  <c r="H936" i="8" s="1"/>
  <c r="I936" i="8" s="1"/>
  <c r="D937" i="8" s="1"/>
  <c r="E937" i="8" s="1"/>
  <c r="F937" i="8" l="1"/>
  <c r="G937" i="8" s="1"/>
  <c r="H937" i="8" s="1"/>
  <c r="I937" i="8" s="1"/>
  <c r="D938" i="8" s="1"/>
  <c r="E938" i="8" s="1"/>
  <c r="F938" i="8" l="1"/>
  <c r="G938" i="8" s="1"/>
  <c r="H938" i="8" s="1"/>
  <c r="I938" i="8" s="1"/>
  <c r="D939" i="8" s="1"/>
  <c r="E939" i="8" s="1"/>
  <c r="F939" i="8" l="1"/>
  <c r="G939" i="8" s="1"/>
  <c r="H939" i="8" s="1"/>
  <c r="I939" i="8" s="1"/>
  <c r="D940" i="8" s="1"/>
  <c r="E940" i="8" s="1"/>
  <c r="F940" i="8" l="1"/>
  <c r="G940" i="8" s="1"/>
  <c r="H940" i="8" s="1"/>
  <c r="I940" i="8" s="1"/>
  <c r="D941" i="8" s="1"/>
  <c r="E941" i="8" s="1"/>
  <c r="F941" i="8" l="1"/>
  <c r="G941" i="8" s="1"/>
  <c r="H941" i="8" s="1"/>
  <c r="I941" i="8" s="1"/>
  <c r="D942" i="8" s="1"/>
  <c r="E942" i="8" s="1"/>
  <c r="F942" i="8" l="1"/>
  <c r="G942" i="8" s="1"/>
  <c r="H942" i="8" s="1"/>
  <c r="I942" i="8" s="1"/>
  <c r="D943" i="8" s="1"/>
  <c r="E943" i="8" s="1"/>
  <c r="F943" i="8" l="1"/>
  <c r="G943" i="8" s="1"/>
  <c r="H943" i="8" s="1"/>
  <c r="I943" i="8" s="1"/>
  <c r="D944" i="8" s="1"/>
  <c r="E944" i="8" s="1"/>
  <c r="F944" i="8" l="1"/>
  <c r="G944" i="8" s="1"/>
  <c r="H944" i="8" s="1"/>
  <c r="I944" i="8" s="1"/>
  <c r="D945" i="8" s="1"/>
  <c r="E945" i="8" s="1"/>
  <c r="F945" i="8" l="1"/>
  <c r="G945" i="8" s="1"/>
  <c r="H945" i="8" s="1"/>
  <c r="I945" i="8" s="1"/>
  <c r="D946" i="8" s="1"/>
  <c r="E946" i="8" s="1"/>
  <c r="F946" i="8" l="1"/>
  <c r="G946" i="8" s="1"/>
  <c r="H946" i="8" s="1"/>
  <c r="I946" i="8" s="1"/>
  <c r="D947" i="8" s="1"/>
  <c r="E947" i="8" s="1"/>
  <c r="F947" i="8" l="1"/>
  <c r="G947" i="8" s="1"/>
  <c r="H947" i="8" s="1"/>
  <c r="I947" i="8" s="1"/>
  <c r="D948" i="8" s="1"/>
  <c r="E948" i="8" s="1"/>
  <c r="F948" i="8" l="1"/>
  <c r="G948" i="8" s="1"/>
  <c r="H948" i="8" s="1"/>
  <c r="I948" i="8" s="1"/>
  <c r="D949" i="8" s="1"/>
  <c r="E949" i="8" s="1"/>
  <c r="F949" i="8" l="1"/>
  <c r="G949" i="8" s="1"/>
  <c r="H949" i="8" s="1"/>
  <c r="I949" i="8" s="1"/>
  <c r="D950" i="8" s="1"/>
  <c r="E950" i="8" s="1"/>
  <c r="F950" i="8" l="1"/>
  <c r="G950" i="8" s="1"/>
  <c r="H950" i="8" s="1"/>
  <c r="I950" i="8" s="1"/>
  <c r="D951" i="8" s="1"/>
  <c r="E951" i="8" s="1"/>
  <c r="F951" i="8" l="1"/>
  <c r="G951" i="8" s="1"/>
  <c r="H951" i="8" s="1"/>
  <c r="I951" i="8" s="1"/>
  <c r="D952" i="8" s="1"/>
  <c r="E952" i="8" s="1"/>
  <c r="F952" i="8" l="1"/>
  <c r="G952" i="8" s="1"/>
  <c r="H952" i="8" s="1"/>
  <c r="I952" i="8" s="1"/>
  <c r="D953" i="8" s="1"/>
  <c r="E953" i="8" s="1"/>
  <c r="F953" i="8" l="1"/>
  <c r="G953" i="8" s="1"/>
  <c r="H953" i="8" s="1"/>
  <c r="I953" i="8" s="1"/>
  <c r="D954" i="8" s="1"/>
  <c r="E954" i="8" s="1"/>
  <c r="F954" i="8" l="1"/>
  <c r="G954" i="8" s="1"/>
  <c r="H954" i="8" s="1"/>
  <c r="I954" i="8" s="1"/>
  <c r="D955" i="8" s="1"/>
  <c r="E955" i="8" s="1"/>
  <c r="F955" i="8" l="1"/>
  <c r="G955" i="8" s="1"/>
  <c r="H955" i="8" s="1"/>
  <c r="I955" i="8" s="1"/>
  <c r="D956" i="8" s="1"/>
  <c r="E956" i="8" s="1"/>
  <c r="F956" i="8" l="1"/>
  <c r="G956" i="8" s="1"/>
  <c r="H956" i="8" s="1"/>
  <c r="I956" i="8" s="1"/>
  <c r="D957" i="8" s="1"/>
  <c r="E957" i="8" s="1"/>
  <c r="F957" i="8" l="1"/>
  <c r="G957" i="8" s="1"/>
  <c r="H957" i="8" s="1"/>
  <c r="I957" i="8" s="1"/>
  <c r="D958" i="8" s="1"/>
  <c r="E958" i="8" s="1"/>
  <c r="F958" i="8" l="1"/>
  <c r="G958" i="8" s="1"/>
  <c r="H958" i="8" s="1"/>
  <c r="I958" i="8" s="1"/>
  <c r="D959" i="8" s="1"/>
  <c r="E959" i="8" s="1"/>
  <c r="F959" i="8" l="1"/>
  <c r="G959" i="8" s="1"/>
  <c r="H959" i="8" s="1"/>
  <c r="I959" i="8" s="1"/>
  <c r="D960" i="8" s="1"/>
  <c r="E960" i="8" s="1"/>
  <c r="F960" i="8" l="1"/>
  <c r="G960" i="8" s="1"/>
  <c r="H960" i="8" s="1"/>
  <c r="I960" i="8" s="1"/>
  <c r="D961" i="8" s="1"/>
  <c r="E961" i="8" s="1"/>
  <c r="F961" i="8" l="1"/>
  <c r="G961" i="8" s="1"/>
  <c r="H961" i="8" s="1"/>
  <c r="I961" i="8" s="1"/>
  <c r="D962" i="8" s="1"/>
  <c r="E962" i="8" s="1"/>
  <c r="F962" i="8" l="1"/>
  <c r="G962" i="8" s="1"/>
  <c r="H962" i="8" s="1"/>
  <c r="I962" i="8" s="1"/>
  <c r="D963" i="8" s="1"/>
  <c r="E963" i="8" s="1"/>
  <c r="F963" i="8" l="1"/>
  <c r="G963" i="8" s="1"/>
  <c r="H963" i="8" s="1"/>
  <c r="I963" i="8" s="1"/>
  <c r="D964" i="8" s="1"/>
  <c r="E964" i="8" s="1"/>
  <c r="F964" i="8" l="1"/>
  <c r="G964" i="8" s="1"/>
  <c r="H964" i="8" s="1"/>
  <c r="I964" i="8" s="1"/>
  <c r="D965" i="8" s="1"/>
  <c r="E965" i="8" s="1"/>
  <c r="F965" i="8" l="1"/>
  <c r="G965" i="8" s="1"/>
  <c r="H965" i="8" s="1"/>
  <c r="I965" i="8" s="1"/>
  <c r="D966" i="8" s="1"/>
  <c r="E966" i="8" s="1"/>
  <c r="F966" i="8" l="1"/>
  <c r="G966" i="8" s="1"/>
  <c r="H966" i="8" s="1"/>
  <c r="I966" i="8" s="1"/>
  <c r="D967" i="8" s="1"/>
  <c r="E967" i="8" s="1"/>
  <c r="F967" i="8" l="1"/>
  <c r="G967" i="8" s="1"/>
  <c r="H967" i="8" s="1"/>
  <c r="I967" i="8" s="1"/>
  <c r="D968" i="8" s="1"/>
  <c r="E968" i="8" s="1"/>
  <c r="F968" i="8" l="1"/>
  <c r="G968" i="8" s="1"/>
  <c r="H968" i="8" s="1"/>
  <c r="I968" i="8" s="1"/>
  <c r="D969" i="8" s="1"/>
  <c r="E969" i="8" s="1"/>
  <c r="F969" i="8" l="1"/>
  <c r="G969" i="8" s="1"/>
  <c r="H969" i="8" s="1"/>
  <c r="I969" i="8" s="1"/>
  <c r="D970" i="8" s="1"/>
  <c r="E970" i="8" s="1"/>
  <c r="F970" i="8" l="1"/>
  <c r="G970" i="8" s="1"/>
  <c r="H970" i="8" s="1"/>
  <c r="I970" i="8" s="1"/>
  <c r="D971" i="8" s="1"/>
  <c r="E971" i="8" s="1"/>
  <c r="F971" i="8" l="1"/>
  <c r="G971" i="8" s="1"/>
  <c r="H971" i="8" s="1"/>
  <c r="I971" i="8" s="1"/>
  <c r="D972" i="8" s="1"/>
  <c r="E972" i="8" s="1"/>
  <c r="F972" i="8" l="1"/>
  <c r="G972" i="8" s="1"/>
  <c r="H972" i="8" s="1"/>
  <c r="I972" i="8" s="1"/>
  <c r="D973" i="8" s="1"/>
  <c r="E973" i="8" s="1"/>
  <c r="F973" i="8" l="1"/>
  <c r="G973" i="8" s="1"/>
  <c r="H973" i="8" s="1"/>
  <c r="I973" i="8" s="1"/>
  <c r="D974" i="8" s="1"/>
  <c r="E974" i="8" s="1"/>
  <c r="F974" i="8" l="1"/>
  <c r="G974" i="8" s="1"/>
  <c r="H974" i="8" s="1"/>
  <c r="I974" i="8" s="1"/>
  <c r="D975" i="8" s="1"/>
  <c r="E975" i="8" s="1"/>
  <c r="F975" i="8" l="1"/>
  <c r="G975" i="8" s="1"/>
  <c r="H975" i="8" s="1"/>
  <c r="I975" i="8" s="1"/>
  <c r="D976" i="8" s="1"/>
  <c r="E976" i="8" s="1"/>
  <c r="F976" i="8" l="1"/>
  <c r="G976" i="8" s="1"/>
  <c r="H976" i="8" s="1"/>
  <c r="I976" i="8" s="1"/>
  <c r="D977" i="8" s="1"/>
  <c r="E977" i="8" s="1"/>
  <c r="F977" i="8" l="1"/>
  <c r="G977" i="8" s="1"/>
  <c r="H977" i="8" s="1"/>
  <c r="I977" i="8" s="1"/>
  <c r="D978" i="8" s="1"/>
  <c r="E978" i="8" s="1"/>
  <c r="F978" i="8" l="1"/>
  <c r="G978" i="8" s="1"/>
  <c r="H978" i="8" s="1"/>
  <c r="I978" i="8" s="1"/>
  <c r="D979" i="8" s="1"/>
  <c r="E979" i="8" s="1"/>
  <c r="F979" i="8" l="1"/>
  <c r="G979" i="8" s="1"/>
  <c r="H979" i="8" s="1"/>
  <c r="I979" i="8" s="1"/>
  <c r="D980" i="8" s="1"/>
  <c r="E980" i="8" s="1"/>
  <c r="F980" i="8" l="1"/>
  <c r="G980" i="8" s="1"/>
  <c r="H980" i="8" s="1"/>
  <c r="I980" i="8" s="1"/>
  <c r="D981" i="8" s="1"/>
  <c r="E981" i="8" s="1"/>
  <c r="F981" i="8" l="1"/>
  <c r="G981" i="8" s="1"/>
  <c r="H981" i="8" s="1"/>
  <c r="I981" i="8" s="1"/>
  <c r="D982" i="8" s="1"/>
  <c r="E982" i="8" s="1"/>
  <c r="F982" i="8" l="1"/>
  <c r="G982" i="8" s="1"/>
  <c r="H982" i="8" s="1"/>
  <c r="I982" i="8" s="1"/>
  <c r="D983" i="8" s="1"/>
  <c r="E983" i="8" s="1"/>
  <c r="F983" i="8" l="1"/>
  <c r="G983" i="8" s="1"/>
  <c r="H983" i="8" s="1"/>
  <c r="I983" i="8" s="1"/>
  <c r="D984" i="8" s="1"/>
  <c r="E984" i="8" s="1"/>
  <c r="F984" i="8" l="1"/>
  <c r="G984" i="8" s="1"/>
  <c r="H984" i="8" s="1"/>
  <c r="I984" i="8" s="1"/>
  <c r="D985" i="8" s="1"/>
  <c r="E985" i="8" s="1"/>
  <c r="F985" i="8" l="1"/>
  <c r="G985" i="8" s="1"/>
  <c r="H985" i="8" s="1"/>
  <c r="I985" i="8" s="1"/>
  <c r="D986" i="8" s="1"/>
  <c r="E986" i="8" s="1"/>
  <c r="F986" i="8" l="1"/>
  <c r="G986" i="8" s="1"/>
  <c r="H986" i="8" s="1"/>
  <c r="I986" i="8" s="1"/>
  <c r="D987" i="8" s="1"/>
  <c r="E987" i="8" s="1"/>
  <c r="F987" i="8" l="1"/>
  <c r="G987" i="8" s="1"/>
  <c r="H987" i="8" s="1"/>
  <c r="I987" i="8" s="1"/>
  <c r="D988" i="8" s="1"/>
  <c r="E988" i="8" s="1"/>
  <c r="F988" i="8" l="1"/>
  <c r="G988" i="8" s="1"/>
  <c r="H988" i="8" s="1"/>
  <c r="I988" i="8" s="1"/>
  <c r="D989" i="8" s="1"/>
  <c r="E989" i="8" s="1"/>
  <c r="F989" i="8" l="1"/>
  <c r="G989" i="8" s="1"/>
  <c r="H989" i="8" s="1"/>
  <c r="I989" i="8" s="1"/>
  <c r="D990" i="8" s="1"/>
  <c r="E990" i="8" s="1"/>
  <c r="F990" i="8" l="1"/>
  <c r="G990" i="8" s="1"/>
  <c r="H990" i="8" s="1"/>
  <c r="I990" i="8" s="1"/>
  <c r="D991" i="8" s="1"/>
  <c r="E991" i="8" s="1"/>
  <c r="F991" i="8" l="1"/>
  <c r="G991" i="8" s="1"/>
  <c r="H991" i="8" s="1"/>
  <c r="I991" i="8" s="1"/>
  <c r="D992" i="8" s="1"/>
  <c r="E992" i="8" s="1"/>
  <c r="F992" i="8" l="1"/>
  <c r="G992" i="8" s="1"/>
  <c r="H992" i="8" s="1"/>
  <c r="I992" i="8" s="1"/>
  <c r="D993" i="8" s="1"/>
  <c r="E993" i="8" s="1"/>
  <c r="F993" i="8" l="1"/>
  <c r="G993" i="8" s="1"/>
  <c r="H993" i="8" s="1"/>
  <c r="I993" i="8" s="1"/>
  <c r="D994" i="8" s="1"/>
  <c r="E994" i="8" s="1"/>
  <c r="F994" i="8" l="1"/>
  <c r="G994" i="8" s="1"/>
  <c r="H994" i="8" s="1"/>
  <c r="I994" i="8" s="1"/>
  <c r="D995" i="8" s="1"/>
  <c r="E995" i="8" s="1"/>
  <c r="F995" i="8" l="1"/>
  <c r="G995" i="8" s="1"/>
  <c r="H995" i="8" s="1"/>
  <c r="I995" i="8" s="1"/>
  <c r="D996" i="8" s="1"/>
  <c r="E996" i="8" s="1"/>
  <c r="F996" i="8" l="1"/>
  <c r="G996" i="8" s="1"/>
  <c r="H996" i="8" s="1"/>
  <c r="I996" i="8" s="1"/>
  <c r="D997" i="8" s="1"/>
  <c r="E997" i="8" s="1"/>
  <c r="F997" i="8" l="1"/>
  <c r="G997" i="8" s="1"/>
  <c r="H997" i="8" s="1"/>
  <c r="I997" i="8" s="1"/>
  <c r="D998" i="8" s="1"/>
  <c r="E998" i="8" s="1"/>
  <c r="F998" i="8" l="1"/>
  <c r="G998" i="8" s="1"/>
  <c r="H998" i="8" s="1"/>
  <c r="I998" i="8" s="1"/>
  <c r="D999" i="8" s="1"/>
  <c r="E999" i="8" s="1"/>
  <c r="F999" i="8" l="1"/>
  <c r="G999" i="8" s="1"/>
  <c r="H999" i="8" s="1"/>
  <c r="I999" i="8" s="1"/>
  <c r="D1000" i="8" s="1"/>
  <c r="E1000" i="8" s="1"/>
  <c r="F1000" i="8" l="1"/>
  <c r="G1000" i="8" s="1"/>
  <c r="H1000" i="8" s="1"/>
  <c r="I1000" i="8" s="1"/>
  <c r="D1001" i="8" s="1"/>
  <c r="E1001" i="8" s="1"/>
  <c r="F1001" i="8" l="1"/>
  <c r="G1001" i="8" s="1"/>
  <c r="H1001" i="8" s="1"/>
  <c r="I1001" i="8" s="1"/>
  <c r="D1002" i="8" s="1"/>
  <c r="E1002" i="8" s="1"/>
  <c r="F1002" i="8" l="1"/>
  <c r="G1002" i="8" s="1"/>
  <c r="H1002" i="8" s="1"/>
  <c r="I1002" i="8" s="1"/>
  <c r="D1003" i="8" s="1"/>
  <c r="E1003" i="8" s="1"/>
  <c r="F1003" i="8" l="1"/>
  <c r="G1003" i="8" s="1"/>
  <c r="H1003" i="8" s="1"/>
  <c r="I1003" i="8" s="1"/>
  <c r="D1004" i="8" s="1"/>
  <c r="E1004" i="8" s="1"/>
  <c r="F1004" i="8" l="1"/>
  <c r="G1004" i="8" s="1"/>
  <c r="H1004" i="8" s="1"/>
  <c r="I1004" i="8" s="1"/>
  <c r="D1005" i="8" s="1"/>
  <c r="E1005" i="8" s="1"/>
  <c r="F1005" i="8" l="1"/>
  <c r="G1005" i="8" s="1"/>
  <c r="H1005" i="8" s="1"/>
  <c r="I1005" i="8" s="1"/>
  <c r="D1006" i="8" s="1"/>
  <c r="E1006" i="8" s="1"/>
  <c r="F1006" i="8" l="1"/>
  <c r="G1006" i="8" s="1"/>
  <c r="H1006" i="8" s="1"/>
  <c r="I1006" i="8" s="1"/>
  <c r="D1007" i="8" s="1"/>
  <c r="E1007" i="8" s="1"/>
  <c r="F1007" i="8" l="1"/>
  <c r="G1007" i="8" s="1"/>
  <c r="H1007" i="8" s="1"/>
  <c r="I1007" i="8" s="1"/>
  <c r="D1008" i="8" s="1"/>
  <c r="E1008" i="8" s="1"/>
  <c r="F1008" i="8" l="1"/>
  <c r="G1008" i="8" s="1"/>
  <c r="H1008" i="8" s="1"/>
  <c r="I1008" i="8" s="1"/>
  <c r="D1009" i="8" s="1"/>
  <c r="E1009" i="8" s="1"/>
  <c r="F1009" i="8" l="1"/>
  <c r="G1009" i="8" s="1"/>
  <c r="H1009" i="8" s="1"/>
  <c r="I1009" i="8" s="1"/>
  <c r="D1010" i="8" s="1"/>
  <c r="E1010" i="8" s="1"/>
  <c r="F1010" i="8" l="1"/>
  <c r="G1010" i="8" s="1"/>
  <c r="H1010" i="8" s="1"/>
  <c r="I1010" i="8" s="1"/>
  <c r="D1011" i="8" s="1"/>
  <c r="E1011" i="8" s="1"/>
  <c r="F1011" i="8" l="1"/>
  <c r="G1011" i="8" s="1"/>
  <c r="H1011" i="8" s="1"/>
  <c r="I1011" i="8" s="1"/>
  <c r="D1012" i="8" s="1"/>
  <c r="E1012" i="8" s="1"/>
  <c r="F1012" i="8" l="1"/>
  <c r="G1012" i="8" s="1"/>
  <c r="H1012" i="8" s="1"/>
  <c r="I1012" i="8" s="1"/>
  <c r="D1013" i="8" s="1"/>
  <c r="E1013" i="8" s="1"/>
  <c r="F1013" i="8" l="1"/>
  <c r="G1013" i="8" s="1"/>
  <c r="H1013" i="8" s="1"/>
  <c r="I1013" i="8" s="1"/>
  <c r="D1014" i="8" s="1"/>
  <c r="E1014" i="8" s="1"/>
  <c r="F1014" i="8" l="1"/>
  <c r="G1014" i="8" s="1"/>
  <c r="H1014" i="8" s="1"/>
  <c r="I1014" i="8" s="1"/>
  <c r="D1015" i="8" s="1"/>
  <c r="E1015" i="8" s="1"/>
  <c r="F1015" i="8" l="1"/>
  <c r="G1015" i="8" s="1"/>
  <c r="H1015" i="8" s="1"/>
  <c r="I1015" i="8" s="1"/>
  <c r="D1016" i="8" s="1"/>
  <c r="E1016" i="8" s="1"/>
  <c r="F1016" i="8" l="1"/>
  <c r="G1016" i="8" s="1"/>
  <c r="H1016" i="8" s="1"/>
  <c r="I1016" i="8" s="1"/>
  <c r="D1017" i="8" s="1"/>
  <c r="E1017" i="8" s="1"/>
  <c r="F1017" i="8" l="1"/>
  <c r="G1017" i="8" s="1"/>
  <c r="H1017" i="8" s="1"/>
  <c r="I1017" i="8" s="1"/>
  <c r="D1018" i="8" s="1"/>
  <c r="E1018" i="8" s="1"/>
  <c r="F1018" i="8" l="1"/>
  <c r="G1018" i="8" s="1"/>
  <c r="H1018" i="8" s="1"/>
  <c r="I1018" i="8" s="1"/>
  <c r="D1019" i="8" s="1"/>
  <c r="E1019" i="8" s="1"/>
  <c r="F1019" i="8" l="1"/>
  <c r="G1019" i="8" s="1"/>
  <c r="H1019" i="8" s="1"/>
  <c r="I1019" i="8" s="1"/>
  <c r="D1020" i="8" s="1"/>
  <c r="E1020" i="8" s="1"/>
  <c r="F1020" i="8" l="1"/>
  <c r="G1020" i="8" s="1"/>
  <c r="H1020" i="8" s="1"/>
  <c r="I1020" i="8" s="1"/>
  <c r="D1021" i="8" s="1"/>
  <c r="E1021" i="8" s="1"/>
  <c r="F1021" i="8" l="1"/>
  <c r="G1021" i="8" s="1"/>
  <c r="H1021" i="8" s="1"/>
  <c r="I1021" i="8" s="1"/>
  <c r="D1022" i="8" s="1"/>
  <c r="E1022" i="8" s="1"/>
  <c r="F1022" i="8" l="1"/>
  <c r="G1022" i="8" s="1"/>
  <c r="H1022" i="8" s="1"/>
  <c r="I1022" i="8" s="1"/>
  <c r="D1023" i="8" s="1"/>
  <c r="E1023" i="8" s="1"/>
  <c r="F1023" i="8" l="1"/>
  <c r="G1023" i="8" s="1"/>
  <c r="H1023" i="8" s="1"/>
  <c r="I1023" i="8" s="1"/>
  <c r="D1024" i="8" s="1"/>
  <c r="E1024" i="8" s="1"/>
  <c r="F1024" i="8" l="1"/>
  <c r="G1024" i="8" s="1"/>
  <c r="H1024" i="8" s="1"/>
  <c r="I1024" i="8" s="1"/>
  <c r="D1025" i="8" s="1"/>
  <c r="E1025" i="8" s="1"/>
  <c r="F1025" i="8" l="1"/>
  <c r="G1025" i="8" s="1"/>
  <c r="H1025" i="8" s="1"/>
  <c r="I1025" i="8" s="1"/>
  <c r="D1026" i="8" s="1"/>
  <c r="E1026" i="8" s="1"/>
  <c r="F1026" i="8" l="1"/>
  <c r="G1026" i="8" s="1"/>
  <c r="H1026" i="8" s="1"/>
  <c r="I1026" i="8" s="1"/>
  <c r="D1027" i="8" s="1"/>
  <c r="E1027" i="8" s="1"/>
  <c r="F1027" i="8" l="1"/>
  <c r="G1027" i="8" s="1"/>
  <c r="H1027" i="8" s="1"/>
  <c r="I1027" i="8" s="1"/>
  <c r="D1028" i="8" s="1"/>
  <c r="E1028" i="8" s="1"/>
  <c r="F1028" i="8" l="1"/>
  <c r="G1028" i="8" s="1"/>
  <c r="H1028" i="8" s="1"/>
  <c r="I1028" i="8" s="1"/>
  <c r="D1029" i="8" s="1"/>
  <c r="E1029" i="8" s="1"/>
  <c r="F1029" i="8" l="1"/>
  <c r="G1029" i="8" s="1"/>
  <c r="H1029" i="8" s="1"/>
  <c r="I1029" i="8" s="1"/>
  <c r="D1030" i="8" s="1"/>
  <c r="E1030" i="8" s="1"/>
  <c r="F1030" i="8" l="1"/>
  <c r="G1030" i="8" s="1"/>
  <c r="H1030" i="8" s="1"/>
  <c r="I1030" i="8" s="1"/>
  <c r="D1031" i="8" s="1"/>
  <c r="E1031" i="8" s="1"/>
  <c r="F1031" i="8" l="1"/>
  <c r="G1031" i="8" s="1"/>
  <c r="H1031" i="8" s="1"/>
  <c r="I1031" i="8" s="1"/>
  <c r="D1032" i="8" s="1"/>
  <c r="E1032" i="8" s="1"/>
  <c r="F1032" i="8" l="1"/>
  <c r="G1032" i="8" s="1"/>
  <c r="H1032" i="8" s="1"/>
  <c r="I1032" i="8" s="1"/>
  <c r="D1033" i="8" s="1"/>
  <c r="E1033" i="8" s="1"/>
  <c r="F1033" i="8" l="1"/>
  <c r="G1033" i="8" s="1"/>
  <c r="H1033" i="8" s="1"/>
  <c r="I1033" i="8" s="1"/>
  <c r="D1034" i="8" s="1"/>
  <c r="E1034" i="8" s="1"/>
  <c r="F1034" i="8" l="1"/>
  <c r="G1034" i="8" s="1"/>
  <c r="H1034" i="8" s="1"/>
  <c r="I1034" i="8" s="1"/>
  <c r="D1035" i="8" s="1"/>
  <c r="E1035" i="8" s="1"/>
  <c r="F1035" i="8" l="1"/>
  <c r="G1035" i="8" s="1"/>
  <c r="H1035" i="8" s="1"/>
  <c r="I1035" i="8" s="1"/>
  <c r="D1036" i="8" s="1"/>
  <c r="E1036" i="8" s="1"/>
  <c r="F1036" i="8" l="1"/>
  <c r="G1036" i="8" s="1"/>
  <c r="H1036" i="8" s="1"/>
  <c r="I1036" i="8" s="1"/>
  <c r="D1037" i="8" s="1"/>
  <c r="E1037" i="8" s="1"/>
  <c r="F1037" i="8" l="1"/>
  <c r="G1037" i="8" s="1"/>
  <c r="H1037" i="8" s="1"/>
  <c r="I1037" i="8" s="1"/>
  <c r="D1038" i="8" s="1"/>
  <c r="E1038" i="8" s="1"/>
  <c r="F1038" i="8" l="1"/>
  <c r="G1038" i="8" s="1"/>
  <c r="H1038" i="8" s="1"/>
  <c r="I1038" i="8" s="1"/>
  <c r="D1039" i="8" s="1"/>
  <c r="E1039" i="8" s="1"/>
  <c r="F1039" i="8" l="1"/>
  <c r="G1039" i="8" s="1"/>
  <c r="H1039" i="8" s="1"/>
  <c r="I1039" i="8" s="1"/>
  <c r="D1040" i="8" s="1"/>
  <c r="E1040" i="8" s="1"/>
  <c r="F1040" i="8" l="1"/>
  <c r="G1040" i="8" s="1"/>
  <c r="H1040" i="8" s="1"/>
  <c r="I1040" i="8" s="1"/>
  <c r="D1041" i="8" s="1"/>
  <c r="E1041" i="8" s="1"/>
  <c r="F1041" i="8" l="1"/>
  <c r="G1041" i="8" s="1"/>
  <c r="H1041" i="8" s="1"/>
  <c r="I1041" i="8" s="1"/>
  <c r="D1042" i="8" s="1"/>
  <c r="E1042" i="8" s="1"/>
  <c r="F1042" i="8" l="1"/>
  <c r="G1042" i="8" s="1"/>
  <c r="H1042" i="8" s="1"/>
  <c r="I1042" i="8" s="1"/>
  <c r="D1043" i="8" s="1"/>
  <c r="E1043" i="8" s="1"/>
  <c r="F1043" i="8" l="1"/>
  <c r="G1043" i="8" s="1"/>
  <c r="H1043" i="8" s="1"/>
  <c r="I1043" i="8" s="1"/>
  <c r="D1044" i="8" s="1"/>
  <c r="E1044" i="8" s="1"/>
  <c r="F1044" i="8" l="1"/>
  <c r="G1044" i="8" s="1"/>
  <c r="H1044" i="8" s="1"/>
  <c r="I1044" i="8" s="1"/>
  <c r="D1045" i="8" s="1"/>
  <c r="E1045" i="8" s="1"/>
  <c r="F1045" i="8" l="1"/>
  <c r="G1045" i="8" s="1"/>
  <c r="H1045" i="8" s="1"/>
  <c r="I1045" i="8" s="1"/>
  <c r="D1046" i="8" s="1"/>
  <c r="E1046" i="8" s="1"/>
  <c r="F1046" i="8" l="1"/>
  <c r="G1046" i="8" s="1"/>
  <c r="H1046" i="8" s="1"/>
  <c r="I1046" i="8" s="1"/>
  <c r="D1047" i="8" s="1"/>
  <c r="E1047" i="8" s="1"/>
  <c r="F1047" i="8" l="1"/>
  <c r="G1047" i="8" s="1"/>
  <c r="H1047" i="8" s="1"/>
  <c r="I1047" i="8" s="1"/>
  <c r="D1048" i="8" s="1"/>
  <c r="E1048" i="8" s="1"/>
  <c r="F1048" i="8" l="1"/>
  <c r="G1048" i="8" s="1"/>
  <c r="H1048" i="8" s="1"/>
  <c r="I1048" i="8" s="1"/>
  <c r="D1049" i="8" s="1"/>
  <c r="E1049" i="8" s="1"/>
  <c r="F1049" i="8" l="1"/>
  <c r="G1049" i="8" s="1"/>
  <c r="H1049" i="8" s="1"/>
  <c r="I1049" i="8" s="1"/>
  <c r="D1050" i="8" s="1"/>
  <c r="E1050" i="8" s="1"/>
  <c r="F1050" i="8" l="1"/>
  <c r="G1050" i="8" s="1"/>
  <c r="H1050" i="8" s="1"/>
  <c r="I1050" i="8" s="1"/>
  <c r="D1051" i="8" s="1"/>
  <c r="E1051" i="8" s="1"/>
  <c r="F1051" i="8" l="1"/>
  <c r="G1051" i="8" s="1"/>
  <c r="H1051" i="8" s="1"/>
  <c r="I1051" i="8" s="1"/>
  <c r="D1052" i="8" s="1"/>
  <c r="E1052" i="8" s="1"/>
  <c r="F1052" i="8" l="1"/>
  <c r="G1052" i="8" s="1"/>
  <c r="H1052" i="8" s="1"/>
  <c r="I1052" i="8" s="1"/>
  <c r="D1053" i="8" s="1"/>
  <c r="E1053" i="8" s="1"/>
  <c r="F1053" i="8" l="1"/>
  <c r="G1053" i="8" s="1"/>
  <c r="H1053" i="8" s="1"/>
  <c r="I1053" i="8" s="1"/>
  <c r="D1054" i="8" s="1"/>
  <c r="E1054" i="8" s="1"/>
  <c r="F1054" i="8" l="1"/>
  <c r="G1054" i="8" s="1"/>
  <c r="H1054" i="8" s="1"/>
  <c r="I1054" i="8" s="1"/>
  <c r="D1055" i="8" s="1"/>
  <c r="E1055" i="8" s="1"/>
  <c r="F1055" i="8" l="1"/>
  <c r="G1055" i="8" s="1"/>
  <c r="H1055" i="8" s="1"/>
  <c r="I1055" i="8" s="1"/>
  <c r="D1056" i="8" s="1"/>
  <c r="E1056" i="8" s="1"/>
  <c r="F1056" i="8" l="1"/>
  <c r="G1056" i="8" s="1"/>
  <c r="H1056" i="8" s="1"/>
  <c r="I1056" i="8" s="1"/>
  <c r="D1057" i="8" s="1"/>
  <c r="E1057" i="8" s="1"/>
  <c r="F1057" i="8" l="1"/>
  <c r="G1057" i="8" s="1"/>
  <c r="H1057" i="8" s="1"/>
  <c r="I1057" i="8" s="1"/>
  <c r="D1058" i="8" s="1"/>
  <c r="E1058" i="8" s="1"/>
  <c r="F1058" i="8" l="1"/>
  <c r="G1058" i="8" s="1"/>
  <c r="H1058" i="8" s="1"/>
  <c r="I1058" i="8" s="1"/>
  <c r="D1059" i="8" s="1"/>
  <c r="E1059" i="8" s="1"/>
  <c r="F1059" i="8" l="1"/>
  <c r="G1059" i="8" s="1"/>
  <c r="H1059" i="8" s="1"/>
  <c r="I1059" i="8" s="1"/>
  <c r="D1060" i="8" s="1"/>
  <c r="E1060" i="8" s="1"/>
  <c r="F1060" i="8" l="1"/>
  <c r="G1060" i="8" s="1"/>
  <c r="H1060" i="8" s="1"/>
  <c r="I1060" i="8" s="1"/>
  <c r="D1061" i="8" s="1"/>
  <c r="E1061" i="8" s="1"/>
  <c r="F1061" i="8" l="1"/>
  <c r="G1061" i="8" s="1"/>
  <c r="H1061" i="8" s="1"/>
  <c r="I1061" i="8" s="1"/>
  <c r="D1062" i="8" s="1"/>
  <c r="E1062" i="8" s="1"/>
  <c r="F1062" i="8" l="1"/>
  <c r="G1062" i="8" s="1"/>
  <c r="H1062" i="8" s="1"/>
  <c r="I1062" i="8" s="1"/>
  <c r="D1063" i="8" s="1"/>
  <c r="E1063" i="8" s="1"/>
  <c r="F1063" i="8" l="1"/>
  <c r="G1063" i="8" s="1"/>
  <c r="H1063" i="8" s="1"/>
  <c r="I1063" i="8" s="1"/>
  <c r="D1064" i="8" s="1"/>
  <c r="E1064" i="8" s="1"/>
  <c r="F1064" i="8" l="1"/>
  <c r="G1064" i="8" s="1"/>
  <c r="H1064" i="8" s="1"/>
  <c r="I1064" i="8" s="1"/>
  <c r="D1065" i="8" s="1"/>
  <c r="E1065" i="8" s="1"/>
  <c r="F1065" i="8" l="1"/>
  <c r="G1065" i="8" s="1"/>
  <c r="H1065" i="8" s="1"/>
  <c r="I1065" i="8" s="1"/>
  <c r="D1066" i="8" s="1"/>
  <c r="E1066" i="8" s="1"/>
  <c r="F1066" i="8" l="1"/>
  <c r="G1066" i="8" s="1"/>
  <c r="H1066" i="8" s="1"/>
  <c r="I1066" i="8" s="1"/>
  <c r="D1067" i="8" s="1"/>
  <c r="E1067" i="8" s="1"/>
  <c r="F1067" i="8" l="1"/>
  <c r="G1067" i="8" s="1"/>
  <c r="H1067" i="8" s="1"/>
  <c r="I1067" i="8" s="1"/>
  <c r="D1068" i="8" s="1"/>
  <c r="E1068" i="8" s="1"/>
  <c r="F1068" i="8" l="1"/>
  <c r="G1068" i="8" s="1"/>
  <c r="H1068" i="8" s="1"/>
  <c r="I1068" i="8" s="1"/>
  <c r="D1069" i="8" s="1"/>
  <c r="E1069" i="8" s="1"/>
  <c r="F1069" i="8" l="1"/>
  <c r="G1069" i="8" s="1"/>
  <c r="H1069" i="8" s="1"/>
  <c r="I1069" i="8" s="1"/>
  <c r="D1070" i="8" s="1"/>
  <c r="E1070" i="8" s="1"/>
  <c r="F1070" i="8" l="1"/>
  <c r="G1070" i="8" s="1"/>
  <c r="H1070" i="8" s="1"/>
  <c r="I1070" i="8" s="1"/>
  <c r="D1071" i="8" s="1"/>
  <c r="E1071" i="8" s="1"/>
  <c r="F1071" i="8" l="1"/>
  <c r="G1071" i="8" s="1"/>
  <c r="H1071" i="8" s="1"/>
  <c r="I1071" i="8" s="1"/>
  <c r="D1072" i="8" s="1"/>
  <c r="E1072" i="8" s="1"/>
  <c r="F1072" i="8" l="1"/>
  <c r="G1072" i="8" s="1"/>
  <c r="H1072" i="8" s="1"/>
  <c r="I1072" i="8" s="1"/>
  <c r="D1073" i="8" s="1"/>
  <c r="E1073" i="8" s="1"/>
  <c r="F1073" i="8" l="1"/>
  <c r="G1073" i="8" s="1"/>
  <c r="H1073" i="8" s="1"/>
  <c r="I1073" i="8" s="1"/>
  <c r="D1074" i="8" s="1"/>
  <c r="E1074" i="8" s="1"/>
  <c r="F1074" i="8" l="1"/>
  <c r="G1074" i="8" s="1"/>
  <c r="H1074" i="8" s="1"/>
  <c r="I1074" i="8" s="1"/>
  <c r="D1075" i="8" s="1"/>
  <c r="E1075" i="8" s="1"/>
  <c r="F1075" i="8" l="1"/>
  <c r="G1075" i="8" s="1"/>
  <c r="H1075" i="8" s="1"/>
  <c r="I1075" i="8" s="1"/>
  <c r="D1076" i="8" s="1"/>
  <c r="E1076" i="8" s="1"/>
  <c r="F1076" i="8" l="1"/>
  <c r="G1076" i="8" s="1"/>
  <c r="H1076" i="8" s="1"/>
  <c r="I1076" i="8" s="1"/>
  <c r="D1077" i="8" s="1"/>
  <c r="E1077" i="8" s="1"/>
  <c r="F1077" i="8" l="1"/>
  <c r="G1077" i="8" s="1"/>
  <c r="H1077" i="8" s="1"/>
  <c r="I1077" i="8" s="1"/>
  <c r="D1078" i="8" s="1"/>
  <c r="E1078" i="8" s="1"/>
  <c r="F1078" i="8" l="1"/>
  <c r="G1078" i="8" s="1"/>
  <c r="H1078" i="8" s="1"/>
  <c r="I1078" i="8" s="1"/>
  <c r="D1079" i="8" s="1"/>
  <c r="E1079" i="8" s="1"/>
  <c r="F1079" i="8" l="1"/>
  <c r="G1079" i="8" s="1"/>
  <c r="H1079" i="8" s="1"/>
  <c r="I1079" i="8" s="1"/>
  <c r="D1080" i="8" s="1"/>
  <c r="E1080" i="8" s="1"/>
  <c r="F1080" i="8" l="1"/>
  <c r="G1080" i="8" s="1"/>
  <c r="H1080" i="8" s="1"/>
  <c r="I1080" i="8" s="1"/>
  <c r="D1081" i="8" s="1"/>
  <c r="E1081" i="8" s="1"/>
  <c r="F1081" i="8" l="1"/>
  <c r="G1081" i="8" s="1"/>
  <c r="H1081" i="8" s="1"/>
  <c r="I1081" i="8" s="1"/>
  <c r="D1082" i="8" s="1"/>
  <c r="E1082" i="8" s="1"/>
  <c r="F1082" i="8" l="1"/>
  <c r="G1082" i="8" s="1"/>
  <c r="H1082" i="8" s="1"/>
  <c r="I1082" i="8" s="1"/>
  <c r="D1083" i="8" s="1"/>
  <c r="E1083" i="8" s="1"/>
  <c r="F1083" i="8" l="1"/>
  <c r="G1083" i="8" s="1"/>
  <c r="H1083" i="8" s="1"/>
  <c r="I1083" i="8" s="1"/>
  <c r="D1084" i="8" s="1"/>
  <c r="E1084" i="8" s="1"/>
  <c r="F1084" i="8" l="1"/>
  <c r="G1084" i="8" s="1"/>
  <c r="H1084" i="8" s="1"/>
  <c r="I1084" i="8" s="1"/>
  <c r="D1085" i="8" s="1"/>
  <c r="E1085" i="8" s="1"/>
  <c r="F1085" i="8" l="1"/>
  <c r="G1085" i="8" s="1"/>
  <c r="H1085" i="8" s="1"/>
  <c r="I1085" i="8" s="1"/>
  <c r="D1086" i="8" s="1"/>
  <c r="E1086" i="8" s="1"/>
  <c r="F1086" i="8" l="1"/>
  <c r="G1086" i="8" s="1"/>
  <c r="H1086" i="8" s="1"/>
  <c r="I1086" i="8" s="1"/>
  <c r="D1087" i="8" s="1"/>
  <c r="E1087" i="8" s="1"/>
  <c r="F1087" i="8" l="1"/>
  <c r="G1087" i="8" s="1"/>
  <c r="H1087" i="8" s="1"/>
  <c r="I1087" i="8" s="1"/>
  <c r="D1088" i="8" s="1"/>
  <c r="E1088" i="8" s="1"/>
  <c r="F1088" i="8" l="1"/>
  <c r="G1088" i="8" s="1"/>
  <c r="H1088" i="8" s="1"/>
  <c r="I1088" i="8" s="1"/>
  <c r="D1089" i="8" s="1"/>
  <c r="E1089" i="8" s="1"/>
  <c r="F1089" i="8" l="1"/>
  <c r="G1089" i="8" s="1"/>
  <c r="H1089" i="8" s="1"/>
  <c r="I1089" i="8" s="1"/>
  <c r="D1090" i="8" s="1"/>
  <c r="E1090" i="8" s="1"/>
  <c r="F1090" i="8" l="1"/>
  <c r="G1090" i="8" s="1"/>
  <c r="H1090" i="8" s="1"/>
  <c r="I1090" i="8" s="1"/>
  <c r="D1091" i="8" s="1"/>
  <c r="E1091" i="8" s="1"/>
  <c r="F1091" i="8" l="1"/>
  <c r="G1091" i="8" s="1"/>
  <c r="H1091" i="8" s="1"/>
  <c r="I1091" i="8" s="1"/>
  <c r="D1092" i="8" s="1"/>
  <c r="E1092" i="8" s="1"/>
  <c r="F1092" i="8" l="1"/>
  <c r="G1092" i="8" s="1"/>
  <c r="H1092" i="8" s="1"/>
  <c r="I1092" i="8" s="1"/>
  <c r="D1093" i="8" s="1"/>
  <c r="E1093" i="8" s="1"/>
  <c r="F1093" i="8" l="1"/>
  <c r="G1093" i="8" s="1"/>
  <c r="H1093" i="8" s="1"/>
  <c r="I1093" i="8" s="1"/>
  <c r="D1094" i="8" s="1"/>
  <c r="E1094" i="8" s="1"/>
  <c r="F1094" i="8" l="1"/>
  <c r="G1094" i="8" s="1"/>
  <c r="H1094" i="8" s="1"/>
  <c r="I1094" i="8" s="1"/>
  <c r="D1095" i="8" s="1"/>
  <c r="E1095" i="8" s="1"/>
  <c r="F1095" i="8" l="1"/>
  <c r="G1095" i="8" s="1"/>
  <c r="H1095" i="8" s="1"/>
  <c r="I1095" i="8" s="1"/>
  <c r="D1096" i="8" s="1"/>
  <c r="E1096" i="8" s="1"/>
  <c r="F1096" i="8" l="1"/>
  <c r="G1096" i="8" s="1"/>
  <c r="H1096" i="8" s="1"/>
  <c r="I1096" i="8" s="1"/>
  <c r="D1097" i="8" s="1"/>
  <c r="E1097" i="8" s="1"/>
  <c r="F1097" i="8" l="1"/>
  <c r="G1097" i="8" s="1"/>
  <c r="H1097" i="8" s="1"/>
  <c r="I1097" i="8" s="1"/>
  <c r="D1098" i="8" s="1"/>
  <c r="E1098" i="8" s="1"/>
  <c r="F1098" i="8" l="1"/>
  <c r="G1098" i="8" s="1"/>
  <c r="H1098" i="8" s="1"/>
  <c r="I1098" i="8" s="1"/>
  <c r="D1099" i="8" s="1"/>
  <c r="E1099" i="8" s="1"/>
  <c r="F1099" i="8" l="1"/>
  <c r="G1099" i="8" s="1"/>
  <c r="H1099" i="8" s="1"/>
  <c r="I1099" i="8" s="1"/>
  <c r="D1100" i="8" s="1"/>
  <c r="E1100" i="8" s="1"/>
  <c r="F1100" i="8" l="1"/>
  <c r="G1100" i="8" s="1"/>
  <c r="H1100" i="8" s="1"/>
  <c r="I1100" i="8" s="1"/>
  <c r="D1101" i="8" s="1"/>
  <c r="E1101" i="8" s="1"/>
  <c r="F1101" i="8" l="1"/>
  <c r="G1101" i="8" s="1"/>
  <c r="H1101" i="8" s="1"/>
  <c r="I1101" i="8" s="1"/>
  <c r="D1102" i="8" s="1"/>
  <c r="E1102" i="8" s="1"/>
  <c r="F1102" i="8" l="1"/>
  <c r="G1102" i="8" s="1"/>
  <c r="H1102" i="8" s="1"/>
  <c r="I1102" i="8" s="1"/>
  <c r="D1103" i="8" s="1"/>
  <c r="E1103" i="8" s="1"/>
  <c r="F1103" i="8" l="1"/>
  <c r="G1103" i="8" s="1"/>
  <c r="H1103" i="8" s="1"/>
  <c r="I1103" i="8" s="1"/>
  <c r="D1104" i="8" s="1"/>
  <c r="E1104" i="8" s="1"/>
  <c r="F1104" i="8" l="1"/>
  <c r="G1104" i="8" s="1"/>
  <c r="H1104" i="8" s="1"/>
  <c r="I1104" i="8" s="1"/>
  <c r="D1105" i="8" s="1"/>
  <c r="E1105" i="8" s="1"/>
  <c r="F1105" i="8" l="1"/>
  <c r="G1105" i="8" s="1"/>
  <c r="H1105" i="8" s="1"/>
  <c r="I1105" i="8" s="1"/>
  <c r="D1106" i="8" s="1"/>
  <c r="E1106" i="8" s="1"/>
  <c r="F1106" i="8" l="1"/>
  <c r="G1106" i="8" s="1"/>
  <c r="H1106" i="8" s="1"/>
  <c r="I1106" i="8" s="1"/>
  <c r="D1107" i="8" s="1"/>
  <c r="E1107" i="8" s="1"/>
  <c r="F1107" i="8" l="1"/>
  <c r="G1107" i="8" s="1"/>
  <c r="H1107" i="8" s="1"/>
  <c r="I1107" i="8" s="1"/>
  <c r="D1108" i="8" s="1"/>
  <c r="E1108" i="8" s="1"/>
  <c r="F1108" i="8" l="1"/>
  <c r="G1108" i="8" s="1"/>
  <c r="H1108" i="8" s="1"/>
  <c r="I1108" i="8" s="1"/>
  <c r="D1109" i="8" s="1"/>
  <c r="E1109" i="8" s="1"/>
  <c r="F1109" i="8" l="1"/>
  <c r="G1109" i="8" s="1"/>
  <c r="H1109" i="8" s="1"/>
  <c r="I1109" i="8" s="1"/>
  <c r="D1110" i="8" s="1"/>
  <c r="E1110" i="8" s="1"/>
  <c r="F1110" i="8" l="1"/>
  <c r="G1110" i="8" s="1"/>
  <c r="H1110" i="8" s="1"/>
  <c r="I1110" i="8" s="1"/>
  <c r="D1111" i="8" s="1"/>
  <c r="E1111" i="8" s="1"/>
  <c r="F1111" i="8" l="1"/>
  <c r="G1111" i="8" s="1"/>
  <c r="H1111" i="8" s="1"/>
  <c r="I1111" i="8" s="1"/>
  <c r="D1112" i="8" s="1"/>
  <c r="E1112" i="8" s="1"/>
  <c r="F1112" i="8" l="1"/>
  <c r="G1112" i="8" s="1"/>
  <c r="H1112" i="8" s="1"/>
  <c r="I1112" i="8" s="1"/>
  <c r="D1113" i="8" s="1"/>
  <c r="E1113" i="8" s="1"/>
  <c r="F1113" i="8" l="1"/>
  <c r="G1113" i="8" s="1"/>
  <c r="H1113" i="8" s="1"/>
  <c r="I1113" i="8" s="1"/>
  <c r="D1114" i="8" s="1"/>
  <c r="E1114" i="8" s="1"/>
  <c r="F1114" i="8" l="1"/>
  <c r="G1114" i="8" s="1"/>
  <c r="H1114" i="8" s="1"/>
  <c r="I1114" i="8" s="1"/>
  <c r="D1115" i="8" s="1"/>
  <c r="E1115" i="8" s="1"/>
  <c r="F1115" i="8" l="1"/>
  <c r="G1115" i="8" s="1"/>
  <c r="H1115" i="8" s="1"/>
  <c r="I1115" i="8" s="1"/>
  <c r="D1116" i="8" s="1"/>
  <c r="E1116" i="8" s="1"/>
  <c r="F1116" i="8" l="1"/>
  <c r="G1116" i="8" s="1"/>
  <c r="H1116" i="8" s="1"/>
  <c r="I1116" i="8" s="1"/>
  <c r="D1117" i="8" s="1"/>
  <c r="E1117" i="8" s="1"/>
  <c r="F1117" i="8" l="1"/>
  <c r="G1117" i="8" s="1"/>
  <c r="H1117" i="8" s="1"/>
  <c r="I1117" i="8" s="1"/>
  <c r="D1118" i="8" s="1"/>
  <c r="E1118" i="8" s="1"/>
  <c r="F1118" i="8" l="1"/>
  <c r="G1118" i="8" s="1"/>
  <c r="H1118" i="8" s="1"/>
  <c r="I1118" i="8" s="1"/>
  <c r="D1119" i="8" s="1"/>
  <c r="E1119" i="8" s="1"/>
  <c r="F1119" i="8" l="1"/>
  <c r="G1119" i="8" s="1"/>
  <c r="H1119" i="8" s="1"/>
  <c r="I1119" i="8" s="1"/>
  <c r="D1120" i="8" s="1"/>
  <c r="E1120" i="8" s="1"/>
  <c r="F1120" i="8" l="1"/>
  <c r="G1120" i="8" s="1"/>
  <c r="H1120" i="8" s="1"/>
  <c r="I1120" i="8" s="1"/>
  <c r="D1121" i="8" s="1"/>
  <c r="E1121" i="8" s="1"/>
  <c r="F1121" i="8" l="1"/>
  <c r="G1121" i="8" s="1"/>
  <c r="H1121" i="8" s="1"/>
  <c r="I1121" i="8" s="1"/>
  <c r="D1122" i="8" s="1"/>
  <c r="E1122" i="8" s="1"/>
  <c r="F1122" i="8" l="1"/>
  <c r="G1122" i="8" s="1"/>
  <c r="H1122" i="8" s="1"/>
  <c r="I1122" i="8" s="1"/>
  <c r="D1123" i="8" s="1"/>
  <c r="E1123" i="8" s="1"/>
  <c r="F1123" i="8" l="1"/>
  <c r="G1123" i="8" s="1"/>
  <c r="H1123" i="8" s="1"/>
  <c r="I1123" i="8" s="1"/>
  <c r="D1124" i="8" s="1"/>
  <c r="E1124" i="8" s="1"/>
  <c r="F1124" i="8" l="1"/>
  <c r="G1124" i="8" s="1"/>
  <c r="H1124" i="8" s="1"/>
  <c r="I1124" i="8" s="1"/>
  <c r="D1125" i="8" s="1"/>
  <c r="E1125" i="8" s="1"/>
  <c r="F1125" i="8" l="1"/>
  <c r="G1125" i="8" s="1"/>
  <c r="H1125" i="8" s="1"/>
  <c r="I1125" i="8" s="1"/>
  <c r="D1126" i="8" s="1"/>
  <c r="E1126" i="8" s="1"/>
  <c r="F1126" i="8" l="1"/>
  <c r="G1126" i="8" s="1"/>
  <c r="H1126" i="8" s="1"/>
  <c r="I1126" i="8" s="1"/>
  <c r="D1127" i="8" s="1"/>
  <c r="E1127" i="8" s="1"/>
  <c r="F1127" i="8" l="1"/>
  <c r="G1127" i="8" s="1"/>
  <c r="H1127" i="8" s="1"/>
  <c r="I1127" i="8" s="1"/>
  <c r="D1128" i="8" s="1"/>
  <c r="E1128" i="8" s="1"/>
  <c r="F1128" i="8" l="1"/>
  <c r="G1128" i="8" s="1"/>
  <c r="H1128" i="8" s="1"/>
  <c r="I1128" i="8" s="1"/>
  <c r="D1129" i="8" s="1"/>
  <c r="E1129" i="8" s="1"/>
  <c r="F1129" i="8" l="1"/>
  <c r="G1129" i="8" s="1"/>
  <c r="H1129" i="8" s="1"/>
  <c r="I1129" i="8" s="1"/>
  <c r="D1130" i="8" s="1"/>
  <c r="E1130" i="8" s="1"/>
  <c r="F1130" i="8" l="1"/>
  <c r="G1130" i="8" s="1"/>
  <c r="H1130" i="8" s="1"/>
  <c r="I1130" i="8" s="1"/>
  <c r="D1131" i="8" s="1"/>
  <c r="E1131" i="8" s="1"/>
  <c r="F1131" i="8" l="1"/>
  <c r="G1131" i="8" s="1"/>
  <c r="H1131" i="8" s="1"/>
  <c r="I1131" i="8" s="1"/>
  <c r="D1132" i="8" s="1"/>
  <c r="E1132" i="8" s="1"/>
  <c r="F1132" i="8" l="1"/>
  <c r="G1132" i="8" s="1"/>
  <c r="H1132" i="8" s="1"/>
  <c r="I1132" i="8" s="1"/>
  <c r="D1133" i="8" s="1"/>
  <c r="E1133" i="8" s="1"/>
  <c r="F1133" i="8" l="1"/>
  <c r="G1133" i="8" s="1"/>
  <c r="H1133" i="8" s="1"/>
  <c r="I1133" i="8" s="1"/>
  <c r="D1134" i="8" s="1"/>
  <c r="E1134" i="8" s="1"/>
  <c r="F1134" i="8" l="1"/>
  <c r="G1134" i="8" s="1"/>
  <c r="H1134" i="8" s="1"/>
  <c r="I1134" i="8" s="1"/>
  <c r="D1135" i="8" s="1"/>
  <c r="E1135" i="8" s="1"/>
  <c r="F1135" i="8" l="1"/>
  <c r="G1135" i="8" s="1"/>
  <c r="H1135" i="8" s="1"/>
  <c r="I1135" i="8" s="1"/>
  <c r="D1136" i="8" s="1"/>
  <c r="E1136" i="8" s="1"/>
  <c r="F1136" i="8" l="1"/>
  <c r="G1136" i="8" s="1"/>
  <c r="H1136" i="8" s="1"/>
  <c r="I1136" i="8" s="1"/>
  <c r="D1137" i="8" s="1"/>
  <c r="E1137" i="8" s="1"/>
  <c r="F1137" i="8" l="1"/>
  <c r="G1137" i="8" s="1"/>
  <c r="H1137" i="8" s="1"/>
  <c r="I1137" i="8" s="1"/>
  <c r="D1138" i="8" s="1"/>
  <c r="E1138" i="8" s="1"/>
  <c r="F1138" i="8" l="1"/>
  <c r="G1138" i="8" s="1"/>
  <c r="H1138" i="8" s="1"/>
  <c r="I1138" i="8" s="1"/>
  <c r="D1139" i="8" s="1"/>
  <c r="E1139" i="8" s="1"/>
  <c r="F1139" i="8" l="1"/>
  <c r="G1139" i="8" s="1"/>
  <c r="H1139" i="8" s="1"/>
  <c r="I1139" i="8" s="1"/>
  <c r="D1140" i="8" s="1"/>
  <c r="E1140" i="8" s="1"/>
  <c r="F1140" i="8" l="1"/>
  <c r="G1140" i="8" s="1"/>
  <c r="H1140" i="8" s="1"/>
  <c r="I1140" i="8" s="1"/>
  <c r="D1141" i="8" s="1"/>
  <c r="E1141" i="8" s="1"/>
  <c r="F1141" i="8" l="1"/>
  <c r="G1141" i="8" s="1"/>
  <c r="H1141" i="8" s="1"/>
  <c r="I1141" i="8" s="1"/>
  <c r="D1142" i="8" s="1"/>
  <c r="E1142" i="8" s="1"/>
  <c r="F1142" i="8" l="1"/>
  <c r="G1142" i="8" s="1"/>
  <c r="H1142" i="8" s="1"/>
  <c r="I1142" i="8" s="1"/>
  <c r="D1143" i="8" s="1"/>
  <c r="E1143" i="8" s="1"/>
  <c r="F1143" i="8" l="1"/>
  <c r="G1143" i="8" s="1"/>
  <c r="H1143" i="8" s="1"/>
  <c r="I1143" i="8" s="1"/>
  <c r="D1144" i="8" s="1"/>
  <c r="E1144" i="8" s="1"/>
  <c r="F1144" i="8" l="1"/>
  <c r="G1144" i="8" s="1"/>
  <c r="H1144" i="8" s="1"/>
  <c r="I1144" i="8" s="1"/>
  <c r="D1145" i="8" s="1"/>
  <c r="E1145" i="8" s="1"/>
  <c r="F1145" i="8" l="1"/>
  <c r="G1145" i="8" s="1"/>
  <c r="H1145" i="8" s="1"/>
  <c r="I1145" i="8" s="1"/>
  <c r="D1146" i="8" s="1"/>
  <c r="E1146" i="8" s="1"/>
  <c r="F1146" i="8" l="1"/>
  <c r="G1146" i="8" s="1"/>
  <c r="H1146" i="8" s="1"/>
  <c r="I1146" i="8" s="1"/>
  <c r="D1147" i="8" s="1"/>
  <c r="E1147" i="8" s="1"/>
  <c r="F1147" i="8" l="1"/>
  <c r="G1147" i="8" s="1"/>
  <c r="H1147" i="8" s="1"/>
  <c r="I1147" i="8" s="1"/>
  <c r="D1148" i="8" s="1"/>
  <c r="E1148" i="8" s="1"/>
  <c r="F1148" i="8" l="1"/>
  <c r="G1148" i="8" s="1"/>
  <c r="H1148" i="8" s="1"/>
  <c r="I1148" i="8" s="1"/>
  <c r="D1149" i="8" s="1"/>
  <c r="E1149" i="8" s="1"/>
  <c r="F1149" i="8" l="1"/>
  <c r="G1149" i="8" s="1"/>
  <c r="H1149" i="8" s="1"/>
  <c r="I1149" i="8" s="1"/>
  <c r="D1150" i="8" s="1"/>
  <c r="E1150" i="8" s="1"/>
  <c r="F1150" i="8" l="1"/>
  <c r="G1150" i="8" s="1"/>
  <c r="H1150" i="8" s="1"/>
  <c r="I1150" i="8" s="1"/>
  <c r="D1151" i="8" s="1"/>
  <c r="E1151" i="8" s="1"/>
  <c r="F1151" i="8" l="1"/>
  <c r="G1151" i="8" s="1"/>
  <c r="H1151" i="8" s="1"/>
  <c r="I1151" i="8" s="1"/>
  <c r="D1152" i="8" s="1"/>
  <c r="E1152" i="8" s="1"/>
  <c r="F1152" i="8" l="1"/>
  <c r="G1152" i="8" s="1"/>
  <c r="H1152" i="8" s="1"/>
  <c r="I1152" i="8" s="1"/>
  <c r="D1153" i="8" s="1"/>
  <c r="E1153" i="8" s="1"/>
  <c r="F1153" i="8" l="1"/>
  <c r="G1153" i="8" s="1"/>
  <c r="H1153" i="8" s="1"/>
  <c r="I1153" i="8" s="1"/>
  <c r="D1154" i="8" s="1"/>
  <c r="E1154" i="8" s="1"/>
  <c r="F1154" i="8" l="1"/>
  <c r="G1154" i="8" s="1"/>
  <c r="H1154" i="8" s="1"/>
  <c r="I1154" i="8" s="1"/>
  <c r="D1155" i="8" s="1"/>
  <c r="E1155" i="8" s="1"/>
  <c r="F1155" i="8" l="1"/>
  <c r="G1155" i="8" s="1"/>
  <c r="H1155" i="8" s="1"/>
  <c r="I1155" i="8" s="1"/>
  <c r="D1156" i="8" s="1"/>
  <c r="E1156" i="8" s="1"/>
  <c r="F1156" i="8" l="1"/>
  <c r="G1156" i="8" s="1"/>
  <c r="H1156" i="8" s="1"/>
  <c r="I1156" i="8" s="1"/>
  <c r="D1157" i="8" s="1"/>
  <c r="E1157" i="8" s="1"/>
  <c r="F1157" i="8" l="1"/>
  <c r="G1157" i="8" s="1"/>
  <c r="H1157" i="8" s="1"/>
  <c r="I1157" i="8" s="1"/>
  <c r="D1158" i="8" s="1"/>
  <c r="E1158" i="8" s="1"/>
  <c r="F1158" i="8" l="1"/>
  <c r="G1158" i="8" s="1"/>
  <c r="H1158" i="8" s="1"/>
  <c r="I1158" i="8" s="1"/>
  <c r="D1159" i="8" s="1"/>
  <c r="E1159" i="8" s="1"/>
  <c r="F1159" i="8" l="1"/>
  <c r="G1159" i="8" s="1"/>
  <c r="H1159" i="8" s="1"/>
  <c r="I1159" i="8" s="1"/>
  <c r="D1160" i="8" s="1"/>
  <c r="E1160" i="8" s="1"/>
  <c r="F1160" i="8" l="1"/>
  <c r="G1160" i="8" s="1"/>
  <c r="H1160" i="8" s="1"/>
  <c r="I1160" i="8" s="1"/>
  <c r="D1161" i="8" s="1"/>
  <c r="E1161" i="8" s="1"/>
  <c r="F1161" i="8" l="1"/>
  <c r="G1161" i="8" s="1"/>
  <c r="H1161" i="8" s="1"/>
  <c r="I1161" i="8" s="1"/>
  <c r="D1162" i="8" s="1"/>
  <c r="E1162" i="8" s="1"/>
  <c r="F1162" i="8" l="1"/>
  <c r="G1162" i="8" s="1"/>
  <c r="H1162" i="8" s="1"/>
  <c r="I1162" i="8" s="1"/>
  <c r="D1163" i="8" s="1"/>
  <c r="E1163" i="8" s="1"/>
  <c r="F1163" i="8" l="1"/>
  <c r="G1163" i="8" s="1"/>
  <c r="H1163" i="8" s="1"/>
  <c r="I1163" i="8" s="1"/>
  <c r="D1164" i="8" s="1"/>
  <c r="E1164" i="8" s="1"/>
  <c r="F1164" i="8" l="1"/>
  <c r="G1164" i="8" s="1"/>
  <c r="H1164" i="8" s="1"/>
  <c r="I1164" i="8" s="1"/>
  <c r="D1165" i="8" s="1"/>
  <c r="E1165" i="8" s="1"/>
  <c r="F1165" i="8" l="1"/>
  <c r="G1165" i="8" s="1"/>
  <c r="H1165" i="8" s="1"/>
  <c r="I1165" i="8" s="1"/>
  <c r="D1166" i="8" s="1"/>
  <c r="E1166" i="8" s="1"/>
  <c r="F1166" i="8" l="1"/>
  <c r="G1166" i="8" s="1"/>
  <c r="H1166" i="8" s="1"/>
  <c r="I1166" i="8" s="1"/>
  <c r="D1167" i="8" s="1"/>
  <c r="E1167" i="8" s="1"/>
  <c r="F1167" i="8" l="1"/>
  <c r="G1167" i="8" s="1"/>
  <c r="H1167" i="8" s="1"/>
  <c r="I1167" i="8" s="1"/>
  <c r="D1168" i="8" s="1"/>
  <c r="E1168" i="8" s="1"/>
  <c r="F1168" i="8" l="1"/>
  <c r="G1168" i="8" s="1"/>
  <c r="H1168" i="8" s="1"/>
  <c r="I1168" i="8" s="1"/>
  <c r="D1169" i="8" s="1"/>
  <c r="E1169" i="8" s="1"/>
  <c r="F1169" i="8" l="1"/>
  <c r="G1169" i="8" s="1"/>
  <c r="H1169" i="8" s="1"/>
  <c r="I1169" i="8" s="1"/>
  <c r="D1170" i="8" s="1"/>
  <c r="E1170" i="8" s="1"/>
  <c r="F1170" i="8" l="1"/>
  <c r="G1170" i="8" s="1"/>
  <c r="H1170" i="8" s="1"/>
  <c r="I1170" i="8" s="1"/>
  <c r="D1171" i="8" s="1"/>
  <c r="E1171" i="8" s="1"/>
  <c r="F1171" i="8" l="1"/>
  <c r="G1171" i="8" s="1"/>
  <c r="H1171" i="8" s="1"/>
  <c r="I1171" i="8" s="1"/>
  <c r="D1172" i="8" s="1"/>
  <c r="E1172" i="8" s="1"/>
  <c r="F1172" i="8" l="1"/>
  <c r="G1172" i="8" s="1"/>
  <c r="H1172" i="8" s="1"/>
  <c r="I1172" i="8" s="1"/>
  <c r="D1173" i="8" s="1"/>
  <c r="E1173" i="8" s="1"/>
  <c r="F1173" i="8" l="1"/>
  <c r="G1173" i="8" s="1"/>
  <c r="H1173" i="8" s="1"/>
  <c r="I1173" i="8" s="1"/>
  <c r="D1174" i="8" s="1"/>
  <c r="E1174" i="8" s="1"/>
  <c r="F1174" i="8" l="1"/>
  <c r="G1174" i="8" s="1"/>
  <c r="H1174" i="8" s="1"/>
  <c r="I1174" i="8" s="1"/>
  <c r="D1175" i="8" s="1"/>
  <c r="E1175" i="8" s="1"/>
  <c r="F1175" i="8" l="1"/>
  <c r="G1175" i="8" s="1"/>
  <c r="H1175" i="8" s="1"/>
  <c r="I1175" i="8" s="1"/>
  <c r="D1176" i="8" s="1"/>
  <c r="E1176" i="8" s="1"/>
  <c r="F1176" i="8" l="1"/>
  <c r="G1176" i="8" s="1"/>
  <c r="H1176" i="8" s="1"/>
  <c r="I1176" i="8" s="1"/>
  <c r="D1177" i="8" s="1"/>
  <c r="E1177" i="8" s="1"/>
  <c r="F1177" i="8" l="1"/>
  <c r="G1177" i="8" s="1"/>
  <c r="H1177" i="8" s="1"/>
  <c r="I1177" i="8" s="1"/>
  <c r="D1178" i="8" s="1"/>
  <c r="E1178" i="8" s="1"/>
  <c r="F1178" i="8" l="1"/>
  <c r="G1178" i="8" s="1"/>
  <c r="H1178" i="8" s="1"/>
  <c r="I1178" i="8" s="1"/>
  <c r="D1179" i="8" s="1"/>
  <c r="E1179" i="8" s="1"/>
  <c r="F1179" i="8" l="1"/>
  <c r="G1179" i="8" s="1"/>
  <c r="H1179" i="8" s="1"/>
  <c r="I1179" i="8" s="1"/>
  <c r="D1180" i="8" s="1"/>
  <c r="E1180" i="8" s="1"/>
  <c r="F1180" i="8" l="1"/>
  <c r="G1180" i="8" s="1"/>
  <c r="H1180" i="8" s="1"/>
  <c r="I1180" i="8" s="1"/>
  <c r="D1181" i="8" s="1"/>
  <c r="E1181" i="8" s="1"/>
  <c r="F1181" i="8" l="1"/>
  <c r="G1181" i="8" s="1"/>
  <c r="H1181" i="8" s="1"/>
  <c r="I1181" i="8" s="1"/>
  <c r="D1182" i="8" s="1"/>
  <c r="E1182" i="8" s="1"/>
  <c r="F1182" i="8" l="1"/>
  <c r="G1182" i="8" s="1"/>
  <c r="H1182" i="8" s="1"/>
  <c r="I1182" i="8" s="1"/>
  <c r="D1183" i="8" s="1"/>
  <c r="E1183" i="8" s="1"/>
  <c r="F1183" i="8" l="1"/>
  <c r="G1183" i="8" s="1"/>
  <c r="H1183" i="8" s="1"/>
  <c r="I1183" i="8" s="1"/>
  <c r="D1184" i="8" s="1"/>
  <c r="E1184" i="8" s="1"/>
  <c r="F1184" i="8" l="1"/>
  <c r="G1184" i="8" s="1"/>
  <c r="H1184" i="8" s="1"/>
  <c r="I1184" i="8" s="1"/>
  <c r="D1185" i="8" s="1"/>
  <c r="E1185" i="8" s="1"/>
  <c r="F1185" i="8" l="1"/>
  <c r="G1185" i="8" s="1"/>
  <c r="H1185" i="8" s="1"/>
  <c r="I1185" i="8" s="1"/>
  <c r="D1186" i="8" s="1"/>
  <c r="E1186" i="8" s="1"/>
  <c r="F1186" i="8" l="1"/>
  <c r="G1186" i="8" s="1"/>
  <c r="H1186" i="8" s="1"/>
  <c r="I1186" i="8" s="1"/>
  <c r="D1187" i="8" s="1"/>
  <c r="E1187" i="8" s="1"/>
  <c r="F1187" i="8" l="1"/>
  <c r="G1187" i="8" s="1"/>
  <c r="H1187" i="8" s="1"/>
  <c r="I1187" i="8" s="1"/>
  <c r="D1188" i="8" s="1"/>
  <c r="E1188" i="8" s="1"/>
  <c r="F1188" i="8" l="1"/>
  <c r="G1188" i="8" s="1"/>
  <c r="H1188" i="8" s="1"/>
  <c r="I1188" i="8" s="1"/>
  <c r="D1189" i="8" s="1"/>
  <c r="E1189" i="8" s="1"/>
  <c r="F1189" i="8" l="1"/>
  <c r="G1189" i="8" s="1"/>
  <c r="H1189" i="8" s="1"/>
  <c r="I1189" i="8" s="1"/>
  <c r="D1190" i="8" s="1"/>
  <c r="E1190" i="8" s="1"/>
  <c r="F1190" i="8" l="1"/>
  <c r="G1190" i="8" s="1"/>
  <c r="H1190" i="8" s="1"/>
  <c r="I1190" i="8" s="1"/>
  <c r="D1191" i="8" s="1"/>
  <c r="E1191" i="8" s="1"/>
  <c r="F1191" i="8" l="1"/>
  <c r="G1191" i="8" s="1"/>
  <c r="H1191" i="8" s="1"/>
  <c r="I1191" i="8" s="1"/>
  <c r="D1192" i="8" s="1"/>
  <c r="E1192" i="8" s="1"/>
  <c r="F1192" i="8" l="1"/>
  <c r="G1192" i="8" s="1"/>
  <c r="H1192" i="8" s="1"/>
  <c r="I1192" i="8" s="1"/>
  <c r="D1193" i="8" s="1"/>
  <c r="E1193" i="8" s="1"/>
  <c r="F1193" i="8" l="1"/>
  <c r="G1193" i="8" s="1"/>
  <c r="H1193" i="8" s="1"/>
  <c r="I1193" i="8" s="1"/>
  <c r="D1194" i="8" s="1"/>
  <c r="E1194" i="8" s="1"/>
  <c r="F1194" i="8" l="1"/>
  <c r="G1194" i="8" s="1"/>
  <c r="H1194" i="8" s="1"/>
  <c r="I1194" i="8" s="1"/>
  <c r="D1195" i="8" s="1"/>
  <c r="E1195" i="8" s="1"/>
  <c r="F1195" i="8" l="1"/>
  <c r="G1195" i="8" s="1"/>
  <c r="H1195" i="8" s="1"/>
  <c r="I1195" i="8" s="1"/>
  <c r="D1196" i="8" s="1"/>
  <c r="E1196" i="8" s="1"/>
  <c r="F1196" i="8" l="1"/>
  <c r="G1196" i="8" s="1"/>
  <c r="H1196" i="8" s="1"/>
  <c r="I1196" i="8" s="1"/>
  <c r="D1197" i="8" s="1"/>
  <c r="E1197" i="8" s="1"/>
  <c r="F1197" i="8" l="1"/>
  <c r="G1197" i="8" s="1"/>
  <c r="H1197" i="8" s="1"/>
  <c r="I1197" i="8" s="1"/>
  <c r="D1198" i="8" s="1"/>
  <c r="E1198" i="8" s="1"/>
  <c r="F1198" i="8" l="1"/>
  <c r="G1198" i="8" s="1"/>
  <c r="H1198" i="8" s="1"/>
  <c r="I1198" i="8" s="1"/>
  <c r="D1199" i="8" s="1"/>
  <c r="E1199" i="8" s="1"/>
  <c r="F1199" i="8" l="1"/>
  <c r="G1199" i="8" s="1"/>
  <c r="H1199" i="8" s="1"/>
  <c r="I1199" i="8" s="1"/>
  <c r="D1200" i="8" s="1"/>
  <c r="E1200" i="8" s="1"/>
  <c r="F1200" i="8" l="1"/>
  <c r="G1200" i="8" s="1"/>
  <c r="H1200" i="8" s="1"/>
  <c r="I1200" i="8" s="1"/>
  <c r="D1201" i="8" s="1"/>
  <c r="E1201" i="8" s="1"/>
  <c r="F1201" i="8" l="1"/>
  <c r="G1201" i="8" s="1"/>
  <c r="H1201" i="8" s="1"/>
  <c r="I1201" i="8" s="1"/>
  <c r="D1202" i="8" s="1"/>
  <c r="E1202" i="8" s="1"/>
  <c r="F1202" i="8" l="1"/>
  <c r="G1202" i="8" s="1"/>
  <c r="H1202" i="8" s="1"/>
  <c r="I1202" i="8" s="1"/>
  <c r="D1203" i="8" s="1"/>
  <c r="E1203" i="8" s="1"/>
  <c r="F1203" i="8" l="1"/>
  <c r="G1203" i="8" s="1"/>
  <c r="H1203" i="8" s="1"/>
  <c r="I1203" i="8" s="1"/>
  <c r="D1204" i="8" s="1"/>
  <c r="E1204" i="8" s="1"/>
  <c r="F1204" i="8" l="1"/>
  <c r="G1204" i="8" s="1"/>
  <c r="H1204" i="8" s="1"/>
  <c r="I1204" i="8" s="1"/>
  <c r="D1205" i="8" s="1"/>
  <c r="E1205" i="8" s="1"/>
  <c r="F1205" i="8" l="1"/>
  <c r="G1205" i="8" s="1"/>
  <c r="H1205" i="8" s="1"/>
  <c r="I1205" i="8" s="1"/>
  <c r="D1206" i="8" s="1"/>
  <c r="E1206" i="8" s="1"/>
  <c r="F1206" i="8" l="1"/>
  <c r="G1206" i="8" s="1"/>
  <c r="H1206" i="8" s="1"/>
  <c r="I1206" i="8" s="1"/>
  <c r="D1207" i="8" s="1"/>
  <c r="E1207" i="8" s="1"/>
  <c r="F1207" i="8" l="1"/>
  <c r="G1207" i="8" s="1"/>
  <c r="H1207" i="8" s="1"/>
  <c r="I1207" i="8" s="1"/>
  <c r="D1208" i="8" s="1"/>
  <c r="E1208" i="8" s="1"/>
  <c r="F1208" i="8" l="1"/>
  <c r="G1208" i="8" s="1"/>
  <c r="H1208" i="8" s="1"/>
  <c r="I1208" i="8" s="1"/>
  <c r="D1209" i="8" s="1"/>
  <c r="E1209" i="8" s="1"/>
  <c r="F1209" i="8" l="1"/>
  <c r="G1209" i="8" s="1"/>
  <c r="H1209" i="8" s="1"/>
  <c r="I1209" i="8" s="1"/>
  <c r="D1210" i="8" s="1"/>
  <c r="E1210" i="8" s="1"/>
  <c r="F1210" i="8" l="1"/>
  <c r="G1210" i="8" s="1"/>
  <c r="H1210" i="8" s="1"/>
  <c r="I1210" i="8" s="1"/>
  <c r="D1211" i="8" s="1"/>
  <c r="E1211" i="8" s="1"/>
  <c r="F1211" i="8" l="1"/>
  <c r="G1211" i="8" s="1"/>
  <c r="H1211" i="8" s="1"/>
  <c r="I1211" i="8" s="1"/>
  <c r="D1212" i="8" s="1"/>
  <c r="E1212" i="8" s="1"/>
  <c r="F1212" i="8" l="1"/>
  <c r="G1212" i="8" s="1"/>
  <c r="H1212" i="8" s="1"/>
  <c r="I1212" i="8" s="1"/>
  <c r="D1213" i="8" s="1"/>
  <c r="E1213" i="8" s="1"/>
  <c r="F1213" i="8" l="1"/>
  <c r="G1213" i="8" s="1"/>
  <c r="H1213" i="8" s="1"/>
  <c r="I1213" i="8" s="1"/>
  <c r="D1214" i="8" s="1"/>
  <c r="E1214" i="8" s="1"/>
  <c r="F1214" i="8" l="1"/>
  <c r="G1214" i="8" s="1"/>
  <c r="H1214" i="8" s="1"/>
  <c r="I1214" i="8" s="1"/>
  <c r="D1215" i="8" s="1"/>
  <c r="E1215" i="8" s="1"/>
  <c r="F1215" i="8" l="1"/>
  <c r="G1215" i="8" s="1"/>
  <c r="H1215" i="8" s="1"/>
  <c r="I1215" i="8" s="1"/>
  <c r="D1216" i="8" s="1"/>
  <c r="E1216" i="8" s="1"/>
  <c r="F1216" i="8" l="1"/>
  <c r="G1216" i="8" s="1"/>
  <c r="H1216" i="8" s="1"/>
  <c r="I1216" i="8" s="1"/>
  <c r="D1217" i="8" s="1"/>
  <c r="E1217" i="8" s="1"/>
  <c r="F1217" i="8" l="1"/>
  <c r="G1217" i="8" l="1"/>
  <c r="H1217" i="8" s="1"/>
  <c r="I1217" i="8" s="1"/>
  <c r="C14" i="8"/>
  <c r="D23" i="10" s="1"/>
  <c r="C8" i="8"/>
  <c r="D24" i="10" s="1"/>
  <c r="C11" i="8"/>
  <c r="D28" i="10" s="1"/>
  <c r="D26" i="10" l="1"/>
</calcChain>
</file>

<file path=xl/sharedStrings.xml><?xml version="1.0" encoding="utf-8"?>
<sst xmlns="http://schemas.openxmlformats.org/spreadsheetml/2006/main" count="135" uniqueCount="85">
  <si>
    <t xml:space="preserve"> </t>
  </si>
  <si>
    <t>Simulador Proyéctate - Cuota deseada</t>
  </si>
  <si>
    <t>Simulador Proyéctate - Monto deseado</t>
  </si>
  <si>
    <t>Etapa 1</t>
  </si>
  <si>
    <t>Fecha de inicio ahorro</t>
  </si>
  <si>
    <t>Monto inicial</t>
  </si>
  <si>
    <t>Monto deseado</t>
  </si>
  <si>
    <t>Cuota</t>
  </si>
  <si>
    <t>Plazo (años)</t>
  </si>
  <si>
    <t>Plazo (meses)</t>
  </si>
  <si>
    <t>Capital total</t>
  </si>
  <si>
    <t>Cuota aproximada</t>
  </si>
  <si>
    <t>Intereses totales</t>
  </si>
  <si>
    <t>Fecha último pago</t>
  </si>
  <si>
    <t>Retención en la fuente (7%)</t>
  </si>
  <si>
    <t>Rendimiento neto</t>
  </si>
  <si>
    <t>Ahorro total</t>
  </si>
  <si>
    <t>Abonos extra</t>
  </si>
  <si>
    <t>Fecha</t>
  </si>
  <si>
    <t>Monto</t>
  </si>
  <si>
    <t>Etapa 2</t>
  </si>
  <si>
    <t>Opción</t>
  </si>
  <si>
    <t>Mesada</t>
  </si>
  <si>
    <t>Años</t>
  </si>
  <si>
    <t>Monto ahorrado Etapa 1</t>
  </si>
  <si>
    <t>Intereses Etapa 2</t>
  </si>
  <si>
    <t>Monto ahorrado + intereses Etapa 2</t>
  </si>
  <si>
    <t>Premio por perseverancia</t>
  </si>
  <si>
    <t>Monto total + premio por perseverancia</t>
  </si>
  <si>
    <t>Mensualidad primer período (mesada)</t>
  </si>
  <si>
    <t>Mensualidad último período (mesada)</t>
  </si>
  <si>
    <t>*Se debe colocar siempre la fecha del último día del mes correspondiente</t>
  </si>
  <si>
    <t>Valor presente ahorro</t>
  </si>
  <si>
    <t>Fecha de apertura</t>
  </si>
  <si>
    <t>Año</t>
  </si>
  <si>
    <t>Fecha de pago</t>
  </si>
  <si>
    <t>Valor cuota</t>
  </si>
  <si>
    <t>Abonos</t>
  </si>
  <si>
    <t>Capital</t>
  </si>
  <si>
    <t>Interes mes a mes</t>
  </si>
  <si>
    <t>Interes mes a mes castigo</t>
  </si>
  <si>
    <t>Interes sobre capital</t>
  </si>
  <si>
    <t>Interes sobre capital castigo</t>
  </si>
  <si>
    <t>Interes acumulado</t>
  </si>
  <si>
    <t>Interés - Rte fte</t>
  </si>
  <si>
    <t>Interes acumulado castigo</t>
  </si>
  <si>
    <t>Interés acumulado - Rte fte</t>
  </si>
  <si>
    <t>Saldo</t>
  </si>
  <si>
    <t>Saldo - Rte fte</t>
  </si>
  <si>
    <t>Saldo interes castigo</t>
  </si>
  <si>
    <t>Saldo interes castigo - Rte fte</t>
  </si>
  <si>
    <t>Fecha de finalización</t>
  </si>
  <si>
    <t>Intereses</t>
  </si>
  <si>
    <t>Sin retención</t>
  </si>
  <si>
    <t>Interés real</t>
  </si>
  <si>
    <t>Retención en la fuente</t>
  </si>
  <si>
    <t>DTF</t>
  </si>
  <si>
    <t>DTF (mensual)</t>
  </si>
  <si>
    <t>Puntos</t>
  </si>
  <si>
    <t>EA</t>
  </si>
  <si>
    <t>EM</t>
  </si>
  <si>
    <t>Cuota inicial</t>
  </si>
  <si>
    <t>Incremento (SMMLV)</t>
  </si>
  <si>
    <t>AÑOS</t>
  </si>
  <si>
    <t>CUOTA</t>
  </si>
  <si>
    <t>Fecha finalización del ahorro</t>
  </si>
  <si>
    <t>Fecha finalización ahorro</t>
  </si>
  <si>
    <t>Saldo ahorrado</t>
  </si>
  <si>
    <t>Años devolución</t>
  </si>
  <si>
    <t>% Perseverancia</t>
  </si>
  <si>
    <t>Años del producto</t>
  </si>
  <si>
    <t>Saldo total pagado</t>
  </si>
  <si>
    <t>Primer mesada</t>
  </si>
  <si>
    <t>Ultima mesada</t>
  </si>
  <si>
    <t>Saldo ahorrado + PP</t>
  </si>
  <si>
    <t>Meses de la mesada</t>
  </si>
  <si>
    <t>Años en el ahorro</t>
  </si>
  <si>
    <t>Saldo inicial</t>
  </si>
  <si>
    <t>Saldo final</t>
  </si>
  <si>
    <t>Meses</t>
  </si>
  <si>
    <t>Tasa promedio (EA)</t>
  </si>
  <si>
    <t>% adicional</t>
  </si>
  <si>
    <t>Tasa promedio (EM)</t>
  </si>
  <si>
    <t>Fórmula</t>
  </si>
  <si>
    <t>Fórmula para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</si>
</sst>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0.0000%"/>
    <numFmt numFmtId="169" formatCode="0.0%"/>
    <numFmt numFmtId="170" formatCode="_(&quot;$&quot;\ * #,##0_);_(&quot;$&quot;\ * \(#,##0\);_(&quot;$&quot;\ * &quot;-&quot;??_);_(@_)"/>
    <numFmt numFmtId="171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37994A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0" fillId="0" borderId="0" xfId="0" applyProtection="1">
      <protection hidden="1"/>
    </xf>
    <xf numFmtId="165" fontId="0" fillId="0" borderId="0" xfId="2" applyFon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168" fontId="0" fillId="0" borderId="0" xfId="3" applyNumberFormat="1" applyFont="1" applyFill="1" applyBorder="1" applyProtection="1">
      <protection hidden="1"/>
    </xf>
    <xf numFmtId="14" fontId="3" fillId="0" borderId="0" xfId="0" applyNumberFormat="1" applyFont="1" applyProtection="1">
      <protection hidden="1"/>
    </xf>
    <xf numFmtId="168" fontId="3" fillId="0" borderId="0" xfId="3" applyNumberFormat="1" applyFont="1" applyFill="1" applyBorder="1" applyAlignment="1" applyProtection="1">
      <protection hidden="1"/>
    </xf>
    <xf numFmtId="165" fontId="0" fillId="0" borderId="0" xfId="2" applyFont="1" applyProtection="1">
      <protection hidden="1"/>
    </xf>
    <xf numFmtId="165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/>
    <xf numFmtId="0" fontId="9" fillId="0" borderId="4" xfId="0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1" xfId="0" applyFont="1" applyBorder="1" applyProtection="1">
      <protection hidden="1"/>
    </xf>
    <xf numFmtId="0" fontId="9" fillId="0" borderId="6" xfId="0" applyFont="1" applyBorder="1" applyProtection="1">
      <protection hidden="1"/>
    </xf>
    <xf numFmtId="0" fontId="12" fillId="0" borderId="0" xfId="0" applyFont="1" applyAlignment="1">
      <alignment horizontal="center"/>
    </xf>
    <xf numFmtId="0" fontId="12" fillId="0" borderId="0" xfId="0" applyFont="1"/>
    <xf numFmtId="165" fontId="9" fillId="0" borderId="0" xfId="2" applyFont="1" applyFill="1" applyBorder="1" applyProtection="1"/>
    <xf numFmtId="2" fontId="9" fillId="0" borderId="0" xfId="2" applyNumberFormat="1" applyFont="1" applyFill="1" applyBorder="1" applyProtection="1"/>
    <xf numFmtId="171" fontId="9" fillId="0" borderId="0" xfId="2" applyNumberFormat="1" applyFont="1" applyFill="1" applyBorder="1" applyProtection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0" fontId="3" fillId="0" borderId="0" xfId="3" applyNumberFormat="1" applyFont="1" applyFill="1" applyBorder="1" applyAlignment="1" applyProtection="1">
      <protection hidden="1"/>
    </xf>
    <xf numFmtId="170" fontId="9" fillId="0" borderId="5" xfId="0" applyNumberFormat="1" applyFont="1" applyBorder="1" applyProtection="1">
      <protection hidden="1"/>
    </xf>
    <xf numFmtId="0" fontId="0" fillId="0" borderId="0" xfId="0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0" fillId="0" borderId="0" xfId="0" applyAlignment="1" applyProtection="1">
      <alignment horizontal="center"/>
      <protection hidden="1"/>
    </xf>
    <xf numFmtId="14" fontId="2" fillId="0" borderId="9" xfId="0" applyNumberFormat="1" applyFont="1" applyBorder="1" applyAlignment="1" applyProtection="1">
      <alignment horizontal="center"/>
      <protection hidden="1"/>
    </xf>
    <xf numFmtId="165" fontId="2" fillId="0" borderId="9" xfId="2" applyFont="1" applyFill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165" fontId="7" fillId="0" borderId="9" xfId="2" applyFont="1" applyFill="1" applyBorder="1" applyAlignment="1" applyProtection="1">
      <alignment horizontal="center"/>
      <protection hidden="1"/>
    </xf>
    <xf numFmtId="165" fontId="0" fillId="0" borderId="0" xfId="2" applyFont="1" applyFill="1" applyBorder="1" applyAlignment="1" applyProtection="1">
      <alignment horizontal="center"/>
      <protection hidden="1"/>
    </xf>
    <xf numFmtId="0" fontId="2" fillId="0" borderId="4" xfId="2" applyNumberFormat="1" applyFont="1" applyFill="1" applyBorder="1" applyAlignment="1" applyProtection="1">
      <alignment horizontal="center"/>
      <protection hidden="1"/>
    </xf>
    <xf numFmtId="0" fontId="2" fillId="0" borderId="6" xfId="2" applyNumberFormat="1" applyFont="1" applyFill="1" applyBorder="1" applyAlignment="1" applyProtection="1">
      <alignment horizontal="center"/>
      <protection hidden="1"/>
    </xf>
    <xf numFmtId="14" fontId="0" fillId="0" borderId="13" xfId="2" applyNumberFormat="1" applyFont="1" applyFill="1" applyBorder="1" applyAlignment="1" applyProtection="1">
      <alignment horizontal="center"/>
      <protection hidden="1"/>
    </xf>
    <xf numFmtId="14" fontId="0" fillId="0" borderId="14" xfId="2" applyNumberFormat="1" applyFont="1" applyFill="1" applyBorder="1" applyAlignment="1" applyProtection="1">
      <alignment horizontal="center"/>
      <protection hidden="1"/>
    </xf>
    <xf numFmtId="14" fontId="0" fillId="0" borderId="15" xfId="2" applyNumberFormat="1" applyFont="1" applyFill="1" applyBorder="1" applyAlignment="1" applyProtection="1">
      <alignment horizontal="center"/>
      <protection hidden="1"/>
    </xf>
    <xf numFmtId="9" fontId="0" fillId="0" borderId="0" xfId="0" applyNumberFormat="1" applyAlignment="1" applyProtection="1">
      <alignment horizontal="center"/>
      <protection hidden="1"/>
    </xf>
    <xf numFmtId="170" fontId="0" fillId="0" borderId="0" xfId="2" applyNumberFormat="1" applyFont="1" applyFill="1" applyBorder="1" applyAlignment="1" applyProtection="1">
      <alignment horizontal="center"/>
      <protection hidden="1"/>
    </xf>
    <xf numFmtId="170" fontId="0" fillId="0" borderId="13" xfId="2" applyNumberFormat="1" applyFont="1" applyFill="1" applyBorder="1" applyAlignment="1" applyProtection="1">
      <alignment horizontal="center"/>
      <protection hidden="1"/>
    </xf>
    <xf numFmtId="170" fontId="6" fillId="4" borderId="13" xfId="2" applyNumberFormat="1" applyFont="1" applyFill="1" applyBorder="1" applyAlignment="1" applyProtection="1">
      <alignment horizontal="center"/>
      <protection hidden="1"/>
    </xf>
    <xf numFmtId="170" fontId="0" fillId="0" borderId="14" xfId="2" applyNumberFormat="1" applyFont="1" applyFill="1" applyBorder="1" applyAlignment="1" applyProtection="1">
      <alignment horizontal="center"/>
      <protection hidden="1"/>
    </xf>
    <xf numFmtId="170" fontId="6" fillId="4" borderId="14" xfId="2" applyNumberFormat="1" applyFont="1" applyFill="1" applyBorder="1" applyAlignment="1" applyProtection="1">
      <alignment horizontal="center"/>
      <protection hidden="1"/>
    </xf>
    <xf numFmtId="170" fontId="0" fillId="0" borderId="7" xfId="2" applyNumberFormat="1" applyFont="1" applyFill="1" applyBorder="1" applyAlignment="1" applyProtection="1">
      <alignment horizontal="center"/>
      <protection hidden="1"/>
    </xf>
    <xf numFmtId="170" fontId="0" fillId="0" borderId="15" xfId="2" applyNumberFormat="1" applyFont="1" applyFill="1" applyBorder="1" applyAlignment="1" applyProtection="1">
      <alignment horizontal="center"/>
      <protection hidden="1"/>
    </xf>
    <xf numFmtId="170" fontId="6" fillId="4" borderId="15" xfId="2" applyNumberFormat="1" applyFont="1" applyFill="1" applyBorder="1" applyAlignment="1" applyProtection="1">
      <alignment horizontal="center"/>
      <protection hidden="1"/>
    </xf>
    <xf numFmtId="170" fontId="6" fillId="4" borderId="0" xfId="2" applyNumberFormat="1" applyFont="1" applyFill="1" applyBorder="1" applyAlignment="1" applyProtection="1">
      <alignment horizontal="center"/>
      <protection hidden="1"/>
    </xf>
    <xf numFmtId="170" fontId="6" fillId="0" borderId="13" xfId="2" applyNumberFormat="1" applyFont="1" applyFill="1" applyBorder="1" applyAlignment="1" applyProtection="1">
      <alignment horizontal="center"/>
      <protection hidden="1"/>
    </xf>
    <xf numFmtId="170" fontId="6" fillId="0" borderId="14" xfId="2" applyNumberFormat="1" applyFont="1" applyFill="1" applyBorder="1" applyAlignment="1" applyProtection="1">
      <alignment horizontal="center"/>
      <protection hidden="1"/>
    </xf>
    <xf numFmtId="170" fontId="6" fillId="4" borderId="7" xfId="2" applyNumberFormat="1" applyFont="1" applyFill="1" applyBorder="1" applyAlignment="1" applyProtection="1">
      <alignment horizontal="center"/>
      <protection hidden="1"/>
    </xf>
    <xf numFmtId="170" fontId="6" fillId="0" borderId="15" xfId="2" applyNumberFormat="1" applyFont="1" applyFill="1" applyBorder="1" applyAlignment="1" applyProtection="1">
      <alignment horizontal="center"/>
      <protection hidden="1"/>
    </xf>
    <xf numFmtId="170" fontId="0" fillId="0" borderId="0" xfId="0" applyNumberFormat="1" applyProtection="1">
      <protection hidden="1"/>
    </xf>
    <xf numFmtId="166" fontId="0" fillId="0" borderId="0" xfId="1" applyFont="1" applyProtection="1">
      <protection hidden="1"/>
    </xf>
    <xf numFmtId="170" fontId="9" fillId="0" borderId="14" xfId="0" applyNumberFormat="1" applyFont="1" applyBorder="1" applyProtection="1">
      <protection hidden="1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hidden="1"/>
    </xf>
    <xf numFmtId="167" fontId="9" fillId="0" borderId="0" xfId="1" applyNumberFormat="1" applyFont="1" applyFill="1" applyAlignment="1" applyProtection="1">
      <alignment horizontal="center"/>
    </xf>
    <xf numFmtId="9" fontId="9" fillId="0" borderId="5" xfId="3" applyFont="1" applyFill="1" applyBorder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  <protection hidden="1"/>
    </xf>
    <xf numFmtId="9" fontId="9" fillId="0" borderId="0" xfId="3" applyFont="1" applyFill="1" applyAlignment="1" applyProtection="1">
      <alignment horizontal="center"/>
    </xf>
    <xf numFmtId="170" fontId="9" fillId="0" borderId="0" xfId="2" applyNumberFormat="1" applyFont="1" applyFill="1" applyBorder="1" applyProtection="1">
      <protection hidden="1"/>
    </xf>
    <xf numFmtId="0" fontId="9" fillId="0" borderId="13" xfId="0" applyFont="1" applyBorder="1"/>
    <xf numFmtId="0" fontId="9" fillId="0" borderId="14" xfId="0" applyFont="1" applyBorder="1"/>
    <xf numFmtId="0" fontId="9" fillId="0" borderId="14" xfId="0" applyFont="1" applyBorder="1" applyProtection="1">
      <protection hidden="1"/>
    </xf>
    <xf numFmtId="0" fontId="9" fillId="0" borderId="15" xfId="0" applyFont="1" applyBorder="1" applyProtection="1">
      <protection hidden="1"/>
    </xf>
    <xf numFmtId="0" fontId="9" fillId="0" borderId="2" xfId="0" applyFont="1" applyBorder="1" applyProtection="1">
      <protection hidden="1"/>
    </xf>
    <xf numFmtId="0" fontId="0" fillId="0" borderId="3" xfId="0" applyBorder="1"/>
    <xf numFmtId="0" fontId="9" fillId="0" borderId="1" xfId="0" applyFont="1" applyBorder="1" applyAlignment="1" applyProtection="1">
      <alignment horizontal="left"/>
      <protection hidden="1"/>
    </xf>
    <xf numFmtId="170" fontId="11" fillId="2" borderId="14" xfId="2" applyNumberFormat="1" applyFont="1" applyFill="1" applyBorder="1" applyProtection="1">
      <protection locked="0"/>
    </xf>
    <xf numFmtId="167" fontId="11" fillId="2" borderId="14" xfId="1" applyNumberFormat="1" applyFont="1" applyFill="1" applyBorder="1" applyProtection="1">
      <protection locked="0"/>
    </xf>
    <xf numFmtId="170" fontId="9" fillId="0" borderId="14" xfId="2" applyNumberFormat="1" applyFont="1" applyFill="1" applyBorder="1" applyProtection="1">
      <protection hidden="1"/>
    </xf>
    <xf numFmtId="14" fontId="9" fillId="0" borderId="15" xfId="2" applyNumberFormat="1" applyFont="1" applyFill="1" applyBorder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10" fontId="0" fillId="0" borderId="0" xfId="0" applyNumberFormat="1" applyAlignment="1" applyProtection="1">
      <alignment horizontal="center"/>
      <protection hidden="1"/>
    </xf>
    <xf numFmtId="165" fontId="0" fillId="0" borderId="0" xfId="2" applyFont="1" applyBorder="1" applyAlignment="1" applyProtection="1">
      <alignment horizontal="center"/>
      <protection hidden="1"/>
    </xf>
    <xf numFmtId="0" fontId="2" fillId="0" borderId="0" xfId="2" applyNumberFormat="1" applyFont="1" applyFill="1" applyBorder="1" applyAlignment="1" applyProtection="1">
      <alignment horizontal="center"/>
      <protection hidden="1"/>
    </xf>
    <xf numFmtId="14" fontId="0" fillId="0" borderId="0" xfId="2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4" fontId="2" fillId="0" borderId="0" xfId="0" applyNumberFormat="1" applyFont="1" applyAlignment="1" applyProtection="1">
      <alignment horizontal="center" vertical="center"/>
      <protection hidden="1"/>
    </xf>
    <xf numFmtId="165" fontId="7" fillId="0" borderId="0" xfId="2" applyFont="1" applyFill="1" applyBorder="1" applyAlignment="1" applyProtection="1">
      <alignment horizontal="center" vertical="center"/>
      <protection hidden="1"/>
    </xf>
    <xf numFmtId="10" fontId="0" fillId="0" borderId="0" xfId="3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Border="1" applyAlignment="1" applyProtection="1">
      <alignment horizontal="center"/>
      <protection hidden="1"/>
    </xf>
    <xf numFmtId="167" fontId="6" fillId="0" borderId="0" xfId="1" applyNumberFormat="1" applyFont="1" applyFill="1" applyBorder="1" applyAlignment="1" applyProtection="1">
      <alignment horizontal="center"/>
      <protection hidden="1"/>
    </xf>
    <xf numFmtId="167" fontId="5" fillId="0" borderId="0" xfId="1" applyNumberFormat="1" applyFont="1" applyFill="1" applyBorder="1" applyProtection="1">
      <protection hidden="1"/>
    </xf>
    <xf numFmtId="167" fontId="0" fillId="0" borderId="0" xfId="1" applyNumberFormat="1" applyFont="1" applyFill="1" applyBorder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168" fontId="0" fillId="0" borderId="3" xfId="3" applyNumberFormat="1" applyFont="1" applyBorder="1" applyAlignment="1" applyProtection="1">
      <alignment horizontal="center"/>
      <protection hidden="1"/>
    </xf>
    <xf numFmtId="168" fontId="0" fillId="0" borderId="2" xfId="3" applyNumberFormat="1" applyFont="1" applyBorder="1" applyAlignment="1" applyProtection="1">
      <alignment horizontal="center"/>
      <protection hidden="1"/>
    </xf>
    <xf numFmtId="14" fontId="9" fillId="0" borderId="13" xfId="0" applyNumberFormat="1" applyFont="1" applyBorder="1" applyAlignment="1" applyProtection="1">
      <alignment horizontal="right"/>
      <protection hidden="1"/>
    </xf>
    <xf numFmtId="168" fontId="0" fillId="0" borderId="0" xfId="3" applyNumberFormat="1" applyFont="1" applyBorder="1" applyAlignment="1" applyProtection="1">
      <alignment horizontal="center"/>
      <protection hidden="1"/>
    </xf>
    <xf numFmtId="169" fontId="0" fillId="0" borderId="0" xfId="3" applyNumberFormat="1" applyFont="1" applyBorder="1" applyAlignment="1" applyProtection="1">
      <alignment horizontal="center"/>
      <protection hidden="1"/>
    </xf>
    <xf numFmtId="10" fontId="0" fillId="0" borderId="0" xfId="3" applyNumberFormat="1" applyFont="1" applyBorder="1" applyAlignment="1" applyProtection="1">
      <alignment horizontal="center"/>
      <protection hidden="1"/>
    </xf>
    <xf numFmtId="9" fontId="0" fillId="0" borderId="0" xfId="3" applyFont="1" applyBorder="1" applyAlignment="1" applyProtection="1">
      <alignment horizontal="center"/>
      <protection hidden="1"/>
    </xf>
    <xf numFmtId="168" fontId="5" fillId="0" borderId="0" xfId="3" applyNumberFormat="1" applyFont="1" applyFill="1" applyBorder="1" applyAlignment="1" applyProtection="1">
      <alignment horizontal="center"/>
      <protection hidden="1"/>
    </xf>
    <xf numFmtId="168" fontId="0" fillId="0" borderId="5" xfId="3" applyNumberFormat="1" applyFont="1" applyBorder="1" applyAlignment="1" applyProtection="1">
      <alignment horizontal="center"/>
      <protection hidden="1"/>
    </xf>
    <xf numFmtId="168" fontId="0" fillId="0" borderId="7" xfId="3" applyNumberFormat="1" applyFont="1" applyBorder="1" applyAlignment="1" applyProtection="1">
      <alignment horizontal="center"/>
      <protection hidden="1"/>
    </xf>
    <xf numFmtId="168" fontId="0" fillId="0" borderId="8" xfId="3" applyNumberFormat="1" applyFont="1" applyBorder="1" applyAlignment="1" applyProtection="1">
      <alignment horizontal="center"/>
      <protection hidden="1"/>
    </xf>
    <xf numFmtId="0" fontId="1" fillId="0" borderId="4" xfId="1" applyNumberFormat="1" applyFont="1" applyBorder="1" applyAlignment="1" applyProtection="1">
      <alignment horizontal="center"/>
      <protection hidden="1"/>
    </xf>
    <xf numFmtId="0" fontId="5" fillId="0" borderId="4" xfId="1" applyNumberFormat="1" applyFont="1" applyFill="1" applyBorder="1" applyAlignment="1" applyProtection="1">
      <alignment horizontal="center"/>
      <protection hidden="1"/>
    </xf>
    <xf numFmtId="0" fontId="1" fillId="0" borderId="4" xfId="1" applyNumberFormat="1" applyFont="1" applyFill="1" applyBorder="1" applyAlignment="1" applyProtection="1">
      <alignment horizontal="center"/>
      <protection hidden="1"/>
    </xf>
    <xf numFmtId="168" fontId="5" fillId="0" borderId="7" xfId="3" applyNumberFormat="1" applyFont="1" applyFill="1" applyBorder="1" applyAlignment="1" applyProtection="1">
      <alignment horizontal="center"/>
      <protection hidden="1"/>
    </xf>
    <xf numFmtId="10" fontId="0" fillId="0" borderId="0" xfId="3" applyNumberFormat="1" applyFont="1" applyAlignment="1" applyProtection="1">
      <alignment horizontal="center"/>
      <protection hidden="1"/>
    </xf>
    <xf numFmtId="167" fontId="0" fillId="0" borderId="0" xfId="1" applyNumberFormat="1" applyFont="1" applyProtection="1">
      <protection hidden="1"/>
    </xf>
    <xf numFmtId="10" fontId="0" fillId="0" borderId="0" xfId="3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9" fillId="0" borderId="7" xfId="0" applyFont="1" applyBorder="1" applyProtection="1">
      <protection hidden="1"/>
    </xf>
    <xf numFmtId="14" fontId="9" fillId="0" borderId="7" xfId="2" applyNumberFormat="1" applyFont="1" applyFill="1" applyBorder="1" applyAlignment="1" applyProtection="1">
      <alignment horizontal="right"/>
      <protection hidden="1"/>
    </xf>
    <xf numFmtId="0" fontId="9" fillId="0" borderId="8" xfId="0" applyFont="1" applyBorder="1" applyProtection="1">
      <protection hidden="1"/>
    </xf>
    <xf numFmtId="10" fontId="0" fillId="0" borderId="7" xfId="3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168" fontId="2" fillId="0" borderId="2" xfId="3" applyNumberFormat="1" applyFont="1" applyFill="1" applyBorder="1" applyAlignment="1" applyProtection="1">
      <alignment horizontal="center"/>
      <protection hidden="1"/>
    </xf>
    <xf numFmtId="168" fontId="2" fillId="0" borderId="3" xfId="3" applyNumberFormat="1" applyFont="1" applyBorder="1" applyAlignment="1" applyProtection="1">
      <alignment horizontal="center"/>
      <protection hidden="1"/>
    </xf>
    <xf numFmtId="169" fontId="2" fillId="0" borderId="1" xfId="3" applyNumberFormat="1" applyFont="1" applyBorder="1" applyAlignment="1" applyProtection="1">
      <alignment horizontal="center"/>
      <protection hidden="1"/>
    </xf>
    <xf numFmtId="168" fontId="2" fillId="0" borderId="2" xfId="3" applyNumberFormat="1" applyFont="1" applyBorder="1" applyAlignment="1" applyProtection="1">
      <alignment horizontal="center"/>
      <protection hidden="1"/>
    </xf>
    <xf numFmtId="0" fontId="1" fillId="0" borderId="0" xfId="1" applyNumberFormat="1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168" fontId="5" fillId="0" borderId="2" xfId="3" applyNumberFormat="1" applyFont="1" applyFill="1" applyBorder="1" applyAlignment="1" applyProtection="1">
      <alignment horizontal="center"/>
      <protection hidden="1"/>
    </xf>
    <xf numFmtId="169" fontId="0" fillId="0" borderId="2" xfId="3" applyNumberFormat="1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1" fillId="0" borderId="6" xfId="1" applyNumberFormat="1" applyFont="1" applyBorder="1" applyAlignment="1" applyProtection="1">
      <alignment horizontal="center"/>
      <protection hidden="1"/>
    </xf>
    <xf numFmtId="169" fontId="0" fillId="0" borderId="7" xfId="3" applyNumberFormat="1" applyFont="1" applyBorder="1" applyAlignment="1" applyProtection="1">
      <alignment horizontal="center"/>
      <protection hidden="1"/>
    </xf>
    <xf numFmtId="0" fontId="1" fillId="0" borderId="7" xfId="1" applyNumberFormat="1" applyFont="1" applyFill="1" applyBorder="1" applyAlignment="1" applyProtection="1">
      <alignment horizontal="center"/>
      <protection hidden="1"/>
    </xf>
    <xf numFmtId="10" fontId="6" fillId="4" borderId="15" xfId="3" applyNumberFormat="1" applyFont="1" applyFill="1" applyBorder="1" applyAlignment="1" applyProtection="1">
      <alignment horizontal="center"/>
      <protection hidden="1"/>
    </xf>
    <xf numFmtId="0" fontId="2" fillId="0" borderId="1" xfId="2" applyNumberFormat="1" applyFont="1" applyFill="1" applyBorder="1" applyAlignment="1" applyProtection="1">
      <alignment horizontal="center"/>
      <protection hidden="1"/>
    </xf>
    <xf numFmtId="170" fontId="0" fillId="0" borderId="2" xfId="2" applyNumberFormat="1" applyFont="1" applyFill="1" applyBorder="1" applyAlignment="1" applyProtection="1">
      <alignment horizontal="center"/>
      <protection hidden="1"/>
    </xf>
    <xf numFmtId="170" fontId="6" fillId="4" borderId="2" xfId="2" applyNumberFormat="1" applyFont="1" applyFill="1" applyBorder="1" applyAlignment="1" applyProtection="1">
      <alignment horizontal="center"/>
      <protection hidden="1"/>
    </xf>
    <xf numFmtId="165" fontId="7" fillId="0" borderId="13" xfId="2" applyFont="1" applyFill="1" applyBorder="1" applyAlignment="1" applyProtection="1">
      <alignment horizontal="center"/>
      <protection hidden="1"/>
    </xf>
    <xf numFmtId="10" fontId="0" fillId="0" borderId="2" xfId="3" applyNumberFormat="1" applyFont="1" applyFill="1" applyBorder="1" applyAlignment="1" applyProtection="1">
      <alignment horizontal="center"/>
      <protection hidden="1"/>
    </xf>
    <xf numFmtId="10" fontId="6" fillId="4" borderId="13" xfId="3" applyNumberFormat="1" applyFont="1" applyFill="1" applyBorder="1" applyAlignment="1" applyProtection="1">
      <alignment horizontal="center"/>
      <protection hidden="1"/>
    </xf>
    <xf numFmtId="10" fontId="6" fillId="4" borderId="14" xfId="3" applyNumberFormat="1" applyFont="1" applyFill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10" fillId="0" borderId="3" xfId="0" applyFont="1" applyBorder="1" applyAlignment="1" applyProtection="1">
      <alignment horizontal="center"/>
      <protection hidden="1"/>
    </xf>
    <xf numFmtId="14" fontId="9" fillId="0" borderId="3" xfId="0" applyNumberFormat="1" applyFont="1" applyBorder="1" applyAlignment="1" applyProtection="1">
      <alignment horizontal="right"/>
      <protection hidden="1"/>
    </xf>
    <xf numFmtId="170" fontId="11" fillId="2" borderId="5" xfId="2" applyNumberFormat="1" applyFont="1" applyFill="1" applyBorder="1" applyAlignment="1" applyProtection="1">
      <alignment horizontal="right"/>
      <protection locked="0"/>
    </xf>
    <xf numFmtId="0" fontId="11" fillId="2" borderId="5" xfId="2" applyNumberFormat="1" applyFont="1" applyFill="1" applyBorder="1" applyAlignment="1" applyProtection="1">
      <alignment horizontal="right"/>
      <protection locked="0"/>
    </xf>
    <xf numFmtId="0" fontId="11" fillId="0" borderId="5" xfId="2" applyNumberFormat="1" applyFont="1" applyFill="1" applyBorder="1" applyAlignment="1" applyProtection="1">
      <alignment horizontal="right"/>
      <protection hidden="1"/>
    </xf>
    <xf numFmtId="170" fontId="9" fillId="0" borderId="5" xfId="2" applyNumberFormat="1" applyFont="1" applyFill="1" applyBorder="1" applyAlignment="1" applyProtection="1">
      <alignment horizontal="right"/>
      <protection hidden="1"/>
    </xf>
    <xf numFmtId="14" fontId="9" fillId="0" borderId="8" xfId="2" applyNumberFormat="1" applyFont="1" applyFill="1" applyBorder="1" applyAlignment="1" applyProtection="1">
      <alignment horizontal="right"/>
      <protection hidden="1"/>
    </xf>
    <xf numFmtId="0" fontId="9" fillId="0" borderId="13" xfId="0" applyFont="1" applyBorder="1" applyAlignment="1" applyProtection="1">
      <alignment horizontal="left"/>
      <protection hidden="1"/>
    </xf>
    <xf numFmtId="0" fontId="9" fillId="0" borderId="14" xfId="0" applyFont="1" applyBorder="1" applyAlignment="1" applyProtection="1">
      <alignment horizontal="left"/>
      <protection hidden="1"/>
    </xf>
    <xf numFmtId="166" fontId="0" fillId="0" borderId="0" xfId="1" applyFont="1" applyBorder="1" applyAlignment="1" applyProtection="1">
      <alignment horizontal="center"/>
      <protection hidden="1"/>
    </xf>
    <xf numFmtId="0" fontId="9" fillId="0" borderId="6" xfId="0" applyFont="1" applyBorder="1"/>
    <xf numFmtId="0" fontId="9" fillId="0" borderId="7" xfId="0" applyFont="1" applyBorder="1"/>
    <xf numFmtId="167" fontId="11" fillId="0" borderId="3" xfId="1" applyNumberFormat="1" applyFont="1" applyFill="1" applyBorder="1" applyAlignment="1" applyProtection="1">
      <alignment horizontal="center"/>
      <protection hidden="1"/>
    </xf>
    <xf numFmtId="0" fontId="11" fillId="2" borderId="5" xfId="1" applyNumberFormat="1" applyFont="1" applyFill="1" applyBorder="1" applyAlignment="1" applyProtection="1">
      <alignment horizontal="center"/>
      <protection locked="0"/>
    </xf>
    <xf numFmtId="170" fontId="9" fillId="0" borderId="8" xfId="0" applyNumberFormat="1" applyFont="1" applyBorder="1" applyProtection="1">
      <protection hidden="1"/>
    </xf>
    <xf numFmtId="0" fontId="0" fillId="0" borderId="0" xfId="1" applyNumberFormat="1" applyFont="1" applyBorder="1" applyAlignment="1" applyProtection="1">
      <alignment horizontal="center"/>
      <protection hidden="1"/>
    </xf>
    <xf numFmtId="9" fontId="0" fillId="0" borderId="0" xfId="1" applyNumberFormat="1" applyFont="1" applyBorder="1" applyAlignment="1" applyProtection="1">
      <alignment horizontal="center"/>
      <protection hidden="1"/>
    </xf>
    <xf numFmtId="14" fontId="12" fillId="0" borderId="3" xfId="0" applyNumberFormat="1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0" fillId="0" borderId="4" xfId="0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7" fontId="9" fillId="0" borderId="5" xfId="1" applyNumberFormat="1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4" fontId="2" fillId="0" borderId="13" xfId="0" applyNumberFormat="1" applyFont="1" applyBorder="1" applyAlignment="1" applyProtection="1">
      <alignment horizontal="center"/>
      <protection hidden="1"/>
    </xf>
    <xf numFmtId="170" fontId="0" fillId="0" borderId="1" xfId="2" applyNumberFormat="1" applyFont="1" applyFill="1" applyBorder="1" applyAlignment="1" applyProtection="1">
      <alignment horizontal="center"/>
      <protection hidden="1"/>
    </xf>
    <xf numFmtId="170" fontId="0" fillId="0" borderId="4" xfId="2" applyNumberFormat="1" applyFont="1" applyFill="1" applyBorder="1" applyAlignment="1" applyProtection="1">
      <alignment horizontal="center"/>
      <protection hidden="1"/>
    </xf>
    <xf numFmtId="170" fontId="0" fillId="0" borderId="6" xfId="2" applyNumberFormat="1" applyFont="1" applyFill="1" applyBorder="1" applyAlignment="1" applyProtection="1">
      <alignment horizontal="center"/>
      <protection hidden="1"/>
    </xf>
    <xf numFmtId="165" fontId="2" fillId="0" borderId="13" xfId="2" applyFont="1" applyFill="1" applyBorder="1" applyAlignment="1" applyProtection="1">
      <alignment horizontal="center"/>
      <protection hidden="1"/>
    </xf>
    <xf numFmtId="167" fontId="11" fillId="0" borderId="3" xfId="1" applyNumberFormat="1" applyFont="1" applyFill="1" applyBorder="1" applyAlignment="1" applyProtection="1">
      <alignment horizontal="center"/>
      <protection locked="0"/>
    </xf>
    <xf numFmtId="167" fontId="11" fillId="0" borderId="5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4" fontId="9" fillId="0" borderId="14" xfId="0" applyNumberFormat="1" applyFont="1" applyBorder="1" applyAlignment="1" applyProtection="1">
      <alignment horizontal="center"/>
      <protection locked="0"/>
    </xf>
    <xf numFmtId="167" fontId="9" fillId="0" borderId="5" xfId="1" applyNumberFormat="1" applyFont="1" applyFill="1" applyBorder="1" applyAlignment="1" applyProtection="1">
      <alignment horizontal="center"/>
      <protection locked="0"/>
    </xf>
    <xf numFmtId="14" fontId="9" fillId="0" borderId="15" xfId="0" applyNumberFormat="1" applyFont="1" applyBorder="1" applyAlignment="1" applyProtection="1">
      <alignment horizontal="center"/>
      <protection locked="0"/>
    </xf>
    <xf numFmtId="167" fontId="9" fillId="0" borderId="8" xfId="1" applyNumberFormat="1" applyFont="1" applyFill="1" applyBorder="1" applyAlignment="1" applyProtection="1">
      <alignment horizontal="center"/>
      <protection locked="0"/>
    </xf>
    <xf numFmtId="170" fontId="12" fillId="0" borderId="0" xfId="0" applyNumberFormat="1" applyFont="1" applyAlignment="1">
      <alignment horizontal="center"/>
    </xf>
    <xf numFmtId="0" fontId="10" fillId="3" borderId="10" xfId="0" applyFont="1" applyFill="1" applyBorder="1" applyAlignment="1" applyProtection="1">
      <alignment horizontal="center"/>
      <protection hidden="1"/>
    </xf>
    <xf numFmtId="0" fontId="10" fillId="3" borderId="11" xfId="0" applyFont="1" applyFill="1" applyBorder="1" applyAlignment="1" applyProtection="1">
      <alignment horizontal="center"/>
      <protection hidden="1"/>
    </xf>
    <xf numFmtId="0" fontId="10" fillId="3" borderId="12" xfId="0" applyFont="1" applyFill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0" fontId="10" fillId="3" borderId="2" xfId="0" applyFont="1" applyFill="1" applyBorder="1" applyAlignment="1" applyProtection="1">
      <alignment horizontal="center"/>
      <protection hidden="1"/>
    </xf>
    <xf numFmtId="0" fontId="10" fillId="3" borderId="3" xfId="0" applyFont="1" applyFill="1" applyBorder="1" applyAlignment="1" applyProtection="1">
      <alignment horizontal="center"/>
      <protection hidden="1"/>
    </xf>
    <xf numFmtId="0" fontId="0" fillId="0" borderId="10" xfId="3" applyNumberFormat="1" applyFont="1" applyBorder="1" applyAlignment="1" applyProtection="1">
      <alignment horizontal="center"/>
      <protection hidden="1"/>
    </xf>
    <xf numFmtId="0" fontId="0" fillId="0" borderId="11" xfId="3" applyNumberFormat="1" applyFont="1" applyBorder="1" applyAlignment="1" applyProtection="1">
      <alignment horizontal="center"/>
      <protection hidden="1"/>
    </xf>
    <xf numFmtId="0" fontId="0" fillId="0" borderId="12" xfId="3" applyNumberFormat="1" applyFont="1" applyBorder="1" applyAlignment="1" applyProtection="1">
      <alignment horizontal="center"/>
      <protection hidden="1"/>
    </xf>
    <xf numFmtId="10" fontId="0" fillId="0" borderId="6" xfId="3" applyNumberFormat="1" applyFont="1" applyFill="1" applyBorder="1" applyAlignment="1" applyProtection="1">
      <alignment horizontal="center"/>
      <protection hidden="1"/>
    </xf>
    <xf numFmtId="10" fontId="0" fillId="0" borderId="7" xfId="3" applyNumberFormat="1" applyFont="1" applyFill="1" applyBorder="1" applyAlignment="1" applyProtection="1">
      <alignment horizontal="center"/>
      <protection hidden="1"/>
    </xf>
    <xf numFmtId="10" fontId="0" fillId="0" borderId="8" xfId="3" applyNumberFormat="1" applyFont="1" applyFill="1" applyBorder="1" applyAlignment="1" applyProtection="1">
      <alignment horizontal="center"/>
      <protection hidden="1"/>
    </xf>
  </cellXfs>
  <cellStyles count="14">
    <cellStyle name="Millares" xfId="1" builtinId="3"/>
    <cellStyle name="Millares [0] 2" xfId="11" xr:uid="{00000000-0005-0000-0000-000001000000}"/>
    <cellStyle name="Millares 2" xfId="5" xr:uid="{00000000-0005-0000-0000-000002000000}"/>
    <cellStyle name="Millares 3" xfId="10" xr:uid="{00000000-0005-0000-0000-000003000000}"/>
    <cellStyle name="Millares 4" xfId="12" xr:uid="{00000000-0005-0000-0000-000004000000}"/>
    <cellStyle name="Millares 5" xfId="13" xr:uid="{00000000-0005-0000-0000-000005000000}"/>
    <cellStyle name="Moneda" xfId="2" builtinId="4"/>
    <cellStyle name="Normal" xfId="0" builtinId="0"/>
    <cellStyle name="Normal 2" xfId="4" xr:uid="{00000000-0005-0000-0000-000008000000}"/>
    <cellStyle name="Normal 3" xfId="7" xr:uid="{00000000-0005-0000-0000-000009000000}"/>
    <cellStyle name="Normal 4" xfId="8" xr:uid="{00000000-0005-0000-0000-00000A000000}"/>
    <cellStyle name="Porcentaje" xfId="3" builtinId="5"/>
    <cellStyle name="Porcentaje 2" xfId="6" xr:uid="{00000000-0005-0000-0000-00000C000000}"/>
    <cellStyle name="Porcentaje 3" xfId="9" xr:uid="{00000000-0005-0000-0000-00000D000000}"/>
  </cellStyles>
  <dxfs count="0"/>
  <tableStyles count="0" defaultTableStyle="TableStyleMedium2" defaultPivotStyle="PivotStyleLight16"/>
  <colors>
    <mruColors>
      <color rgb="FF37994A"/>
      <color rgb="FF359B72"/>
      <color rgb="FF4D8369"/>
      <color rgb="FF00CC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tabColor theme="6" tint="0.79998168889431442"/>
  </sheetPr>
  <dimension ref="A1:M76"/>
  <sheetViews>
    <sheetView showGridLines="0" tabSelected="1" workbookViewId="0">
      <selection activeCell="O16" sqref="O16"/>
    </sheetView>
  </sheetViews>
  <sheetFormatPr baseColWidth="10" defaultColWidth="11.5703125" defaultRowHeight="14.25" x14ac:dyDescent="0.2"/>
  <cols>
    <col min="1" max="1" width="6.5703125" style="12" customWidth="1"/>
    <col min="2" max="2" width="11.5703125" style="12"/>
    <col min="3" max="3" width="37.85546875" style="12" bestFit="1" customWidth="1"/>
    <col min="4" max="4" width="21.7109375" style="12" customWidth="1"/>
    <col min="5" max="6" width="11.5703125" style="12"/>
    <col min="7" max="7" width="11.5703125" style="59"/>
    <col min="8" max="8" width="21.85546875" style="59" bestFit="1" customWidth="1"/>
    <col min="9" max="9" width="21.28515625" style="59" customWidth="1"/>
    <col min="10" max="13" width="11.5703125" style="59"/>
    <col min="14" max="16384" width="11.5703125" style="12"/>
  </cols>
  <sheetData>
    <row r="1" spans="1:13" ht="15" thickBot="1" x14ac:dyDescent="0.25">
      <c r="A1" s="12" t="s">
        <v>0</v>
      </c>
    </row>
    <row r="2" spans="1:13" ht="15.75" thickBot="1" x14ac:dyDescent="0.3">
      <c r="B2" s="182" t="s">
        <v>1</v>
      </c>
      <c r="C2" s="183"/>
      <c r="D2" s="183"/>
      <c r="E2" s="184"/>
      <c r="G2" s="182" t="s">
        <v>2</v>
      </c>
      <c r="H2" s="183"/>
      <c r="I2" s="183"/>
      <c r="J2" s="184"/>
    </row>
    <row r="3" spans="1:13" ht="15" thickBot="1" x14ac:dyDescent="0.25">
      <c r="G3" s="12"/>
      <c r="H3" s="12"/>
      <c r="I3" s="12"/>
      <c r="J3" s="12"/>
    </row>
    <row r="4" spans="1:13" ht="15.75" thickBot="1" x14ac:dyDescent="0.3">
      <c r="B4" s="182" t="s">
        <v>3</v>
      </c>
      <c r="C4" s="183"/>
      <c r="D4" s="183"/>
      <c r="E4" s="184"/>
      <c r="F4"/>
      <c r="G4" s="185" t="s">
        <v>3</v>
      </c>
      <c r="H4" s="186"/>
      <c r="I4" s="186"/>
      <c r="J4" s="187"/>
      <c r="K4"/>
    </row>
    <row r="5" spans="1:13" ht="15.75" thickBot="1" x14ac:dyDescent="0.3">
      <c r="B5" s="13"/>
      <c r="C5" s="11"/>
      <c r="D5" s="11"/>
      <c r="E5" s="14"/>
      <c r="G5" s="139"/>
      <c r="H5" s="140"/>
      <c r="I5" s="140"/>
      <c r="J5" s="141"/>
      <c r="K5"/>
      <c r="L5" s="65"/>
      <c r="M5" s="60"/>
    </row>
    <row r="6" spans="1:13" ht="15" x14ac:dyDescent="0.25">
      <c r="B6" s="13"/>
      <c r="C6" s="73" t="s">
        <v>4</v>
      </c>
      <c r="D6" s="97">
        <f ca="1">TODAY()</f>
        <v>45513</v>
      </c>
      <c r="E6" s="14"/>
      <c r="F6"/>
      <c r="G6" s="13"/>
      <c r="H6" s="148" t="s">
        <v>4</v>
      </c>
      <c r="I6" s="142">
        <f ca="1">+D6</f>
        <v>45513</v>
      </c>
      <c r="J6" s="22"/>
      <c r="K6"/>
      <c r="L6" s="65"/>
      <c r="M6" s="61"/>
    </row>
    <row r="7" spans="1:13" ht="15" x14ac:dyDescent="0.25">
      <c r="B7" s="13"/>
      <c r="C7" s="13" t="s">
        <v>5</v>
      </c>
      <c r="D7" s="74">
        <v>0</v>
      </c>
      <c r="E7" s="14"/>
      <c r="F7"/>
      <c r="G7" s="13"/>
      <c r="H7" s="149" t="s">
        <v>6</v>
      </c>
      <c r="I7" s="143">
        <v>1200000000</v>
      </c>
      <c r="J7" s="22"/>
      <c r="K7"/>
      <c r="L7" s="65"/>
    </row>
    <row r="8" spans="1:13" ht="15" x14ac:dyDescent="0.25">
      <c r="B8" s="13"/>
      <c r="C8" s="13" t="s">
        <v>7</v>
      </c>
      <c r="D8" s="74">
        <v>50000000</v>
      </c>
      <c r="E8" s="14"/>
      <c r="F8"/>
      <c r="G8" s="13"/>
      <c r="H8" s="149" t="s">
        <v>8</v>
      </c>
      <c r="I8" s="144">
        <v>10</v>
      </c>
      <c r="J8" s="22"/>
      <c r="K8"/>
      <c r="L8" s="65"/>
    </row>
    <row r="9" spans="1:13" ht="15" x14ac:dyDescent="0.25">
      <c r="B9" s="13"/>
      <c r="C9" s="13" t="s">
        <v>8</v>
      </c>
      <c r="D9" s="75">
        <v>10</v>
      </c>
      <c r="E9" s="14"/>
      <c r="F9"/>
      <c r="G9" s="13"/>
      <c r="H9" s="149" t="s">
        <v>9</v>
      </c>
      <c r="I9" s="145">
        <f>+I8*12</f>
        <v>120</v>
      </c>
      <c r="J9" s="22"/>
      <c r="K9"/>
      <c r="L9" s="65"/>
    </row>
    <row r="10" spans="1:13" ht="15" x14ac:dyDescent="0.25">
      <c r="B10" s="13"/>
      <c r="C10" s="13" t="s">
        <v>10</v>
      </c>
      <c r="D10" s="76">
        <f ca="1">'Simulación ahorro'!U9</f>
        <v>7395761987.7425003</v>
      </c>
      <c r="E10" s="62"/>
      <c r="F10"/>
      <c r="G10" s="13"/>
      <c r="H10" s="69" t="s">
        <v>11</v>
      </c>
      <c r="I10" s="146">
        <f>'Simulación inversa'!C14</f>
        <v>6922000</v>
      </c>
      <c r="J10" s="14"/>
      <c r="K10"/>
      <c r="L10" s="65"/>
    </row>
    <row r="11" spans="1:13" ht="15.75" thickBot="1" x14ac:dyDescent="0.3">
      <c r="B11" s="13"/>
      <c r="C11" s="13" t="s">
        <v>12</v>
      </c>
      <c r="D11" s="76">
        <f ca="1">+'Simulación ahorro'!U10</f>
        <v>2301047450.889637</v>
      </c>
      <c r="E11" s="14"/>
      <c r="F11"/>
      <c r="G11" s="13"/>
      <c r="H11" s="70" t="s">
        <v>13</v>
      </c>
      <c r="I11" s="147">
        <f ca="1">+EOMONTH(EDATE(I6,(I9)),0)</f>
        <v>49187</v>
      </c>
      <c r="J11" s="14"/>
      <c r="K11"/>
      <c r="L11" s="65"/>
    </row>
    <row r="12" spans="1:13" ht="15.75" thickBot="1" x14ac:dyDescent="0.3">
      <c r="B12" s="13"/>
      <c r="C12" s="29" t="s">
        <v>14</v>
      </c>
      <c r="D12" s="58">
        <f ca="1">D11*7%</f>
        <v>161073321.56227461</v>
      </c>
      <c r="E12" s="27"/>
      <c r="G12" s="16"/>
      <c r="H12" s="114"/>
      <c r="I12" s="115"/>
      <c r="J12" s="116"/>
      <c r="K12"/>
      <c r="L12" s="65"/>
    </row>
    <row r="13" spans="1:13" ht="15.75" thickBot="1" x14ac:dyDescent="0.3">
      <c r="B13" s="13"/>
      <c r="C13" s="29" t="s">
        <v>15</v>
      </c>
      <c r="D13" s="58">
        <f ca="1">+D11-D12</f>
        <v>2139974129.3273623</v>
      </c>
      <c r="E13" s="62"/>
      <c r="F13"/>
      <c r="G13"/>
      <c r="H13"/>
      <c r="I13"/>
      <c r="J13"/>
      <c r="K13"/>
      <c r="L13" s="65"/>
    </row>
    <row r="14" spans="1:13" ht="15.75" thickBot="1" x14ac:dyDescent="0.3">
      <c r="B14" s="29"/>
      <c r="C14" s="13" t="s">
        <v>16</v>
      </c>
      <c r="D14" s="76">
        <f ca="1">+D10+D13</f>
        <v>9535736117.0698624</v>
      </c>
      <c r="E14" s="30"/>
      <c r="F14"/>
      <c r="G14" s="182" t="s">
        <v>17</v>
      </c>
      <c r="H14" s="183"/>
      <c r="I14" s="183"/>
      <c r="J14" s="184"/>
      <c r="K14"/>
      <c r="L14" s="65"/>
    </row>
    <row r="15" spans="1:13" customFormat="1" ht="15.75" thickBot="1" x14ac:dyDescent="0.3">
      <c r="B15" s="13"/>
      <c r="C15" s="16" t="s">
        <v>13</v>
      </c>
      <c r="D15" s="77">
        <f ca="1">+'Simulación ahorro'!U6</f>
        <v>49187</v>
      </c>
      <c r="E15" s="14"/>
      <c r="G15" s="160"/>
      <c r="J15" s="22"/>
      <c r="L15" s="65"/>
      <c r="M15" s="28"/>
    </row>
    <row r="16" spans="1:13" customFormat="1" ht="15.75" thickBot="1" x14ac:dyDescent="0.3">
      <c r="B16" s="23"/>
      <c r="C16" s="24"/>
      <c r="D16" s="24"/>
      <c r="E16" s="25"/>
      <c r="G16" s="160"/>
      <c r="H16" s="159" t="s">
        <v>18</v>
      </c>
      <c r="I16" s="158" t="s">
        <v>19</v>
      </c>
      <c r="J16" s="22"/>
      <c r="L16" s="65"/>
      <c r="M16" s="28"/>
    </row>
    <row r="17" spans="2:12" ht="15.75" thickBot="1" x14ac:dyDescent="0.3">
      <c r="B17" s="11"/>
      <c r="C17" s="11"/>
      <c r="D17" s="11"/>
      <c r="E17" s="11"/>
      <c r="F17" s="11"/>
      <c r="G17" s="160"/>
      <c r="H17" s="177">
        <v>45838</v>
      </c>
      <c r="I17" s="174"/>
      <c r="J17" s="22"/>
      <c r="K17"/>
      <c r="L17" s="65"/>
    </row>
    <row r="18" spans="2:12" ht="15.75" thickBot="1" x14ac:dyDescent="0.3">
      <c r="B18" s="185" t="s">
        <v>20</v>
      </c>
      <c r="C18" s="186"/>
      <c r="D18" s="186"/>
      <c r="E18" s="187"/>
      <c r="F18"/>
      <c r="G18" s="160"/>
      <c r="H18" s="177">
        <v>48029</v>
      </c>
      <c r="I18" s="175"/>
      <c r="J18" s="22"/>
      <c r="K18"/>
      <c r="L18" s="65"/>
    </row>
    <row r="19" spans="2:12" ht="15.75" thickBot="1" x14ac:dyDescent="0.3">
      <c r="B19" s="15"/>
      <c r="C19" s="71"/>
      <c r="D19" s="71"/>
      <c r="E19" s="72"/>
      <c r="F19"/>
      <c r="G19" s="160"/>
      <c r="H19" s="177"/>
      <c r="I19" s="175"/>
      <c r="J19" s="22"/>
      <c r="K19"/>
      <c r="L19" s="65"/>
    </row>
    <row r="20" spans="2:12" ht="15" x14ac:dyDescent="0.25">
      <c r="B20" s="13"/>
      <c r="C20" s="67" t="s">
        <v>21</v>
      </c>
      <c r="D20" s="153" t="s">
        <v>22</v>
      </c>
      <c r="E20" s="22"/>
      <c r="F20"/>
      <c r="G20" s="160"/>
      <c r="H20" s="177"/>
      <c r="I20" s="178"/>
      <c r="J20" s="22"/>
      <c r="K20"/>
      <c r="L20" s="65"/>
    </row>
    <row r="21" spans="2:12" ht="15" x14ac:dyDescent="0.25">
      <c r="B21" s="13"/>
      <c r="C21" s="68" t="s">
        <v>23</v>
      </c>
      <c r="D21" s="154">
        <v>10</v>
      </c>
      <c r="E21" s="22"/>
      <c r="F21"/>
      <c r="G21" s="160"/>
      <c r="H21" s="177"/>
      <c r="I21" s="178"/>
      <c r="J21" s="22"/>
      <c r="K21"/>
      <c r="L21" s="65"/>
    </row>
    <row r="22" spans="2:12" ht="15" x14ac:dyDescent="0.25">
      <c r="B22" s="13"/>
      <c r="C22" s="69" t="s">
        <v>24</v>
      </c>
      <c r="D22" s="27">
        <f ca="1">+Simulador!D14</f>
        <v>9535736117.0698624</v>
      </c>
      <c r="E22" s="22"/>
      <c r="F22"/>
      <c r="G22" s="160"/>
      <c r="H22" s="177"/>
      <c r="I22" s="175"/>
      <c r="J22" s="22"/>
      <c r="K22"/>
      <c r="L22" s="65"/>
    </row>
    <row r="23" spans="2:12" ht="15" x14ac:dyDescent="0.25">
      <c r="B23" s="13"/>
      <c r="C23" s="69" t="s">
        <v>25</v>
      </c>
      <c r="D23" s="27">
        <f ca="1">+Mesada!C14</f>
        <v>1989070848.7768664</v>
      </c>
      <c r="E23" s="22"/>
      <c r="F23"/>
      <c r="G23" s="160"/>
      <c r="H23" s="177"/>
      <c r="I23" s="175"/>
      <c r="J23" s="22"/>
      <c r="K23"/>
      <c r="L23" s="65"/>
    </row>
    <row r="24" spans="2:12" ht="15" x14ac:dyDescent="0.25">
      <c r="B24" s="13"/>
      <c r="C24" s="69" t="s">
        <v>26</v>
      </c>
      <c r="D24" s="27">
        <f ca="1">Mesada!C8</f>
        <v>11524806965.846725</v>
      </c>
      <c r="E24" s="22"/>
      <c r="F24"/>
      <c r="G24" s="161"/>
      <c r="H24" s="177"/>
      <c r="I24" s="175"/>
      <c r="J24" s="162"/>
    </row>
    <row r="25" spans="2:12" ht="15" x14ac:dyDescent="0.25">
      <c r="B25" s="13"/>
      <c r="C25" s="69" t="s">
        <v>27</v>
      </c>
      <c r="D25" s="27">
        <f ca="1">+Mesada!M10</f>
        <v>143036041.7560463</v>
      </c>
      <c r="E25" s="22"/>
      <c r="F25"/>
      <c r="G25" s="161"/>
      <c r="H25" s="177"/>
      <c r="I25" s="175"/>
      <c r="J25" s="162"/>
    </row>
    <row r="26" spans="2:12" ht="15" x14ac:dyDescent="0.25">
      <c r="B26" s="13"/>
      <c r="C26" s="69" t="s">
        <v>28</v>
      </c>
      <c r="D26" s="27">
        <f ca="1">+D24+D25</f>
        <v>11667843007.602772</v>
      </c>
      <c r="E26" s="22"/>
      <c r="F26"/>
      <c r="G26" s="161"/>
      <c r="H26" s="177"/>
      <c r="I26" s="178"/>
      <c r="J26" s="162"/>
    </row>
    <row r="27" spans="2:12" ht="15.75" thickBot="1" x14ac:dyDescent="0.3">
      <c r="B27" s="13"/>
      <c r="C27" s="69" t="s">
        <v>29</v>
      </c>
      <c r="D27" s="27">
        <f ca="1">+Mesada!C10</f>
        <v>79706403.412011132</v>
      </c>
      <c r="E27" s="22"/>
      <c r="F27"/>
      <c r="G27" s="163"/>
      <c r="H27" s="179"/>
      <c r="I27" s="180"/>
      <c r="J27" s="164"/>
      <c r="K27" s="61"/>
      <c r="L27" s="61"/>
    </row>
    <row r="28" spans="2:12" ht="15.75" thickBot="1" x14ac:dyDescent="0.3">
      <c r="B28" s="13"/>
      <c r="C28" s="70" t="s">
        <v>30</v>
      </c>
      <c r="D28" s="155">
        <f ca="1">+Mesada!C11</f>
        <v>114446136.93462497</v>
      </c>
      <c r="E28" s="22"/>
      <c r="F28"/>
      <c r="G28" s="165"/>
      <c r="H28" s="166"/>
      <c r="I28" s="167"/>
      <c r="J28" s="168"/>
    </row>
    <row r="29" spans="2:12" ht="15.75" thickBot="1" x14ac:dyDescent="0.3">
      <c r="B29" s="151"/>
      <c r="C29" s="152"/>
      <c r="D29" s="152"/>
      <c r="E29" s="25"/>
      <c r="F29"/>
      <c r="G29" s="176" t="s">
        <v>31</v>
      </c>
      <c r="H29" s="28"/>
    </row>
    <row r="30" spans="2:12" ht="15" x14ac:dyDescent="0.25">
      <c r="C30" s="17"/>
      <c r="D30" s="181"/>
      <c r="E30" s="17"/>
    </row>
    <row r="31" spans="2:12" ht="15" x14ac:dyDescent="0.25">
      <c r="C31" s="18"/>
      <c r="D31" s="17"/>
      <c r="E31" s="17"/>
    </row>
    <row r="32" spans="2:12" ht="15" x14ac:dyDescent="0.25">
      <c r="C32" s="18"/>
      <c r="D32" s="19"/>
      <c r="E32" s="20"/>
    </row>
    <row r="33" spans="2:5" ht="15" x14ac:dyDescent="0.25">
      <c r="C33" s="18"/>
      <c r="D33" s="19"/>
      <c r="E33" s="21"/>
    </row>
    <row r="34" spans="2:5" ht="15" x14ac:dyDescent="0.25">
      <c r="C34" s="18"/>
      <c r="D34" s="19"/>
      <c r="E34" s="19"/>
    </row>
    <row r="43" spans="2:5" ht="15" x14ac:dyDescent="0.25">
      <c r="B43" s="64"/>
      <c r="C43" s="64"/>
      <c r="D43" s="64"/>
      <c r="E43" s="64"/>
    </row>
    <row r="44" spans="2:5" x14ac:dyDescent="0.2">
      <c r="B44" s="61"/>
      <c r="C44" s="63"/>
      <c r="D44" s="61"/>
      <c r="E44" s="61"/>
    </row>
    <row r="45" spans="2:5" x14ac:dyDescent="0.2">
      <c r="B45" s="61"/>
      <c r="C45" s="63"/>
      <c r="D45" s="61"/>
      <c r="E45" s="61"/>
    </row>
    <row r="46" spans="2:5" x14ac:dyDescent="0.2">
      <c r="B46" s="61"/>
      <c r="C46" s="63"/>
      <c r="D46" s="61"/>
      <c r="E46" s="61"/>
    </row>
    <row r="47" spans="2:5" x14ac:dyDescent="0.2">
      <c r="B47" s="61"/>
      <c r="C47" s="63"/>
      <c r="D47" s="61"/>
      <c r="E47" s="61"/>
    </row>
    <row r="48" spans="2:5" x14ac:dyDescent="0.2">
      <c r="C48" s="63"/>
      <c r="D48" s="61"/>
      <c r="E48" s="61"/>
    </row>
    <row r="49" spans="2:5" x14ac:dyDescent="0.2">
      <c r="B49" s="61"/>
      <c r="E49" s="61"/>
    </row>
    <row r="50" spans="2:5" x14ac:dyDescent="0.2">
      <c r="B50" s="61"/>
      <c r="C50" s="63"/>
      <c r="D50" s="61"/>
      <c r="E50" s="61"/>
    </row>
    <row r="51" spans="2:5" x14ac:dyDescent="0.2">
      <c r="B51" s="61"/>
      <c r="C51" s="63"/>
      <c r="D51" s="61"/>
      <c r="E51" s="61"/>
    </row>
    <row r="52" spans="2:5" x14ac:dyDescent="0.2">
      <c r="B52" s="61"/>
      <c r="C52" s="63"/>
      <c r="D52" s="61"/>
      <c r="E52" s="61"/>
    </row>
    <row r="53" spans="2:5" x14ac:dyDescent="0.2">
      <c r="B53" s="61"/>
      <c r="C53" s="63"/>
      <c r="D53" s="61"/>
      <c r="E53" s="61"/>
    </row>
    <row r="54" spans="2:5" x14ac:dyDescent="0.2">
      <c r="B54" s="61"/>
      <c r="C54" s="63"/>
      <c r="D54" s="61"/>
      <c r="E54" s="61"/>
    </row>
    <row r="55" spans="2:5" x14ac:dyDescent="0.2">
      <c r="B55" s="61"/>
      <c r="C55" s="63"/>
      <c r="D55" s="61"/>
      <c r="E55" s="61"/>
    </row>
    <row r="56" spans="2:5" x14ac:dyDescent="0.2">
      <c r="B56" s="61"/>
      <c r="C56" s="63"/>
      <c r="D56" s="61"/>
      <c r="E56" s="61"/>
    </row>
    <row r="57" spans="2:5" x14ac:dyDescent="0.2">
      <c r="B57" s="61"/>
      <c r="C57" s="63"/>
      <c r="D57" s="61"/>
      <c r="E57" s="61"/>
    </row>
    <row r="58" spans="2:5" x14ac:dyDescent="0.2">
      <c r="B58" s="61"/>
      <c r="C58" s="63"/>
      <c r="D58" s="61"/>
      <c r="E58" s="61"/>
    </row>
    <row r="59" spans="2:5" x14ac:dyDescent="0.2">
      <c r="B59" s="61"/>
      <c r="C59" s="63"/>
      <c r="D59" s="61"/>
      <c r="E59" s="61"/>
    </row>
    <row r="60" spans="2:5" x14ac:dyDescent="0.2">
      <c r="B60" s="61"/>
      <c r="C60" s="63"/>
      <c r="D60" s="61"/>
      <c r="E60" s="61"/>
    </row>
    <row r="61" spans="2:5" x14ac:dyDescent="0.2">
      <c r="B61" s="61"/>
      <c r="C61" s="63"/>
      <c r="D61" s="61"/>
      <c r="E61" s="61"/>
    </row>
    <row r="62" spans="2:5" x14ac:dyDescent="0.2">
      <c r="B62" s="61"/>
      <c r="C62" s="63"/>
      <c r="D62" s="61"/>
      <c r="E62" s="61"/>
    </row>
    <row r="63" spans="2:5" x14ac:dyDescent="0.2">
      <c r="B63" s="61"/>
      <c r="C63" s="63"/>
      <c r="D63" s="61"/>
      <c r="E63" s="61"/>
    </row>
    <row r="76" spans="3:4" x14ac:dyDescent="0.2">
      <c r="C76" s="11" t="s">
        <v>32</v>
      </c>
      <c r="D76" s="66">
        <f ca="1">D14*((1+4%)^-$D$9)</f>
        <v>6442001644.0704489</v>
      </c>
    </row>
  </sheetData>
  <sheetProtection algorithmName="SHA-512" hashValue="t8MhIQcUzq5Ql3eY/4f7qrQVRkPhBxi44+YSFeDvVTZvXZCKFVN89HI9XxX11gBM4KRfnJx5ZjBIxNOMBrarFQ==" saltValue="8If+B5FqwqALwedeUsTcVg==" spinCount="100000" sheet="1" objects="1" scenarios="1"/>
  <mergeCells count="6">
    <mergeCell ref="B4:E4"/>
    <mergeCell ref="B18:E18"/>
    <mergeCell ref="B2:E2"/>
    <mergeCell ref="G2:J2"/>
    <mergeCell ref="G4:J4"/>
    <mergeCell ref="G14:J14"/>
  </mergeCells>
  <dataValidations count="2">
    <dataValidation type="whole" allowBlank="1" showInputMessage="1" showErrorMessage="1" sqref="D21" xr:uid="{00000000-0002-0000-0000-000000000000}">
      <formula1>3</formula1>
      <formula2>100</formula2>
    </dataValidation>
    <dataValidation type="whole" allowBlank="1" showInputMessage="1" showErrorMessage="1" sqref="D9" xr:uid="{00000000-0002-0000-0000-000001000000}">
      <formula1>5</formula1>
      <formula2>100</formula2>
    </dataValidation>
  </dataValidations>
  <pageMargins left="0.7" right="0.7" top="0.75" bottom="0.75" header="0.3" footer="0.3"/>
  <pageSetup orientation="portrait" r:id="rId1"/>
  <ignoredErrors>
    <ignoredError sqref="D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rgb="FF00B050"/>
  </sheetPr>
  <dimension ref="A1:AC1206"/>
  <sheetViews>
    <sheetView showGridLines="0" topLeftCell="B1" workbookViewId="0">
      <selection activeCell="F14" sqref="F14"/>
    </sheetView>
  </sheetViews>
  <sheetFormatPr baseColWidth="10" defaultColWidth="11.42578125" defaultRowHeight="15" x14ac:dyDescent="0.25"/>
  <cols>
    <col min="1" max="1" width="5" bestFit="1" customWidth="1"/>
    <col min="2" max="2" width="17" bestFit="1" customWidth="1"/>
    <col min="3" max="3" width="14.5703125" bestFit="1" customWidth="1"/>
    <col min="4" max="4" width="13" bestFit="1" customWidth="1"/>
    <col min="5" max="5" width="13" customWidth="1"/>
    <col min="6" max="6" width="16.7109375" bestFit="1" customWidth="1"/>
    <col min="7" max="7" width="18.5703125" bestFit="1" customWidth="1"/>
    <col min="8" max="8" width="25.28515625" bestFit="1" customWidth="1"/>
    <col min="9" max="9" width="20.5703125" bestFit="1" customWidth="1"/>
    <col min="10" max="10" width="27.42578125" bestFit="1" customWidth="1"/>
    <col min="11" max="11" width="19" bestFit="1" customWidth="1"/>
    <col min="12" max="12" width="16.7109375" bestFit="1" customWidth="1"/>
    <col min="13" max="13" width="25.7109375" bestFit="1" customWidth="1"/>
    <col min="14" max="14" width="26.85546875" bestFit="1" customWidth="1"/>
    <col min="15" max="16" width="16.7109375" bestFit="1" customWidth="1"/>
    <col min="17" max="17" width="20.7109375" bestFit="1" customWidth="1"/>
    <col min="18" max="18" width="28.5703125" bestFit="1" customWidth="1"/>
    <col min="19" max="19" width="11.5703125"/>
    <col min="20" max="20" width="21.42578125" bestFit="1" customWidth="1"/>
    <col min="21" max="21" width="18.28515625" bestFit="1" customWidth="1"/>
    <col min="22" max="22" width="12.7109375" bestFit="1" customWidth="1"/>
    <col min="23" max="29" width="11.5703125" customWidth="1"/>
    <col min="30" max="16384" width="11.42578125" style="3"/>
  </cols>
  <sheetData>
    <row r="1" spans="1:29" x14ac:dyDescent="0.25">
      <c r="A1" s="31"/>
      <c r="B1" s="1" t="s">
        <v>33</v>
      </c>
      <c r="C1" s="2">
        <f ca="1">Simulador!D6</f>
        <v>45513</v>
      </c>
      <c r="D1" s="3"/>
      <c r="E1" s="3"/>
      <c r="F1" s="3"/>
      <c r="G1" s="3"/>
      <c r="H1" s="3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5">
      <c r="A2" s="31"/>
      <c r="B2" s="1" t="s">
        <v>23</v>
      </c>
      <c r="C2" s="3">
        <f>+Simulador!D9</f>
        <v>10</v>
      </c>
      <c r="D2" s="3"/>
      <c r="E2" s="3"/>
      <c r="F2" s="3"/>
      <c r="G2" s="3"/>
      <c r="H2" s="3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5">
      <c r="A3" s="3"/>
      <c r="B3" s="1" t="s">
        <v>7</v>
      </c>
      <c r="C3" s="4">
        <f>+Simulador!D8</f>
        <v>50000000</v>
      </c>
      <c r="D3" s="1"/>
      <c r="E3" s="1"/>
      <c r="F3" s="4"/>
      <c r="G3" s="3"/>
      <c r="H3" s="3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25">
      <c r="A4" s="31"/>
      <c r="B4" s="1" t="s">
        <v>5</v>
      </c>
      <c r="C4" s="10">
        <f>+Simulador!D7</f>
        <v>0</v>
      </c>
      <c r="D4" s="1"/>
      <c r="E4" s="1"/>
      <c r="F4" s="4"/>
      <c r="G4" s="3"/>
      <c r="H4" s="3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5.75" thickBot="1" x14ac:dyDescent="0.3">
      <c r="A5" s="31"/>
      <c r="B5" s="3"/>
      <c r="C5" s="7"/>
      <c r="D5" s="7"/>
      <c r="E5" s="7"/>
      <c r="F5" s="7"/>
      <c r="G5" s="26"/>
      <c r="H5" s="26"/>
      <c r="I5" s="8"/>
      <c r="J5" s="7"/>
      <c r="K5" s="7"/>
      <c r="L5" s="7"/>
      <c r="M5" s="7"/>
      <c r="N5" s="7"/>
      <c r="O5" s="7"/>
      <c r="P5" s="7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.75" thickBot="1" x14ac:dyDescent="0.3">
      <c r="A6" s="31"/>
      <c r="B6" s="34" t="s">
        <v>34</v>
      </c>
      <c r="C6" s="32" t="s">
        <v>35</v>
      </c>
      <c r="D6" s="32" t="s">
        <v>36</v>
      </c>
      <c r="E6" s="169" t="s">
        <v>37</v>
      </c>
      <c r="F6" s="173" t="s">
        <v>38</v>
      </c>
      <c r="G6" s="33" t="s">
        <v>39</v>
      </c>
      <c r="H6" s="135" t="s">
        <v>40</v>
      </c>
      <c r="I6" s="33" t="s">
        <v>41</v>
      </c>
      <c r="J6" s="35" t="s">
        <v>42</v>
      </c>
      <c r="K6" s="33" t="s">
        <v>43</v>
      </c>
      <c r="L6" s="33" t="s">
        <v>44</v>
      </c>
      <c r="M6" s="35" t="s">
        <v>45</v>
      </c>
      <c r="N6" s="35" t="s">
        <v>46</v>
      </c>
      <c r="O6" s="33" t="s">
        <v>47</v>
      </c>
      <c r="P6" s="33" t="s">
        <v>48</v>
      </c>
      <c r="Q6" s="35" t="s">
        <v>49</v>
      </c>
      <c r="R6" s="35" t="s">
        <v>50</v>
      </c>
      <c r="S6" s="3"/>
      <c r="T6" s="1" t="s">
        <v>51</v>
      </c>
      <c r="U6" s="2">
        <f ca="1">+EOMONTH(EDATE(C1,(C2*12)),0)</f>
        <v>49187</v>
      </c>
      <c r="V6" s="3"/>
      <c r="W6" s="3"/>
      <c r="X6" s="3"/>
      <c r="Y6" s="3"/>
      <c r="Z6" s="3"/>
      <c r="AA6" s="3"/>
      <c r="AB6" s="3"/>
      <c r="AC6" s="3"/>
    </row>
    <row r="7" spans="1:29" x14ac:dyDescent="0.25">
      <c r="A7" s="31">
        <v>1</v>
      </c>
      <c r="B7" s="132">
        <f ca="1">+IF(C7&lt;&gt;"",YEAR(C7),"")</f>
        <v>2024</v>
      </c>
      <c r="C7" s="39">
        <f t="shared" ref="C7:C8" ca="1" si="0">+IF(EOMONTH($C$1,A7)&lt;=EOMONTH($C$1,$C$2*12),EOMONTH($C$1,A7),"")</f>
        <v>45565</v>
      </c>
      <c r="D7" s="133">
        <f ca="1">+IF($C7&lt;&gt;"",VLOOKUP(YEAR($C7),'Proyecciones cuota'!$B$5:$C$113,2,FALSE),"")+C4</f>
        <v>50000000</v>
      </c>
      <c r="E7" s="170"/>
      <c r="F7" s="44">
        <f ca="1">+D7</f>
        <v>50000000</v>
      </c>
      <c r="G7" s="133">
        <f ca="1">+IF(F7&lt;&gt;"",F7*VLOOKUP(YEAR($C7),'Proyecciones DTF'!$B$4:$Y$112,IF(C7&lt;EOMONTH($C$1,61),6,IF(AND(C7&gt;=EOMONTH($C$1,61),C7&lt;EOMONTH($C$1,90)),9,IF(AND(C7&gt;=EOMONTH($C$1,91),C7&lt;EOMONTH($C$1,120)),12,IF(AND(C7&gt;=EOMONTH($C$1,121),C7&lt;EOMONTH($C$1,150)),15,IF(AND(C7&gt;=EOMONTH($C$1,151),C7&lt;EOMONTH($C$1,180)),18,IF(AND(C7&gt;=EOMONTH($C$1,181),C7&lt;EOMONTH($C$1,210)),21,24))))))),"")</f>
        <v>532000.03228699439</v>
      </c>
      <c r="H7" s="45">
        <f ca="1">+IF(F7&lt;&gt;"",F7*VLOOKUP(YEAR($C7),'Proyecciones DTF'!$B$4:$Y$112,IF(C7&lt;EOMONTH($C$1,61),3,IF(AND(C7&gt;=EOMONTH($C$1,61),C7&lt;EOMONTH($C$1,90)),6,IF(AND(C7&gt;=EOMONTH($C$1,91),C7&lt;EOMONTH($C$1,120)),9,IF(AND(C7&gt;=EOMONTH($C$1,121),C7&lt;EOMONTH($C$1,150)),12,IF(AND(C7&gt;=EOMONTH($C$1,151),C7&lt;EOMONTH($C$1,180)),15,IF(AND(C7&gt;=EOMONTH($C$1,181),C7&lt;EOMONTH($C$1,210)),18,21))))))),"")</f>
        <v>436729.69117759529</v>
      </c>
      <c r="I7" s="136">
        <f ca="1">IF(G7="","",((1+G7/F7)^(12/1))-1)</f>
        <v>0.13542329681736454</v>
      </c>
      <c r="J7" s="137">
        <f ca="1">IFERROR(((1+H7/F7)^(12/1))-1,"")</f>
        <v>0.10999999999999965</v>
      </c>
      <c r="K7" s="133">
        <f ca="1">+IF(G7&lt;&gt;"",SUM($G$7:G7),"")</f>
        <v>532000.03228699439</v>
      </c>
      <c r="L7" s="44">
        <f ca="1">IF(K7="","",K7*93%)</f>
        <v>494760.03002690483</v>
      </c>
      <c r="M7" s="134">
        <f ca="1">+H7</f>
        <v>436729.69117759529</v>
      </c>
      <c r="N7" s="45">
        <f ca="1">IF(M7="","",M7*$U$13)</f>
        <v>406158.61279516359</v>
      </c>
      <c r="O7" s="44">
        <f t="shared" ref="O7:O8" ca="1" si="1">+IF(K7&lt;&gt;"",F7+K7,"")</f>
        <v>50532000.032286994</v>
      </c>
      <c r="P7" s="44">
        <f ca="1">IF(L7="","",F7+L7)</f>
        <v>50494760.030026905</v>
      </c>
      <c r="Q7" s="52">
        <f t="shared" ref="Q7:Q8" ca="1" si="2">+IF(M7&lt;&gt;"",F7+M7,"")</f>
        <v>50436729.691177592</v>
      </c>
      <c r="R7" s="52">
        <f ca="1">IF(N7="","",F7+N7)</f>
        <v>50406158.612795167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x14ac:dyDescent="0.25">
      <c r="A8" s="31">
        <v>2</v>
      </c>
      <c r="B8" s="37">
        <f t="shared" ref="B8" ca="1" si="3">+IF(C8&lt;&gt;"",YEAR(C8),"")</f>
        <v>2024</v>
      </c>
      <c r="C8" s="40">
        <f t="shared" ca="1" si="0"/>
        <v>45596</v>
      </c>
      <c r="D8" s="43">
        <f ca="1">+IF($C8&lt;&gt;"",VLOOKUP(YEAR($C8),'Proyecciones cuota'!$B$5:$C$113,2,FALSE),"")</f>
        <v>50000000</v>
      </c>
      <c r="E8" s="171">
        <f ca="1">IFERROR(IF($D8&lt;&gt;"",VLOOKUP(C8,Simulador!$H$17:$I$27,2,FALSE),0),0)</f>
        <v>0</v>
      </c>
      <c r="F8" s="46">
        <f ca="1">+IF(D8&lt;&gt;"",F7+D8+E8,"")</f>
        <v>100000000</v>
      </c>
      <c r="G8" s="43">
        <f ca="1">+IF(F8&lt;&gt;"",F8*VLOOKUP(YEAR($C8),'Proyecciones DTF'!$B$4:$Y$112,IF(C8&lt;EOMONTH($C$1,61),6,IF(AND(C8&gt;=EOMONTH($C$1,61),C8&lt;EOMONTH($C$1,90)),9,IF(AND(C8&gt;=EOMONTH($C$1,91),C8&lt;EOMONTH($C$1,120)),12,IF(AND(C8&gt;=EOMONTH($C$1,121),C8&lt;EOMONTH($C$1,150)),15,IF(AND(C8&gt;=EOMONTH($C$1,151),C8&lt;EOMONTH($C$1,180)),18,IF(AND(C8&gt;=EOMONTH($C$1,181),C8&lt;EOMONTH($C$1,210)),21,24))))))),"")</f>
        <v>1064000.0645739888</v>
      </c>
      <c r="H8" s="47">
        <f ca="1">+IF(F8&lt;&gt;"",F8*VLOOKUP(YEAR($C8),'Proyecciones DTF'!$B$4:$Y$112,IF(C8&lt;EOMONTH($C$1,61),3,IF(AND(C8&gt;=EOMONTH($C$1,61),C8&lt;EOMONTH($C$1,90)),6,IF(AND(C8&gt;=EOMONTH($C$1,91),C8&lt;EOMONTH($C$1,120)),9,IF(AND(C8&gt;=EOMONTH($C$1,121),C8&lt;EOMONTH($C$1,150)),12,IF(AND(C8&gt;=EOMONTH($C$1,151),C8&lt;EOMONTH($C$1,180)),15,IF(AND(C8&gt;=EOMONTH($C$1,181),C8&lt;EOMONTH($C$1,210)),18,21))))))),"")</f>
        <v>873459.38235519058</v>
      </c>
      <c r="I8" s="88">
        <f t="shared" ref="I8" ca="1" si="4">IF(G8="","",((1+G8/F8)^(12/1))-1)</f>
        <v>0.13542329681736454</v>
      </c>
      <c r="J8" s="138">
        <f t="shared" ref="J8" ca="1" si="5">IFERROR(((1+H8/F8)^(12/1))-1,"")</f>
        <v>0.10999999999999965</v>
      </c>
      <c r="K8" s="43">
        <f ca="1">+IF(G8&lt;&gt;"",SUM($G$7:G8),"")</f>
        <v>1596000.0968609832</v>
      </c>
      <c r="L8" s="46">
        <f t="shared" ref="L8" ca="1" si="6">IF(K8="","",K8*93%)</f>
        <v>1484280.0900807143</v>
      </c>
      <c r="M8" s="51">
        <f ca="1">+IF(H8&lt;&gt;"",SUM($H$7:H8),"")</f>
        <v>1310189.0735327858</v>
      </c>
      <c r="N8" s="47">
        <f ca="1">IF(M8="","",M8*$U$13)</f>
        <v>1218475.8383854907</v>
      </c>
      <c r="O8" s="46">
        <f t="shared" ca="1" si="1"/>
        <v>101596000.09686099</v>
      </c>
      <c r="P8" s="46">
        <f t="shared" ref="P8" ca="1" si="7">IF(L8="","",F8+L8)</f>
        <v>101484280.09008071</v>
      </c>
      <c r="Q8" s="53">
        <f t="shared" ca="1" si="2"/>
        <v>101310189.07353279</v>
      </c>
      <c r="R8" s="53">
        <f t="shared" ref="R8" ca="1" si="8">IF(N8="","",F8+N8)</f>
        <v>101218475.83838549</v>
      </c>
      <c r="S8" s="3"/>
      <c r="T8" s="3"/>
      <c r="U8" s="1" t="s">
        <v>16</v>
      </c>
      <c r="V8" s="3"/>
      <c r="W8" s="3"/>
      <c r="X8" s="3"/>
      <c r="Y8" s="3"/>
      <c r="Z8" s="3"/>
      <c r="AA8" s="3"/>
      <c r="AB8" s="3"/>
      <c r="AC8" s="3"/>
    </row>
    <row r="9" spans="1:29" x14ac:dyDescent="0.25">
      <c r="A9" s="31">
        <v>3</v>
      </c>
      <c r="B9" s="37">
        <f t="shared" ref="B9:B72" ca="1" si="9">+IF(C9&lt;&gt;"",YEAR(C9),"")</f>
        <v>2024</v>
      </c>
      <c r="C9" s="40">
        <f t="shared" ref="C9:C72" ca="1" si="10">+IF(EOMONTH($C$1,A9)&lt;=EOMONTH($C$1,$C$2*12),EOMONTH($C$1,A9),"")</f>
        <v>45626</v>
      </c>
      <c r="D9" s="43">
        <f ca="1">+IF($C9&lt;&gt;"",VLOOKUP(YEAR($C9),'Proyecciones cuota'!$B$5:$C$113,2,FALSE),"")</f>
        <v>50000000</v>
      </c>
      <c r="E9" s="171">
        <f ca="1">IFERROR(IF($D9&lt;&gt;"",VLOOKUP(C9,Simulador!$H$17:$I$27,2,FALSE),0),0)</f>
        <v>0</v>
      </c>
      <c r="F9" s="46">
        <f t="shared" ref="F9:F72" ca="1" si="11">+IF(D9&lt;&gt;"",F8+D9+E9,"")</f>
        <v>150000000</v>
      </c>
      <c r="G9" s="43">
        <f ca="1">+IF(F9&lt;&gt;"",F9*VLOOKUP(YEAR($C9),'Proyecciones DTF'!$B$4:$Y$112,IF(C9&lt;EOMONTH($C$1,61),6,IF(AND(C9&gt;=EOMONTH($C$1,61),C9&lt;EOMONTH($C$1,90)),9,IF(AND(C9&gt;=EOMONTH($C$1,91),C9&lt;EOMONTH($C$1,120)),12,IF(AND(C9&gt;=EOMONTH($C$1,121),C9&lt;EOMONTH($C$1,150)),15,IF(AND(C9&gt;=EOMONTH($C$1,151),C9&lt;EOMONTH($C$1,180)),18,IF(AND(C9&gt;=EOMONTH($C$1,181),C9&lt;EOMONTH($C$1,210)),21,24))))))),"")</f>
        <v>1596000.0968609834</v>
      </c>
      <c r="H9" s="47">
        <f ca="1">+IF(F9&lt;&gt;"",F9*VLOOKUP(YEAR($C9),'Proyecciones DTF'!$B$4:$Y$112,IF(C9&lt;EOMONTH($C$1,61),3,IF(AND(C9&gt;=EOMONTH($C$1,61),C9&lt;EOMONTH($C$1,90)),6,IF(AND(C9&gt;=EOMONTH($C$1,91),C9&lt;EOMONTH($C$1,120)),9,IF(AND(C9&gt;=EOMONTH($C$1,121),C9&lt;EOMONTH($C$1,150)),12,IF(AND(C9&gt;=EOMONTH($C$1,151),C9&lt;EOMONTH($C$1,180)),15,IF(AND(C9&gt;=EOMONTH($C$1,181),C9&lt;EOMONTH($C$1,210)),18,21))))))),"")</f>
        <v>1310189.073532786</v>
      </c>
      <c r="I9" s="88">
        <f t="shared" ref="I9:I72" ca="1" si="12">IF(G9="","",((1+G9/F9)^(12/1))-1)</f>
        <v>0.13542329681736454</v>
      </c>
      <c r="J9" s="138">
        <f t="shared" ref="J9:J72" ca="1" si="13">IFERROR(((1+H9/F9)^(12/1))-1,"")</f>
        <v>0.10999999999999965</v>
      </c>
      <c r="K9" s="43">
        <f ca="1">+IF(G9&lt;&gt;"",SUM($G$7:G9),"")</f>
        <v>3192000.1937219668</v>
      </c>
      <c r="L9" s="46">
        <f t="shared" ref="L9:L72" ca="1" si="14">IF(K9="","",K9*93%)</f>
        <v>2968560.1801614291</v>
      </c>
      <c r="M9" s="51">
        <f ca="1">+IF(H9&lt;&gt;"",SUM($H$7:H9),"")</f>
        <v>2620378.1470655715</v>
      </c>
      <c r="N9" s="47">
        <f t="shared" ref="N9:N72" ca="1" si="15">IF(M9="","",M9*$U$13)</f>
        <v>2436951.6767709814</v>
      </c>
      <c r="O9" s="46">
        <f t="shared" ref="O9:O72" ca="1" si="16">+IF(K9&lt;&gt;"",F9+K9,"")</f>
        <v>153192000.19372198</v>
      </c>
      <c r="P9" s="46">
        <f t="shared" ref="P9:P72" ca="1" si="17">IF(L9="","",F9+L9)</f>
        <v>152968560.18016142</v>
      </c>
      <c r="Q9" s="53">
        <f t="shared" ref="Q9:Q72" ca="1" si="18">+IF(M9&lt;&gt;"",F9+M9,"")</f>
        <v>152620378.14706558</v>
      </c>
      <c r="R9" s="53">
        <f t="shared" ref="R9:R72" ca="1" si="19">IF(N9="","",F9+N9)</f>
        <v>152436951.67677099</v>
      </c>
      <c r="S9" s="3"/>
      <c r="T9" s="3" t="s">
        <v>38</v>
      </c>
      <c r="U9" s="9">
        <f ca="1">+VLOOKUP($U$6,$C$6:$Q$1206,4)</f>
        <v>7395761987.7425003</v>
      </c>
      <c r="V9" s="3"/>
      <c r="W9" s="3"/>
      <c r="X9" s="3"/>
      <c r="Y9" s="3"/>
      <c r="Z9" s="3"/>
      <c r="AA9" s="3"/>
      <c r="AB9" s="3"/>
      <c r="AC9" s="3"/>
    </row>
    <row r="10" spans="1:29" x14ac:dyDescent="0.25">
      <c r="A10" s="31">
        <v>4</v>
      </c>
      <c r="B10" s="37">
        <f t="shared" ca="1" si="9"/>
        <v>2024</v>
      </c>
      <c r="C10" s="40">
        <f t="shared" ca="1" si="10"/>
        <v>45657</v>
      </c>
      <c r="D10" s="43">
        <f ca="1">+IF($C10&lt;&gt;"",VLOOKUP(YEAR($C10),'Proyecciones cuota'!$B$5:$C$113,2,FALSE),"")</f>
        <v>50000000</v>
      </c>
      <c r="E10" s="171">
        <f ca="1">IFERROR(IF($D10&lt;&gt;"",VLOOKUP(C10,Simulador!$H$17:$I$27,2,FALSE),0),0)</f>
        <v>0</v>
      </c>
      <c r="F10" s="46">
        <f t="shared" ca="1" si="11"/>
        <v>200000000</v>
      </c>
      <c r="G10" s="43">
        <f ca="1">+IF(F10&lt;&gt;"",F10*VLOOKUP(YEAR($C10),'Proyecciones DTF'!$B$4:$Y$112,IF(C10&lt;EOMONTH($C$1,61),6,IF(AND(C10&gt;=EOMONTH($C$1,61),C10&lt;EOMONTH($C$1,90)),9,IF(AND(C10&gt;=EOMONTH($C$1,91),C10&lt;EOMONTH($C$1,120)),12,IF(AND(C10&gt;=EOMONTH($C$1,121),C10&lt;EOMONTH($C$1,150)),15,IF(AND(C10&gt;=EOMONTH($C$1,151),C10&lt;EOMONTH($C$1,180)),18,IF(AND(C10&gt;=EOMONTH($C$1,181),C10&lt;EOMONTH($C$1,210)),21,24))))))),"")</f>
        <v>2128000.1291479776</v>
      </c>
      <c r="H10" s="47">
        <f ca="1">+IF(F10&lt;&gt;"",F10*VLOOKUP(YEAR($C10),'Proyecciones DTF'!$B$4:$Y$112,IF(C10&lt;EOMONTH($C$1,61),3,IF(AND(C10&gt;=EOMONTH($C$1,61),C10&lt;EOMONTH($C$1,90)),6,IF(AND(C10&gt;=EOMONTH($C$1,91),C10&lt;EOMONTH($C$1,120)),9,IF(AND(C10&gt;=EOMONTH($C$1,121),C10&lt;EOMONTH($C$1,150)),12,IF(AND(C10&gt;=EOMONTH($C$1,151),C10&lt;EOMONTH($C$1,180)),15,IF(AND(C10&gt;=EOMONTH($C$1,181),C10&lt;EOMONTH($C$1,210)),18,21))))))),"")</f>
        <v>1746918.7647103812</v>
      </c>
      <c r="I10" s="88">
        <f t="shared" ca="1" si="12"/>
        <v>0.13542329681736454</v>
      </c>
      <c r="J10" s="138">
        <f t="shared" ca="1" si="13"/>
        <v>0.10999999999999965</v>
      </c>
      <c r="K10" s="43">
        <f ca="1">+IF(G10&lt;&gt;"",SUM($G$7:G10),"")</f>
        <v>5320000.3228699444</v>
      </c>
      <c r="L10" s="46">
        <f t="shared" ca="1" si="14"/>
        <v>4947600.3002690487</v>
      </c>
      <c r="M10" s="51">
        <f ca="1">+IF(H10&lt;&gt;"",SUM($H$7:H10),"")</f>
        <v>4367296.9117759522</v>
      </c>
      <c r="N10" s="47">
        <f t="shared" ca="1" si="15"/>
        <v>4061586.127951635</v>
      </c>
      <c r="O10" s="46">
        <f t="shared" ca="1" si="16"/>
        <v>205320000.32286996</v>
      </c>
      <c r="P10" s="46">
        <f t="shared" ca="1" si="17"/>
        <v>204947600.30026904</v>
      </c>
      <c r="Q10" s="53">
        <f t="shared" ca="1" si="18"/>
        <v>204367296.91177595</v>
      </c>
      <c r="R10" s="53">
        <f t="shared" ca="1" si="19"/>
        <v>204061586.12795162</v>
      </c>
      <c r="S10" s="3"/>
      <c r="T10" s="3" t="s">
        <v>52</v>
      </c>
      <c r="U10" s="9">
        <f ca="1">+VLOOKUP($U$6,$C$6:$Q$1206,9)</f>
        <v>2301047450.889637</v>
      </c>
      <c r="V10" s="31" t="s">
        <v>53</v>
      </c>
      <c r="W10" s="3"/>
      <c r="X10" s="3"/>
      <c r="Y10" s="3"/>
      <c r="Z10" s="3"/>
      <c r="AA10" s="3"/>
      <c r="AB10" s="3"/>
      <c r="AC10" s="3"/>
    </row>
    <row r="11" spans="1:29" x14ac:dyDescent="0.25">
      <c r="A11" s="31">
        <v>5</v>
      </c>
      <c r="B11" s="37">
        <f t="shared" ca="1" si="9"/>
        <v>2025</v>
      </c>
      <c r="C11" s="40">
        <f t="shared" ca="1" si="10"/>
        <v>45688</v>
      </c>
      <c r="D11" s="43">
        <f ca="1">+IF($C11&lt;&gt;"",VLOOKUP(YEAR($C11),'Proyecciones cuota'!$B$5:$C$113,2,FALSE),"")</f>
        <v>52000000</v>
      </c>
      <c r="E11" s="171">
        <f ca="1">IFERROR(IF($D11&lt;&gt;"",VLOOKUP(C11,Simulador!$H$17:$I$27,2,FALSE),0),0)</f>
        <v>0</v>
      </c>
      <c r="F11" s="46">
        <f t="shared" ca="1" si="11"/>
        <v>252000000</v>
      </c>
      <c r="G11" s="43">
        <f ca="1">+IF(F11&lt;&gt;"",F11*VLOOKUP(YEAR($C11),'Proyecciones DTF'!$B$4:$Y$112,IF(C11&lt;EOMONTH($C$1,61),6,IF(AND(C11&gt;=EOMONTH($C$1,61),C11&lt;EOMONTH($C$1,90)),9,IF(AND(C11&gt;=EOMONTH($C$1,91),C11&lt;EOMONTH($C$1,120)),12,IF(AND(C11&gt;=EOMONTH($C$1,121),C11&lt;EOMONTH($C$1,150)),15,IF(AND(C11&gt;=EOMONTH($C$1,151),C11&lt;EOMONTH($C$1,180)),18,IF(AND(C11&gt;=EOMONTH($C$1,181),C11&lt;EOMONTH($C$1,210)),21,24))))))),"")</f>
        <v>2293498.4526791736</v>
      </c>
      <c r="H11" s="47">
        <f ca="1">+IF(F11&lt;&gt;"",F11*VLOOKUP(YEAR($C11),'Proyecciones DTF'!$B$4:$Y$112,IF(C11&lt;EOMONTH($C$1,61),3,IF(AND(C11&gt;=EOMONTH($C$1,61),C11&lt;EOMONTH($C$1,90)),6,IF(AND(C11&gt;=EOMONTH($C$1,91),C11&lt;EOMONTH($C$1,120)),9,IF(AND(C11&gt;=EOMONTH($C$1,121),C11&lt;EOMONTH($C$1,150)),12,IF(AND(C11&gt;=EOMONTH($C$1,151),C11&lt;EOMONTH($C$1,180)),15,IF(AND(C11&gt;=EOMONTH($C$1,181),C11&lt;EOMONTH($C$1,210)),18,21))))))),"")</f>
        <v>1816245.4756664524</v>
      </c>
      <c r="I11" s="88">
        <f t="shared" ca="1" si="12"/>
        <v>0.11485039131997432</v>
      </c>
      <c r="J11" s="138">
        <f t="shared" ca="1" si="13"/>
        <v>8.9999999999999414E-2</v>
      </c>
      <c r="K11" s="43">
        <f ca="1">+IF(G11&lt;&gt;"",SUM($G$7:G11),"")</f>
        <v>7613498.7755491175</v>
      </c>
      <c r="L11" s="46">
        <f t="shared" ca="1" si="14"/>
        <v>7080553.8612606796</v>
      </c>
      <c r="M11" s="51">
        <f ca="1">+IF(H11&lt;&gt;"",SUM($H$7:H11),"")</f>
        <v>6183542.3874424044</v>
      </c>
      <c r="N11" s="47">
        <f t="shared" ca="1" si="15"/>
        <v>5750694.4203214357</v>
      </c>
      <c r="O11" s="46">
        <f t="shared" ca="1" si="16"/>
        <v>259613498.77554911</v>
      </c>
      <c r="P11" s="46">
        <f t="shared" ca="1" si="17"/>
        <v>259080553.86126068</v>
      </c>
      <c r="Q11" s="53">
        <f t="shared" ca="1" si="18"/>
        <v>258183542.38744241</v>
      </c>
      <c r="R11" s="53">
        <f t="shared" ca="1" si="19"/>
        <v>257750694.42032143</v>
      </c>
      <c r="S11" s="3"/>
      <c r="T11" s="3" t="s">
        <v>16</v>
      </c>
      <c r="U11" s="10">
        <f ca="1">+U10+U9</f>
        <v>9696809438.6321373</v>
      </c>
      <c r="V11" s="3"/>
      <c r="W11" s="3"/>
      <c r="X11" s="3"/>
      <c r="Y11" s="3"/>
      <c r="Z11" s="3"/>
      <c r="AA11" s="3"/>
      <c r="AB11" s="3"/>
      <c r="AC11" s="3"/>
    </row>
    <row r="12" spans="1:29" x14ac:dyDescent="0.25">
      <c r="A12" s="31">
        <v>6</v>
      </c>
      <c r="B12" s="37">
        <f t="shared" ca="1" si="9"/>
        <v>2025</v>
      </c>
      <c r="C12" s="40">
        <f t="shared" ca="1" si="10"/>
        <v>45716</v>
      </c>
      <c r="D12" s="43">
        <f ca="1">+IF($C12&lt;&gt;"",VLOOKUP(YEAR($C12),'Proyecciones cuota'!$B$5:$C$113,2,FALSE),"")</f>
        <v>52000000</v>
      </c>
      <c r="E12" s="171">
        <f ca="1">IFERROR(IF($D12&lt;&gt;"",VLOOKUP(C12,Simulador!$H$17:$I$27,2,FALSE),0),0)</f>
        <v>0</v>
      </c>
      <c r="F12" s="46">
        <f t="shared" ca="1" si="11"/>
        <v>304000000</v>
      </c>
      <c r="G12" s="43">
        <f ca="1">+IF(F12&lt;&gt;"",F12*VLOOKUP(YEAR($C12),'Proyecciones DTF'!$B$4:$Y$112,IF(C12&lt;EOMONTH($C$1,61),6,IF(AND(C12&gt;=EOMONTH($C$1,61),C12&lt;EOMONTH($C$1,90)),9,IF(AND(C12&gt;=EOMONTH($C$1,91),C12&lt;EOMONTH($C$1,120)),12,IF(AND(C12&gt;=EOMONTH($C$1,121),C12&lt;EOMONTH($C$1,150)),15,IF(AND(C12&gt;=EOMONTH($C$1,151),C12&lt;EOMONTH($C$1,180)),18,IF(AND(C12&gt;=EOMONTH($C$1,181),C12&lt;EOMONTH($C$1,210)),21,24))))))),"")</f>
        <v>2766760.0381526542</v>
      </c>
      <c r="H12" s="47">
        <f ca="1">+IF(F12&lt;&gt;"",F12*VLOOKUP(YEAR($C12),'Proyecciones DTF'!$B$4:$Y$112,IF(C12&lt;EOMONTH($C$1,61),3,IF(AND(C12&gt;=EOMONTH($C$1,61),C12&lt;EOMONTH($C$1,90)),6,IF(AND(C12&gt;=EOMONTH($C$1,91),C12&lt;EOMONTH($C$1,120)),9,IF(AND(C12&gt;=EOMONTH($C$1,121),C12&lt;EOMONTH($C$1,150)),12,IF(AND(C12&gt;=EOMONTH($C$1,151),C12&lt;EOMONTH($C$1,180)),15,IF(AND(C12&gt;=EOMONTH($C$1,181),C12&lt;EOMONTH($C$1,210)),18,21))))))),"")</f>
        <v>2191026.2881055614</v>
      </c>
      <c r="I12" s="88">
        <f t="shared" ca="1" si="12"/>
        <v>0.11485039131997432</v>
      </c>
      <c r="J12" s="138">
        <f t="shared" ca="1" si="13"/>
        <v>8.9999999999999414E-2</v>
      </c>
      <c r="K12" s="43">
        <f ca="1">+IF(G12&lt;&gt;"",SUM($G$7:G12),"")</f>
        <v>10380258.813701771</v>
      </c>
      <c r="L12" s="46">
        <f t="shared" ca="1" si="14"/>
        <v>9653640.6967426483</v>
      </c>
      <c r="M12" s="51">
        <f ca="1">+IF(H12&lt;&gt;"",SUM($H$7:H12),"")</f>
        <v>8374568.6755479658</v>
      </c>
      <c r="N12" s="47">
        <f t="shared" ca="1" si="15"/>
        <v>7788348.8682596078</v>
      </c>
      <c r="O12" s="46">
        <f t="shared" ca="1" si="16"/>
        <v>314380258.81370175</v>
      </c>
      <c r="P12" s="46">
        <f t="shared" ca="1" si="17"/>
        <v>313653640.69674265</v>
      </c>
      <c r="Q12" s="53">
        <f t="shared" ca="1" si="18"/>
        <v>312374568.67554796</v>
      </c>
      <c r="R12" s="53">
        <f t="shared" ca="1" si="19"/>
        <v>311788348.86825961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x14ac:dyDescent="0.25">
      <c r="A13" s="31">
        <v>7</v>
      </c>
      <c r="B13" s="37">
        <f t="shared" ca="1" si="9"/>
        <v>2025</v>
      </c>
      <c r="C13" s="40">
        <f t="shared" ca="1" si="10"/>
        <v>45747</v>
      </c>
      <c r="D13" s="43">
        <f ca="1">+IF($C13&lt;&gt;"",VLOOKUP(YEAR($C13),'Proyecciones cuota'!$B$5:$C$113,2,FALSE),"")</f>
        <v>52000000</v>
      </c>
      <c r="E13" s="171">
        <f ca="1">IFERROR(IF($D13&lt;&gt;"",VLOOKUP(C13,Simulador!$H$17:$I$27,2,FALSE),0),0)</f>
        <v>0</v>
      </c>
      <c r="F13" s="46">
        <f t="shared" ca="1" si="11"/>
        <v>356000000</v>
      </c>
      <c r="G13" s="43">
        <f ca="1">+IF(F13&lt;&gt;"",F13*VLOOKUP(YEAR($C13),'Proyecciones DTF'!$B$4:$Y$112,IF(C13&lt;EOMONTH($C$1,61),6,IF(AND(C13&gt;=EOMONTH($C$1,61),C13&lt;EOMONTH($C$1,90)),9,IF(AND(C13&gt;=EOMONTH($C$1,91),C13&lt;EOMONTH($C$1,120)),12,IF(AND(C13&gt;=EOMONTH($C$1,121),C13&lt;EOMONTH($C$1,150)),15,IF(AND(C13&gt;=EOMONTH($C$1,151),C13&lt;EOMONTH($C$1,180)),18,IF(AND(C13&gt;=EOMONTH($C$1,181),C13&lt;EOMONTH($C$1,210)),21,24))))))),"")</f>
        <v>3240021.6236261344</v>
      </c>
      <c r="H13" s="47">
        <f ca="1">+IF(F13&lt;&gt;"",F13*VLOOKUP(YEAR($C13),'Proyecciones DTF'!$B$4:$Y$112,IF(C13&lt;EOMONTH($C$1,61),3,IF(AND(C13&gt;=EOMONTH($C$1,61),C13&lt;EOMONTH($C$1,90)),6,IF(AND(C13&gt;=EOMONTH($C$1,91),C13&lt;EOMONTH($C$1,120)),9,IF(AND(C13&gt;=EOMONTH($C$1,121),C13&lt;EOMONTH($C$1,150)),12,IF(AND(C13&gt;=EOMONTH($C$1,151),C13&lt;EOMONTH($C$1,180)),15,IF(AND(C13&gt;=EOMONTH($C$1,181),C13&lt;EOMONTH($C$1,210)),18,21))))))),"")</f>
        <v>2565807.1005446706</v>
      </c>
      <c r="I13" s="88">
        <f t="shared" ca="1" si="12"/>
        <v>0.11485039131997432</v>
      </c>
      <c r="J13" s="138">
        <f t="shared" ca="1" si="13"/>
        <v>8.9999999999999414E-2</v>
      </c>
      <c r="K13" s="43">
        <f ca="1">+IF(G13&lt;&gt;"",SUM($G$7:G13),"")</f>
        <v>13620280.437327906</v>
      </c>
      <c r="L13" s="46">
        <f t="shared" ca="1" si="14"/>
        <v>12666860.806714954</v>
      </c>
      <c r="M13" s="51">
        <f ca="1">+IF(H13&lt;&gt;"",SUM($H$7:H13),"")</f>
        <v>10940375.776092637</v>
      </c>
      <c r="N13" s="47">
        <f t="shared" ca="1" si="15"/>
        <v>10174549.471766151</v>
      </c>
      <c r="O13" s="46">
        <f t="shared" ca="1" si="16"/>
        <v>369620280.43732792</v>
      </c>
      <c r="P13" s="46">
        <f t="shared" ca="1" si="17"/>
        <v>368666860.80671495</v>
      </c>
      <c r="Q13" s="53">
        <f t="shared" ca="1" si="18"/>
        <v>366940375.77609265</v>
      </c>
      <c r="R13" s="53">
        <f t="shared" ca="1" si="19"/>
        <v>366174549.47176617</v>
      </c>
      <c r="S13" s="3"/>
      <c r="T13" s="1" t="s">
        <v>54</v>
      </c>
      <c r="U13" s="42">
        <f>1-U14</f>
        <v>0.92999999999999994</v>
      </c>
      <c r="V13" s="3"/>
      <c r="W13" s="3"/>
      <c r="X13" s="3"/>
      <c r="Y13" s="3"/>
      <c r="Z13" s="3"/>
      <c r="AA13" s="3"/>
      <c r="AB13" s="3"/>
      <c r="AC13" s="3"/>
    </row>
    <row r="14" spans="1:29" x14ac:dyDescent="0.25">
      <c r="A14" s="31">
        <v>8</v>
      </c>
      <c r="B14" s="37">
        <f t="shared" ca="1" si="9"/>
        <v>2025</v>
      </c>
      <c r="C14" s="40">
        <f t="shared" ca="1" si="10"/>
        <v>45777</v>
      </c>
      <c r="D14" s="43">
        <f ca="1">+IF($C14&lt;&gt;"",VLOOKUP(YEAR($C14),'Proyecciones cuota'!$B$5:$C$113,2,FALSE),"")</f>
        <v>52000000</v>
      </c>
      <c r="E14" s="171">
        <f ca="1">IFERROR(IF($D14&lt;&gt;"",VLOOKUP(C14,Simulador!$H$17:$I$27,2,FALSE),0),0)</f>
        <v>0</v>
      </c>
      <c r="F14" s="46">
        <f t="shared" ca="1" si="11"/>
        <v>408000000</v>
      </c>
      <c r="G14" s="43">
        <f ca="1">+IF(F14&lt;&gt;"",F14*VLOOKUP(YEAR($C14),'Proyecciones DTF'!$B$4:$Y$112,IF(C14&lt;EOMONTH($C$1,61),6,IF(AND(C14&gt;=EOMONTH($C$1,61),C14&lt;EOMONTH($C$1,90)),9,IF(AND(C14&gt;=EOMONTH($C$1,91),C14&lt;EOMONTH($C$1,120)),12,IF(AND(C14&gt;=EOMONTH($C$1,121),C14&lt;EOMONTH($C$1,150)),15,IF(AND(C14&gt;=EOMONTH($C$1,151),C14&lt;EOMONTH($C$1,180)),18,IF(AND(C14&gt;=EOMONTH($C$1,181),C14&lt;EOMONTH($C$1,210)),21,24))))))),"")</f>
        <v>3713283.2090996145</v>
      </c>
      <c r="H14" s="47">
        <f ca="1">+IF(F14&lt;&gt;"",F14*VLOOKUP(YEAR($C14),'Proyecciones DTF'!$B$4:$Y$112,IF(C14&lt;EOMONTH($C$1,61),3,IF(AND(C14&gt;=EOMONTH($C$1,61),C14&lt;EOMONTH($C$1,90)),6,IF(AND(C14&gt;=EOMONTH($C$1,91),C14&lt;EOMONTH($C$1,120)),9,IF(AND(C14&gt;=EOMONTH($C$1,121),C14&lt;EOMONTH($C$1,150)),12,IF(AND(C14&gt;=EOMONTH($C$1,151),C14&lt;EOMONTH($C$1,180)),15,IF(AND(C14&gt;=EOMONTH($C$1,181),C14&lt;EOMONTH($C$1,210)),18,21))))))),"")</f>
        <v>2940587.9129837798</v>
      </c>
      <c r="I14" s="88">
        <f t="shared" ca="1" si="12"/>
        <v>0.11485039131997432</v>
      </c>
      <c r="J14" s="138">
        <f t="shared" ca="1" si="13"/>
        <v>8.9999999999999414E-2</v>
      </c>
      <c r="K14" s="43">
        <f ca="1">+IF(G14&lt;&gt;"",SUM($G$7:G14),"")</f>
        <v>17333563.64642752</v>
      </c>
      <c r="L14" s="46">
        <f t="shared" ca="1" si="14"/>
        <v>16120214.191177594</v>
      </c>
      <c r="M14" s="51">
        <f ca="1">+IF(H14&lt;&gt;"",SUM($H$7:H14),"")</f>
        <v>13880963.689076416</v>
      </c>
      <c r="N14" s="47">
        <f t="shared" ca="1" si="15"/>
        <v>12909296.230841067</v>
      </c>
      <c r="O14" s="46">
        <f t="shared" ca="1" si="16"/>
        <v>425333563.64642751</v>
      </c>
      <c r="P14" s="46">
        <f t="shared" ca="1" si="17"/>
        <v>424120214.19117761</v>
      </c>
      <c r="Q14" s="53">
        <f t="shared" ca="1" si="18"/>
        <v>421880963.68907642</v>
      </c>
      <c r="R14" s="53">
        <f t="shared" ca="1" si="19"/>
        <v>420909296.23084104</v>
      </c>
      <c r="S14" s="3"/>
      <c r="T14" s="3" t="s">
        <v>55</v>
      </c>
      <c r="U14" s="42">
        <v>7.0000000000000007E-2</v>
      </c>
      <c r="V14" s="3"/>
      <c r="W14" s="3"/>
      <c r="X14" s="3"/>
      <c r="Y14" s="3"/>
      <c r="Z14" s="3"/>
      <c r="AA14" s="3"/>
      <c r="AB14" s="3"/>
      <c r="AC14" s="3"/>
    </row>
    <row r="15" spans="1:29" x14ac:dyDescent="0.25">
      <c r="A15" s="31">
        <v>9</v>
      </c>
      <c r="B15" s="37">
        <f t="shared" ca="1" si="9"/>
        <v>2025</v>
      </c>
      <c r="C15" s="40">
        <f t="shared" ca="1" si="10"/>
        <v>45808</v>
      </c>
      <c r="D15" s="43">
        <f ca="1">+IF($C15&lt;&gt;"",VLOOKUP(YEAR($C15),'Proyecciones cuota'!$B$5:$C$113,2,FALSE),"")</f>
        <v>52000000</v>
      </c>
      <c r="E15" s="171">
        <f ca="1">IFERROR(IF($D15&lt;&gt;"",VLOOKUP(C15,Simulador!$H$17:$I$27,2,FALSE),0),0)</f>
        <v>0</v>
      </c>
      <c r="F15" s="46">
        <f t="shared" ca="1" si="11"/>
        <v>460000000</v>
      </c>
      <c r="G15" s="43">
        <f ca="1">+IF(F15&lt;&gt;"",F15*VLOOKUP(YEAR($C15),'Proyecciones DTF'!$B$4:$Y$112,IF(C15&lt;EOMONTH($C$1,61),6,IF(AND(C15&gt;=EOMONTH($C$1,61),C15&lt;EOMONTH($C$1,90)),9,IF(AND(C15&gt;=EOMONTH($C$1,91),C15&lt;EOMONTH($C$1,120)),12,IF(AND(C15&gt;=EOMONTH($C$1,121),C15&lt;EOMONTH($C$1,150)),15,IF(AND(C15&gt;=EOMONTH($C$1,151),C15&lt;EOMONTH($C$1,180)),18,IF(AND(C15&gt;=EOMONTH($C$1,181),C15&lt;EOMONTH($C$1,210)),21,24))))))),"")</f>
        <v>4186544.7945730947</v>
      </c>
      <c r="H15" s="47">
        <f ca="1">+IF(F15&lt;&gt;"",F15*VLOOKUP(YEAR($C15),'Proyecciones DTF'!$B$4:$Y$112,IF(C15&lt;EOMONTH($C$1,61),3,IF(AND(C15&gt;=EOMONTH($C$1,61),C15&lt;EOMONTH($C$1,90)),6,IF(AND(C15&gt;=EOMONTH($C$1,91),C15&lt;EOMONTH($C$1,120)),9,IF(AND(C15&gt;=EOMONTH($C$1,121),C15&lt;EOMONTH($C$1,150)),12,IF(AND(C15&gt;=EOMONTH($C$1,151),C15&lt;EOMONTH($C$1,180)),15,IF(AND(C15&gt;=EOMONTH($C$1,181),C15&lt;EOMONTH($C$1,210)),18,21))))))),"")</f>
        <v>3315368.725422889</v>
      </c>
      <c r="I15" s="88">
        <f t="shared" ca="1" si="12"/>
        <v>0.11485039131997432</v>
      </c>
      <c r="J15" s="138">
        <f t="shared" ca="1" si="13"/>
        <v>8.9999999999999414E-2</v>
      </c>
      <c r="K15" s="43">
        <f ca="1">+IF(G15&lt;&gt;"",SUM($G$7:G15),"")</f>
        <v>21520108.441000614</v>
      </c>
      <c r="L15" s="46">
        <f t="shared" ca="1" si="14"/>
        <v>20013700.850130573</v>
      </c>
      <c r="M15" s="51">
        <f ca="1">+IF(H15&lt;&gt;"",SUM($H$7:H15),"")</f>
        <v>17196332.414499305</v>
      </c>
      <c r="N15" s="47">
        <f t="shared" ca="1" si="15"/>
        <v>15992589.145484352</v>
      </c>
      <c r="O15" s="46">
        <f t="shared" ca="1" si="16"/>
        <v>481520108.44100064</v>
      </c>
      <c r="P15" s="46">
        <f t="shared" ca="1" si="17"/>
        <v>480013700.85013056</v>
      </c>
      <c r="Q15" s="53">
        <f t="shared" ca="1" si="18"/>
        <v>477196332.41449928</v>
      </c>
      <c r="R15" s="53">
        <f t="shared" ca="1" si="19"/>
        <v>475992589.14548433</v>
      </c>
      <c r="S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31">
        <v>10</v>
      </c>
      <c r="B16" s="37">
        <f t="shared" ca="1" si="9"/>
        <v>2025</v>
      </c>
      <c r="C16" s="40">
        <f t="shared" ca="1" si="10"/>
        <v>45838</v>
      </c>
      <c r="D16" s="43">
        <f ca="1">+IF($C16&lt;&gt;"",VLOOKUP(YEAR($C16),'Proyecciones cuota'!$B$5:$C$113,2,FALSE),"")</f>
        <v>52000000</v>
      </c>
      <c r="E16" s="171">
        <f ca="1">IFERROR(IF($D16&lt;&gt;"",VLOOKUP(C16,Simulador!$H$17:$I$27,2,FALSE),0),0)</f>
        <v>0</v>
      </c>
      <c r="F16" s="46">
        <f t="shared" ca="1" si="11"/>
        <v>512000000</v>
      </c>
      <c r="G16" s="43">
        <f ca="1">+IF(F16&lt;&gt;"",F16*VLOOKUP(YEAR($C16),'Proyecciones DTF'!$B$4:$Y$112,IF(C16&lt;EOMONTH($C$1,61),6,IF(AND(C16&gt;=EOMONTH($C$1,61),C16&lt;EOMONTH($C$1,90)),9,IF(AND(C16&gt;=EOMONTH($C$1,91),C16&lt;EOMONTH($C$1,120)),12,IF(AND(C16&gt;=EOMONTH($C$1,121),C16&lt;EOMONTH($C$1,150)),15,IF(AND(C16&gt;=EOMONTH($C$1,151),C16&lt;EOMONTH($C$1,180)),18,IF(AND(C16&gt;=EOMONTH($C$1,181),C16&lt;EOMONTH($C$1,210)),21,24))))))),"")</f>
        <v>4659806.3800465753</v>
      </c>
      <c r="H16" s="47">
        <f ca="1">+IF(F16&lt;&gt;"",F16*VLOOKUP(YEAR($C16),'Proyecciones DTF'!$B$4:$Y$112,IF(C16&lt;EOMONTH($C$1,61),3,IF(AND(C16&gt;=EOMONTH($C$1,61),C16&lt;EOMONTH($C$1,90)),6,IF(AND(C16&gt;=EOMONTH($C$1,91),C16&lt;EOMONTH($C$1,120)),9,IF(AND(C16&gt;=EOMONTH($C$1,121),C16&lt;EOMONTH($C$1,150)),12,IF(AND(C16&gt;=EOMONTH($C$1,151),C16&lt;EOMONTH($C$1,180)),15,IF(AND(C16&gt;=EOMONTH($C$1,181),C16&lt;EOMONTH($C$1,210)),18,21))))))),"")</f>
        <v>3690149.5378619982</v>
      </c>
      <c r="I16" s="88">
        <f t="shared" ca="1" si="12"/>
        <v>0.11485039131997432</v>
      </c>
      <c r="J16" s="138">
        <f t="shared" ca="1" si="13"/>
        <v>8.9999999999999414E-2</v>
      </c>
      <c r="K16" s="43">
        <f ca="1">+IF(G16&lt;&gt;"",SUM($G$7:G16),"")</f>
        <v>26179914.821047191</v>
      </c>
      <c r="L16" s="46">
        <f t="shared" ca="1" si="14"/>
        <v>24347320.783573888</v>
      </c>
      <c r="M16" s="51">
        <f ca="1">+IF(H16&lt;&gt;"",SUM($H$7:H16),"")</f>
        <v>20886481.952361304</v>
      </c>
      <c r="N16" s="47">
        <f t="shared" ca="1" si="15"/>
        <v>19424428.215696011</v>
      </c>
      <c r="O16" s="46">
        <f t="shared" ca="1" si="16"/>
        <v>538179914.82104719</v>
      </c>
      <c r="P16" s="46">
        <f t="shared" ca="1" si="17"/>
        <v>536347320.78357387</v>
      </c>
      <c r="Q16" s="53">
        <f t="shared" ca="1" si="18"/>
        <v>532886481.95236129</v>
      </c>
      <c r="R16" s="53">
        <f t="shared" ca="1" si="19"/>
        <v>531424428.21569604</v>
      </c>
      <c r="S16" s="3"/>
      <c r="T16" s="1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31">
        <v>11</v>
      </c>
      <c r="B17" s="37">
        <f t="shared" ca="1" si="9"/>
        <v>2025</v>
      </c>
      <c r="C17" s="40">
        <f t="shared" ca="1" si="10"/>
        <v>45869</v>
      </c>
      <c r="D17" s="43">
        <f ca="1">+IF($C17&lt;&gt;"",VLOOKUP(YEAR($C17),'Proyecciones cuota'!$B$5:$C$113,2,FALSE),"")</f>
        <v>52000000</v>
      </c>
      <c r="E17" s="171">
        <f ca="1">IFERROR(IF($D17&lt;&gt;"",VLOOKUP(C17,Simulador!$H$17:$I$27,2,FALSE),0),0)</f>
        <v>0</v>
      </c>
      <c r="F17" s="46">
        <f t="shared" ca="1" si="11"/>
        <v>564000000</v>
      </c>
      <c r="G17" s="43">
        <f ca="1">+IF(F17&lt;&gt;"",F17*VLOOKUP(YEAR($C17),'Proyecciones DTF'!$B$4:$Y$112,IF(C17&lt;EOMONTH($C$1,61),6,IF(AND(C17&gt;=EOMONTH($C$1,61),C17&lt;EOMONTH($C$1,90)),9,IF(AND(C17&gt;=EOMONTH($C$1,91),C17&lt;EOMONTH($C$1,120)),12,IF(AND(C17&gt;=EOMONTH($C$1,121),C17&lt;EOMONTH($C$1,150)),15,IF(AND(C17&gt;=EOMONTH($C$1,151),C17&lt;EOMONTH($C$1,180)),18,IF(AND(C17&gt;=EOMONTH($C$1,181),C17&lt;EOMONTH($C$1,210)),21,24))))))),"")</f>
        <v>5133067.965520056</v>
      </c>
      <c r="H17" s="47">
        <f ca="1">+IF(F17&lt;&gt;"",F17*VLOOKUP(YEAR($C17),'Proyecciones DTF'!$B$4:$Y$112,IF(C17&lt;EOMONTH($C$1,61),3,IF(AND(C17&gt;=EOMONTH($C$1,61),C17&lt;EOMONTH($C$1,90)),6,IF(AND(C17&gt;=EOMONTH($C$1,91),C17&lt;EOMONTH($C$1,120)),9,IF(AND(C17&gt;=EOMONTH($C$1,121),C17&lt;EOMONTH($C$1,150)),12,IF(AND(C17&gt;=EOMONTH($C$1,151),C17&lt;EOMONTH($C$1,180)),15,IF(AND(C17&gt;=EOMONTH($C$1,181),C17&lt;EOMONTH($C$1,210)),18,21))))))),"")</f>
        <v>4064930.3503011074</v>
      </c>
      <c r="I17" s="88">
        <f t="shared" ca="1" si="12"/>
        <v>0.11485039131997432</v>
      </c>
      <c r="J17" s="138">
        <f t="shared" ca="1" si="13"/>
        <v>8.9999999999999414E-2</v>
      </c>
      <c r="K17" s="43">
        <f ca="1">+IF(G17&lt;&gt;"",SUM($G$7:G17),"")</f>
        <v>31312982.786567248</v>
      </c>
      <c r="L17" s="46">
        <f t="shared" ca="1" si="14"/>
        <v>29121073.991507541</v>
      </c>
      <c r="M17" s="51">
        <f ca="1">+IF(H17&lt;&gt;"",SUM($H$7:H17),"")</f>
        <v>24951412.30266241</v>
      </c>
      <c r="N17" s="47">
        <f t="shared" ca="1" si="15"/>
        <v>23204813.44147604</v>
      </c>
      <c r="O17" s="46">
        <f t="shared" ca="1" si="16"/>
        <v>595312982.78656721</v>
      </c>
      <c r="P17" s="46">
        <f t="shared" ca="1" si="17"/>
        <v>593121073.99150753</v>
      </c>
      <c r="Q17" s="53">
        <f t="shared" ca="1" si="18"/>
        <v>588951412.30266237</v>
      </c>
      <c r="R17" s="53">
        <f t="shared" ca="1" si="19"/>
        <v>587204813.44147599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31">
        <v>12</v>
      </c>
      <c r="B18" s="37">
        <f t="shared" ca="1" si="9"/>
        <v>2025</v>
      </c>
      <c r="C18" s="40">
        <f t="shared" ca="1" si="10"/>
        <v>45900</v>
      </c>
      <c r="D18" s="43">
        <f ca="1">+IF($C18&lt;&gt;"",VLOOKUP(YEAR($C18),'Proyecciones cuota'!$B$5:$C$113,2,FALSE),"")</f>
        <v>52000000</v>
      </c>
      <c r="E18" s="171">
        <f ca="1">IFERROR(IF($D18&lt;&gt;"",VLOOKUP(C18,Simulador!$H$17:$I$27,2,FALSE),0),0)</f>
        <v>0</v>
      </c>
      <c r="F18" s="46">
        <f t="shared" ca="1" si="11"/>
        <v>616000000</v>
      </c>
      <c r="G18" s="43">
        <f ca="1">+IF(F18&lt;&gt;"",F18*VLOOKUP(YEAR($C18),'Proyecciones DTF'!$B$4:$Y$112,IF(C18&lt;EOMONTH($C$1,61),6,IF(AND(C18&gt;=EOMONTH($C$1,61),C18&lt;EOMONTH($C$1,90)),9,IF(AND(C18&gt;=EOMONTH($C$1,91),C18&lt;EOMONTH($C$1,120)),12,IF(AND(C18&gt;=EOMONTH($C$1,121),C18&lt;EOMONTH($C$1,150)),15,IF(AND(C18&gt;=EOMONTH($C$1,151),C18&lt;EOMONTH($C$1,180)),18,IF(AND(C18&gt;=EOMONTH($C$1,181),C18&lt;EOMONTH($C$1,210)),21,24))))))),"")</f>
        <v>5606329.5509935357</v>
      </c>
      <c r="H18" s="47">
        <f ca="1">+IF(F18&lt;&gt;"",F18*VLOOKUP(YEAR($C18),'Proyecciones DTF'!$B$4:$Y$112,IF(C18&lt;EOMONTH($C$1,61),3,IF(AND(C18&gt;=EOMONTH($C$1,61),C18&lt;EOMONTH($C$1,90)),6,IF(AND(C18&gt;=EOMONTH($C$1,91),C18&lt;EOMONTH($C$1,120)),9,IF(AND(C18&gt;=EOMONTH($C$1,121),C18&lt;EOMONTH($C$1,150)),12,IF(AND(C18&gt;=EOMONTH($C$1,151),C18&lt;EOMONTH($C$1,180)),15,IF(AND(C18&gt;=EOMONTH($C$1,181),C18&lt;EOMONTH($C$1,210)),18,21))))))),"")</f>
        <v>4439711.1627402166</v>
      </c>
      <c r="I18" s="88">
        <f t="shared" ca="1" si="12"/>
        <v>0.11485039131997432</v>
      </c>
      <c r="J18" s="138">
        <f t="shared" ca="1" si="13"/>
        <v>8.9999999999999414E-2</v>
      </c>
      <c r="K18" s="43">
        <f ca="1">+IF(G18&lt;&gt;"",SUM($G$7:G18),"")</f>
        <v>36919312.337560788</v>
      </c>
      <c r="L18" s="46">
        <f t="shared" ca="1" si="14"/>
        <v>34334960.473931536</v>
      </c>
      <c r="M18" s="51">
        <f ca="1">+IF(H18&lt;&gt;"",SUM($H$7:H18),"")</f>
        <v>29391123.465402626</v>
      </c>
      <c r="N18" s="47">
        <f t="shared" ca="1" si="15"/>
        <v>27333744.822824441</v>
      </c>
      <c r="O18" s="46">
        <f t="shared" ca="1" si="16"/>
        <v>652919312.33756077</v>
      </c>
      <c r="P18" s="46">
        <f t="shared" ca="1" si="17"/>
        <v>650334960.47393155</v>
      </c>
      <c r="Q18" s="53">
        <f t="shared" ca="1" si="18"/>
        <v>645391123.4654026</v>
      </c>
      <c r="R18" s="53">
        <f t="shared" ca="1" si="19"/>
        <v>643333744.82282448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31">
        <v>13</v>
      </c>
      <c r="B19" s="37">
        <f t="shared" ca="1" si="9"/>
        <v>2025</v>
      </c>
      <c r="C19" s="40">
        <f t="shared" ca="1" si="10"/>
        <v>45930</v>
      </c>
      <c r="D19" s="43">
        <f ca="1">+IF($C19&lt;&gt;"",VLOOKUP(YEAR($C19),'Proyecciones cuota'!$B$5:$C$113,2,FALSE),"")</f>
        <v>52000000</v>
      </c>
      <c r="E19" s="171">
        <f ca="1">IFERROR(IF($D19&lt;&gt;"",VLOOKUP(C19,Simulador!$H$17:$I$27,2,FALSE),0),0)</f>
        <v>0</v>
      </c>
      <c r="F19" s="46">
        <f t="shared" ca="1" si="11"/>
        <v>668000000</v>
      </c>
      <c r="G19" s="43">
        <f ca="1">+IF(F19&lt;&gt;"",F19*VLOOKUP(YEAR($C19),'Proyecciones DTF'!$B$4:$Y$112,IF(C19&lt;EOMONTH($C$1,61),6,IF(AND(C19&gt;=EOMONTH($C$1,61),C19&lt;EOMONTH($C$1,90)),9,IF(AND(C19&gt;=EOMONTH($C$1,91),C19&lt;EOMONTH($C$1,120)),12,IF(AND(C19&gt;=EOMONTH($C$1,121),C19&lt;EOMONTH($C$1,150)),15,IF(AND(C19&gt;=EOMONTH($C$1,151),C19&lt;EOMONTH($C$1,180)),18,IF(AND(C19&gt;=EOMONTH($C$1,181),C19&lt;EOMONTH($C$1,210)),21,24))))))),"")</f>
        <v>6079591.1364670163</v>
      </c>
      <c r="H19" s="47">
        <f ca="1">+IF(F19&lt;&gt;"",F19*VLOOKUP(YEAR($C19),'Proyecciones DTF'!$B$4:$Y$112,IF(C19&lt;EOMONTH($C$1,61),3,IF(AND(C19&gt;=EOMONTH($C$1,61),C19&lt;EOMONTH($C$1,90)),6,IF(AND(C19&gt;=EOMONTH($C$1,91),C19&lt;EOMONTH($C$1,120)),9,IF(AND(C19&gt;=EOMONTH($C$1,121),C19&lt;EOMONTH($C$1,150)),12,IF(AND(C19&gt;=EOMONTH($C$1,151),C19&lt;EOMONTH($C$1,180)),15,IF(AND(C19&gt;=EOMONTH($C$1,181),C19&lt;EOMONTH($C$1,210)),18,21))))))),"")</f>
        <v>4814491.9751793258</v>
      </c>
      <c r="I19" s="88">
        <f t="shared" ca="1" si="12"/>
        <v>0.11485039131997432</v>
      </c>
      <c r="J19" s="138">
        <f t="shared" ca="1" si="13"/>
        <v>8.9999999999999414E-2</v>
      </c>
      <c r="K19" s="43">
        <f ca="1">+IF(G19&lt;&gt;"",SUM($G$7:G19),"")</f>
        <v>42998903.474027805</v>
      </c>
      <c r="L19" s="46">
        <f t="shared" ca="1" si="14"/>
        <v>39988980.230845861</v>
      </c>
      <c r="M19" s="51">
        <f ca="1">+IF(H19&lt;&gt;"",SUM($H$7:H19),"")</f>
        <v>34205615.440581948</v>
      </c>
      <c r="N19" s="47">
        <f t="shared" ca="1" si="15"/>
        <v>31811222.359741211</v>
      </c>
      <c r="O19" s="46">
        <f t="shared" ca="1" si="16"/>
        <v>710998903.47402775</v>
      </c>
      <c r="P19" s="46">
        <f t="shared" ca="1" si="17"/>
        <v>707988980.23084581</v>
      </c>
      <c r="Q19" s="53">
        <f t="shared" ca="1" si="18"/>
        <v>702205615.44058192</v>
      </c>
      <c r="R19" s="53">
        <f t="shared" ca="1" si="19"/>
        <v>699811222.35974121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5">
      <c r="A20" s="31">
        <v>14</v>
      </c>
      <c r="B20" s="37">
        <f t="shared" ca="1" si="9"/>
        <v>2025</v>
      </c>
      <c r="C20" s="40">
        <f t="shared" ca="1" si="10"/>
        <v>45961</v>
      </c>
      <c r="D20" s="43">
        <f ca="1">+IF($C20&lt;&gt;"",VLOOKUP(YEAR($C20),'Proyecciones cuota'!$B$5:$C$113,2,FALSE),"")</f>
        <v>52000000</v>
      </c>
      <c r="E20" s="171">
        <f ca="1">IFERROR(IF($D20&lt;&gt;"",VLOOKUP(C20,Simulador!$H$17:$I$27,2,FALSE),0),0)</f>
        <v>0</v>
      </c>
      <c r="F20" s="46">
        <f t="shared" ca="1" si="11"/>
        <v>720000000</v>
      </c>
      <c r="G20" s="43">
        <f ca="1">+IF(F20&lt;&gt;"",F20*VLOOKUP(YEAR($C20),'Proyecciones DTF'!$B$4:$Y$112,IF(C20&lt;EOMONTH($C$1,61),6,IF(AND(C20&gt;=EOMONTH($C$1,61),C20&lt;EOMONTH($C$1,90)),9,IF(AND(C20&gt;=EOMONTH($C$1,91),C20&lt;EOMONTH($C$1,120)),12,IF(AND(C20&gt;=EOMONTH($C$1,121),C20&lt;EOMONTH($C$1,150)),15,IF(AND(C20&gt;=EOMONTH($C$1,151),C20&lt;EOMONTH($C$1,180)),18,IF(AND(C20&gt;=EOMONTH($C$1,181),C20&lt;EOMONTH($C$1,210)),21,24))))))),"")</f>
        <v>6552852.721940496</v>
      </c>
      <c r="H20" s="47">
        <f ca="1">+IF(F20&lt;&gt;"",F20*VLOOKUP(YEAR($C20),'Proyecciones DTF'!$B$4:$Y$112,IF(C20&lt;EOMONTH($C$1,61),3,IF(AND(C20&gt;=EOMONTH($C$1,61),C20&lt;EOMONTH($C$1,90)),6,IF(AND(C20&gt;=EOMONTH($C$1,91),C20&lt;EOMONTH($C$1,120)),9,IF(AND(C20&gt;=EOMONTH($C$1,121),C20&lt;EOMONTH($C$1,150)),12,IF(AND(C20&gt;=EOMONTH($C$1,151),C20&lt;EOMONTH($C$1,180)),15,IF(AND(C20&gt;=EOMONTH($C$1,181),C20&lt;EOMONTH($C$1,210)),18,21))))))),"")</f>
        <v>5189272.787618435</v>
      </c>
      <c r="I20" s="88">
        <f t="shared" ca="1" si="12"/>
        <v>0.11485039131997432</v>
      </c>
      <c r="J20" s="138">
        <f t="shared" ca="1" si="13"/>
        <v>8.9999999999999414E-2</v>
      </c>
      <c r="K20" s="43">
        <f ca="1">+IF(G20&lt;&gt;"",SUM($G$7:G20),"")</f>
        <v>49551756.1959683</v>
      </c>
      <c r="L20" s="46">
        <f t="shared" ca="1" si="14"/>
        <v>46083133.26225052</v>
      </c>
      <c r="M20" s="51">
        <f ca="1">+IF(H20&lt;&gt;"",SUM($H$7:H20),"")</f>
        <v>39394888.228200383</v>
      </c>
      <c r="N20" s="47">
        <f t="shared" ca="1" si="15"/>
        <v>36637246.052226357</v>
      </c>
      <c r="O20" s="46">
        <f t="shared" ca="1" si="16"/>
        <v>769551756.19596827</v>
      </c>
      <c r="P20" s="46">
        <f t="shared" ca="1" si="17"/>
        <v>766083133.26225054</v>
      </c>
      <c r="Q20" s="53">
        <f t="shared" ca="1" si="18"/>
        <v>759394888.22820044</v>
      </c>
      <c r="R20" s="53">
        <f t="shared" ca="1" si="19"/>
        <v>756637246.05222631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31">
        <v>15</v>
      </c>
      <c r="B21" s="37">
        <f t="shared" ca="1" si="9"/>
        <v>2025</v>
      </c>
      <c r="C21" s="40">
        <f t="shared" ca="1" si="10"/>
        <v>45991</v>
      </c>
      <c r="D21" s="43">
        <f ca="1">+IF($C21&lt;&gt;"",VLOOKUP(YEAR($C21),'Proyecciones cuota'!$B$5:$C$113,2,FALSE),"")</f>
        <v>52000000</v>
      </c>
      <c r="E21" s="171">
        <f ca="1">IFERROR(IF($D21&lt;&gt;"",VLOOKUP(C21,Simulador!$H$17:$I$27,2,FALSE),0),0)</f>
        <v>0</v>
      </c>
      <c r="F21" s="46">
        <f t="shared" ca="1" si="11"/>
        <v>772000000</v>
      </c>
      <c r="G21" s="43">
        <f ca="1">+IF(F21&lt;&gt;"",F21*VLOOKUP(YEAR($C21),'Proyecciones DTF'!$B$4:$Y$112,IF(C21&lt;EOMONTH($C$1,61),6,IF(AND(C21&gt;=EOMONTH($C$1,61),C21&lt;EOMONTH($C$1,90)),9,IF(AND(C21&gt;=EOMONTH($C$1,91),C21&lt;EOMONTH($C$1,120)),12,IF(AND(C21&gt;=EOMONTH($C$1,121),C21&lt;EOMONTH($C$1,150)),15,IF(AND(C21&gt;=EOMONTH($C$1,151),C21&lt;EOMONTH($C$1,180)),18,IF(AND(C21&gt;=EOMONTH($C$1,181),C21&lt;EOMONTH($C$1,210)),21,24))))))),"")</f>
        <v>7026114.3074139766</v>
      </c>
      <c r="H21" s="47">
        <f ca="1">+IF(F21&lt;&gt;"",F21*VLOOKUP(YEAR($C21),'Proyecciones DTF'!$B$4:$Y$112,IF(C21&lt;EOMONTH($C$1,61),3,IF(AND(C21&gt;=EOMONTH($C$1,61),C21&lt;EOMONTH($C$1,90)),6,IF(AND(C21&gt;=EOMONTH($C$1,91),C21&lt;EOMONTH($C$1,120)),9,IF(AND(C21&gt;=EOMONTH($C$1,121),C21&lt;EOMONTH($C$1,150)),12,IF(AND(C21&gt;=EOMONTH($C$1,151),C21&lt;EOMONTH($C$1,180)),15,IF(AND(C21&gt;=EOMONTH($C$1,181),C21&lt;EOMONTH($C$1,210)),18,21))))))),"")</f>
        <v>5564053.6000575442</v>
      </c>
      <c r="I21" s="88">
        <f t="shared" ca="1" si="12"/>
        <v>0.11485039131997432</v>
      </c>
      <c r="J21" s="138">
        <f t="shared" ca="1" si="13"/>
        <v>8.9999999999999414E-2</v>
      </c>
      <c r="K21" s="43">
        <f ca="1">+IF(G21&lt;&gt;"",SUM($G$7:G21),"")</f>
        <v>56577870.50338228</v>
      </c>
      <c r="L21" s="46">
        <f t="shared" ca="1" si="14"/>
        <v>52617419.568145521</v>
      </c>
      <c r="M21" s="51">
        <f ca="1">+IF(H21&lt;&gt;"",SUM($H$7:H21),"")</f>
        <v>44958941.828257926</v>
      </c>
      <c r="N21" s="47">
        <f t="shared" ca="1" si="15"/>
        <v>41811815.900279865</v>
      </c>
      <c r="O21" s="46">
        <f t="shared" ca="1" si="16"/>
        <v>828577870.50338233</v>
      </c>
      <c r="P21" s="46">
        <f t="shared" ca="1" si="17"/>
        <v>824617419.56814551</v>
      </c>
      <c r="Q21" s="53">
        <f t="shared" ca="1" si="18"/>
        <v>816958941.82825792</v>
      </c>
      <c r="R21" s="53">
        <f t="shared" ca="1" si="19"/>
        <v>813811815.90027988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31">
        <v>16</v>
      </c>
      <c r="B22" s="37">
        <f t="shared" ca="1" si="9"/>
        <v>2025</v>
      </c>
      <c r="C22" s="40">
        <f t="shared" ca="1" si="10"/>
        <v>46022</v>
      </c>
      <c r="D22" s="43">
        <f ca="1">+IF($C22&lt;&gt;"",VLOOKUP(YEAR($C22),'Proyecciones cuota'!$B$5:$C$113,2,FALSE),"")</f>
        <v>52000000</v>
      </c>
      <c r="E22" s="171">
        <f ca="1">IFERROR(IF($D22&lt;&gt;"",VLOOKUP(C22,Simulador!$H$17:$I$27,2,FALSE),0),0)</f>
        <v>0</v>
      </c>
      <c r="F22" s="46">
        <f t="shared" ca="1" si="11"/>
        <v>824000000</v>
      </c>
      <c r="G22" s="43">
        <f ca="1">+IF(F22&lt;&gt;"",F22*VLOOKUP(YEAR($C22),'Proyecciones DTF'!$B$4:$Y$112,IF(C22&lt;EOMONTH($C$1,61),6,IF(AND(C22&gt;=EOMONTH($C$1,61),C22&lt;EOMONTH($C$1,90)),9,IF(AND(C22&gt;=EOMONTH($C$1,91),C22&lt;EOMONTH($C$1,120)),12,IF(AND(C22&gt;=EOMONTH($C$1,121),C22&lt;EOMONTH($C$1,150)),15,IF(AND(C22&gt;=EOMONTH($C$1,151),C22&lt;EOMONTH($C$1,180)),18,IF(AND(C22&gt;=EOMONTH($C$1,181),C22&lt;EOMONTH($C$1,210)),21,24))))))),"")</f>
        <v>7499375.8928874573</v>
      </c>
      <c r="H22" s="47">
        <f ca="1">+IF(F22&lt;&gt;"",F22*VLOOKUP(YEAR($C22),'Proyecciones DTF'!$B$4:$Y$112,IF(C22&lt;EOMONTH($C$1,61),3,IF(AND(C22&gt;=EOMONTH($C$1,61),C22&lt;EOMONTH($C$1,90)),6,IF(AND(C22&gt;=EOMONTH($C$1,91),C22&lt;EOMONTH($C$1,120)),9,IF(AND(C22&gt;=EOMONTH($C$1,121),C22&lt;EOMONTH($C$1,150)),12,IF(AND(C22&gt;=EOMONTH($C$1,151),C22&lt;EOMONTH($C$1,180)),15,IF(AND(C22&gt;=EOMONTH($C$1,181),C22&lt;EOMONTH($C$1,210)),18,21))))))),"")</f>
        <v>5938834.4124966534</v>
      </c>
      <c r="I22" s="88">
        <f t="shared" ca="1" si="12"/>
        <v>0.11485039131997432</v>
      </c>
      <c r="J22" s="138">
        <f t="shared" ca="1" si="13"/>
        <v>8.9999999999999414E-2</v>
      </c>
      <c r="K22" s="43">
        <f ca="1">+IF(G22&lt;&gt;"",SUM($G$7:G22),"")</f>
        <v>64077246.396269739</v>
      </c>
      <c r="L22" s="46">
        <f t="shared" ca="1" si="14"/>
        <v>59591839.148530863</v>
      </c>
      <c r="M22" s="51">
        <f ca="1">+IF(H22&lt;&gt;"",SUM($H$7:H22),"")</f>
        <v>50897776.240754582</v>
      </c>
      <c r="N22" s="47">
        <f t="shared" ca="1" si="15"/>
        <v>47334931.903901756</v>
      </c>
      <c r="O22" s="46">
        <f t="shared" ca="1" si="16"/>
        <v>888077246.3962698</v>
      </c>
      <c r="P22" s="46">
        <f t="shared" ca="1" si="17"/>
        <v>883591839.14853084</v>
      </c>
      <c r="Q22" s="53">
        <f t="shared" ca="1" si="18"/>
        <v>874897776.2407546</v>
      </c>
      <c r="R22" s="53">
        <f t="shared" ca="1" si="19"/>
        <v>871334931.90390182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1">
        <v>17</v>
      </c>
      <c r="B23" s="37">
        <f t="shared" ca="1" si="9"/>
        <v>2026</v>
      </c>
      <c r="C23" s="40">
        <f t="shared" ca="1" si="10"/>
        <v>46053</v>
      </c>
      <c r="D23" s="43">
        <f ca="1">+IF($C23&lt;&gt;"",VLOOKUP(YEAR($C23),'Proyecciones cuota'!$B$5:$C$113,2,FALSE),"")</f>
        <v>54080000</v>
      </c>
      <c r="E23" s="171">
        <f ca="1">IFERROR(IF($D23&lt;&gt;"",VLOOKUP(C23,Simulador!$H$17:$I$27,2,FALSE),0),0)</f>
        <v>0</v>
      </c>
      <c r="F23" s="46">
        <f t="shared" ca="1" si="11"/>
        <v>878080000</v>
      </c>
      <c r="G23" s="43">
        <f ca="1">+IF(F23&lt;&gt;"",F23*VLOOKUP(YEAR($C23),'Proyecciones DTF'!$B$4:$Y$112,IF(C23&lt;EOMONTH($C$1,61),6,IF(AND(C23&gt;=EOMONTH($C$1,61),C23&lt;EOMONTH($C$1,90)),9,IF(AND(C23&gt;=EOMONTH($C$1,91),C23&lt;EOMONTH($C$1,120)),12,IF(AND(C23&gt;=EOMONTH($C$1,121),C23&lt;EOMONTH($C$1,150)),15,IF(AND(C23&gt;=EOMONTH($C$1,151),C23&lt;EOMONTH($C$1,180)),18,IF(AND(C23&gt;=EOMONTH($C$1,181),C23&lt;EOMONTH($C$1,210)),21,24))))))),"")</f>
        <v>6617490.853645118</v>
      </c>
      <c r="H23" s="47">
        <f ca="1">+IF(F23&lt;&gt;"",F23*VLOOKUP(YEAR($C23),'Proyecciones DTF'!$B$4:$Y$112,IF(C23&lt;EOMONTH($C$1,61),3,IF(AND(C23&gt;=EOMONTH($C$1,61),C23&lt;EOMONTH($C$1,90)),6,IF(AND(C23&gt;=EOMONTH($C$1,91),C23&lt;EOMONTH($C$1,120)),9,IF(AND(C23&gt;=EOMONTH($C$1,121),C23&lt;EOMONTH($C$1,150)),12,IF(AND(C23&gt;=EOMONTH($C$1,151),C23&lt;EOMONTH($C$1,180)),15,IF(AND(C23&gt;=EOMONTH($C$1,181),C23&lt;EOMONTH($C$1,210)),18,21))))))),"")</f>
        <v>4964791.9817728233</v>
      </c>
      <c r="I23" s="88">
        <f t="shared" ca="1" si="12"/>
        <v>9.4280152458483757E-2</v>
      </c>
      <c r="J23" s="138">
        <f t="shared" ca="1" si="13"/>
        <v>7.0000000000000062E-2</v>
      </c>
      <c r="K23" s="43">
        <f ca="1">+IF(G23&lt;&gt;"",SUM($G$7:G23),"")</f>
        <v>70694737.249914855</v>
      </c>
      <c r="L23" s="46">
        <f t="shared" ca="1" si="14"/>
        <v>65746105.642420821</v>
      </c>
      <c r="M23" s="51">
        <f ca="1">+IF(H23&lt;&gt;"",SUM($H$7:H23),"")</f>
        <v>55862568.222527407</v>
      </c>
      <c r="N23" s="47">
        <f t="shared" ca="1" si="15"/>
        <v>51952188.446950488</v>
      </c>
      <c r="O23" s="46">
        <f t="shared" ca="1" si="16"/>
        <v>948774737.24991488</v>
      </c>
      <c r="P23" s="46">
        <f t="shared" ca="1" si="17"/>
        <v>943826105.64242077</v>
      </c>
      <c r="Q23" s="53">
        <f t="shared" ca="1" si="18"/>
        <v>933942568.22252738</v>
      </c>
      <c r="R23" s="53">
        <f t="shared" ca="1" si="19"/>
        <v>930032188.44695044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5">
      <c r="A24" s="31">
        <v>18</v>
      </c>
      <c r="B24" s="37">
        <f t="shared" ca="1" si="9"/>
        <v>2026</v>
      </c>
      <c r="C24" s="40">
        <f t="shared" ca="1" si="10"/>
        <v>46081</v>
      </c>
      <c r="D24" s="43">
        <f ca="1">+IF($C24&lt;&gt;"",VLOOKUP(YEAR($C24),'Proyecciones cuota'!$B$5:$C$113,2,FALSE),"")</f>
        <v>54080000</v>
      </c>
      <c r="E24" s="171">
        <f ca="1">IFERROR(IF($D24&lt;&gt;"",VLOOKUP(C24,Simulador!$H$17:$I$27,2,FALSE),0),0)</f>
        <v>0</v>
      </c>
      <c r="F24" s="46">
        <f t="shared" ca="1" si="11"/>
        <v>932160000</v>
      </c>
      <c r="G24" s="43">
        <f ca="1">+IF(F24&lt;&gt;"",F24*VLOOKUP(YEAR($C24),'Proyecciones DTF'!$B$4:$Y$112,IF(C24&lt;EOMONTH($C$1,61),6,IF(AND(C24&gt;=EOMONTH($C$1,61),C24&lt;EOMONTH($C$1,90)),9,IF(AND(C24&gt;=EOMONTH($C$1,91),C24&lt;EOMONTH($C$1,120)),12,IF(AND(C24&gt;=EOMONTH($C$1,121),C24&lt;EOMONTH($C$1,150)),15,IF(AND(C24&gt;=EOMONTH($C$1,151),C24&lt;EOMONTH($C$1,180)),18,IF(AND(C24&gt;=EOMONTH($C$1,181),C24&lt;EOMONTH($C$1,210)),21,24))))))),"")</f>
        <v>7025054.9769199081</v>
      </c>
      <c r="H24" s="47">
        <f ca="1">+IF(F24&lt;&gt;"",F24*VLOOKUP(YEAR($C24),'Proyecciones DTF'!$B$4:$Y$112,IF(C24&lt;EOMONTH($C$1,61),3,IF(AND(C24&gt;=EOMONTH($C$1,61),C24&lt;EOMONTH($C$1,90)),6,IF(AND(C24&gt;=EOMONTH($C$1,91),C24&lt;EOMONTH($C$1,120)),9,IF(AND(C24&gt;=EOMONTH($C$1,121),C24&lt;EOMONTH($C$1,150)),12,IF(AND(C24&gt;=EOMONTH($C$1,151),C24&lt;EOMONTH($C$1,180)),15,IF(AND(C24&gt;=EOMONTH($C$1,181),C24&lt;EOMONTH($C$1,210)),18,21))))))),"")</f>
        <v>5270568.1643236997</v>
      </c>
      <c r="I24" s="88">
        <f t="shared" ca="1" si="12"/>
        <v>9.4280152458483757E-2</v>
      </c>
      <c r="J24" s="138">
        <f t="shared" ca="1" si="13"/>
        <v>7.0000000000000062E-2</v>
      </c>
      <c r="K24" s="43">
        <f ca="1">+IF(G24&lt;&gt;"",SUM($G$7:G24),"")</f>
        <v>77719792.226834759</v>
      </c>
      <c r="L24" s="46">
        <f t="shared" ca="1" si="14"/>
        <v>72279406.770956323</v>
      </c>
      <c r="M24" s="51">
        <f ca="1">+IF(H24&lt;&gt;"",SUM($H$7:H24),"")</f>
        <v>61133136.38685111</v>
      </c>
      <c r="N24" s="47">
        <f t="shared" ca="1" si="15"/>
        <v>56853816.839771532</v>
      </c>
      <c r="O24" s="46">
        <f t="shared" ca="1" si="16"/>
        <v>1009879792.2268348</v>
      </c>
      <c r="P24" s="46">
        <f t="shared" ca="1" si="17"/>
        <v>1004439406.7709563</v>
      </c>
      <c r="Q24" s="53">
        <f t="shared" ca="1" si="18"/>
        <v>993293136.38685107</v>
      </c>
      <c r="R24" s="53">
        <f t="shared" ca="1" si="19"/>
        <v>989013816.83977151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31">
        <v>19</v>
      </c>
      <c r="B25" s="37">
        <f t="shared" ca="1" si="9"/>
        <v>2026</v>
      </c>
      <c r="C25" s="40">
        <f t="shared" ca="1" si="10"/>
        <v>46112</v>
      </c>
      <c r="D25" s="43">
        <f ca="1">+IF($C25&lt;&gt;"",VLOOKUP(YEAR($C25),'Proyecciones cuota'!$B$5:$C$113,2,FALSE),"")</f>
        <v>54080000</v>
      </c>
      <c r="E25" s="171">
        <f ca="1">IFERROR(IF($D25&lt;&gt;"",VLOOKUP(C25,Simulador!$H$17:$I$27,2,FALSE),0),0)</f>
        <v>0</v>
      </c>
      <c r="F25" s="46">
        <f t="shared" ca="1" si="11"/>
        <v>986240000</v>
      </c>
      <c r="G25" s="43">
        <f ca="1">+IF(F25&lt;&gt;"",F25*VLOOKUP(YEAR($C25),'Proyecciones DTF'!$B$4:$Y$112,IF(C25&lt;EOMONTH($C$1,61),6,IF(AND(C25&gt;=EOMONTH($C$1,61),C25&lt;EOMONTH($C$1,90)),9,IF(AND(C25&gt;=EOMONTH($C$1,91),C25&lt;EOMONTH($C$1,120)),12,IF(AND(C25&gt;=EOMONTH($C$1,121),C25&lt;EOMONTH($C$1,150)),15,IF(AND(C25&gt;=EOMONTH($C$1,151),C25&lt;EOMONTH($C$1,180)),18,IF(AND(C25&gt;=EOMONTH($C$1,181),C25&lt;EOMONTH($C$1,210)),21,24))))))),"")</f>
        <v>7432619.1001946982</v>
      </c>
      <c r="H25" s="47">
        <f ca="1">+IF(F25&lt;&gt;"",F25*VLOOKUP(YEAR($C25),'Proyecciones DTF'!$B$4:$Y$112,IF(C25&lt;EOMONTH($C$1,61),3,IF(AND(C25&gt;=EOMONTH($C$1,61),C25&lt;EOMONTH($C$1,90)),6,IF(AND(C25&gt;=EOMONTH($C$1,91),C25&lt;EOMONTH($C$1,120)),9,IF(AND(C25&gt;=EOMONTH($C$1,121),C25&lt;EOMONTH($C$1,150)),12,IF(AND(C25&gt;=EOMONTH($C$1,151),C25&lt;EOMONTH($C$1,180)),15,IF(AND(C25&gt;=EOMONTH($C$1,181),C25&lt;EOMONTH($C$1,210)),18,21))))))),"")</f>
        <v>5576344.346874577</v>
      </c>
      <c r="I25" s="88">
        <f t="shared" ca="1" si="12"/>
        <v>9.4280152458483757E-2</v>
      </c>
      <c r="J25" s="138">
        <f t="shared" ca="1" si="13"/>
        <v>7.0000000000000062E-2</v>
      </c>
      <c r="K25" s="43">
        <f ca="1">+IF(G25&lt;&gt;"",SUM($G$7:G25),"")</f>
        <v>85152411.327029452</v>
      </c>
      <c r="L25" s="46">
        <f t="shared" ca="1" si="14"/>
        <v>79191742.534137398</v>
      </c>
      <c r="M25" s="51">
        <f ca="1">+IF(H25&lt;&gt;"",SUM($H$7:H25),"")</f>
        <v>66709480.733725689</v>
      </c>
      <c r="N25" s="47">
        <f t="shared" ca="1" si="15"/>
        <v>62039817.082364887</v>
      </c>
      <c r="O25" s="46">
        <f t="shared" ca="1" si="16"/>
        <v>1071392411.3270295</v>
      </c>
      <c r="P25" s="46">
        <f t="shared" ca="1" si="17"/>
        <v>1065431742.5341374</v>
      </c>
      <c r="Q25" s="53">
        <f t="shared" ca="1" si="18"/>
        <v>1052949480.7337257</v>
      </c>
      <c r="R25" s="53">
        <f t="shared" ca="1" si="19"/>
        <v>1048279817.0823649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31">
        <v>20</v>
      </c>
      <c r="B26" s="37">
        <f t="shared" ca="1" si="9"/>
        <v>2026</v>
      </c>
      <c r="C26" s="40">
        <f t="shared" ca="1" si="10"/>
        <v>46142</v>
      </c>
      <c r="D26" s="43">
        <f ca="1">+IF($C26&lt;&gt;"",VLOOKUP(YEAR($C26),'Proyecciones cuota'!$B$5:$C$113,2,FALSE),"")</f>
        <v>54080000</v>
      </c>
      <c r="E26" s="171">
        <f ca="1">IFERROR(IF($D26&lt;&gt;"",VLOOKUP(C26,Simulador!$H$17:$I$27,2,FALSE),0),0)</f>
        <v>0</v>
      </c>
      <c r="F26" s="46">
        <f t="shared" ca="1" si="11"/>
        <v>1040320000</v>
      </c>
      <c r="G26" s="43">
        <f ca="1">+IF(F26&lt;&gt;"",F26*VLOOKUP(YEAR($C26),'Proyecciones DTF'!$B$4:$Y$112,IF(C26&lt;EOMONTH($C$1,61),6,IF(AND(C26&gt;=EOMONTH($C$1,61),C26&lt;EOMONTH($C$1,90)),9,IF(AND(C26&gt;=EOMONTH($C$1,91),C26&lt;EOMONTH($C$1,120)),12,IF(AND(C26&gt;=EOMONTH($C$1,121),C26&lt;EOMONTH($C$1,150)),15,IF(AND(C26&gt;=EOMONTH($C$1,151),C26&lt;EOMONTH($C$1,180)),18,IF(AND(C26&gt;=EOMONTH($C$1,181),C26&lt;EOMONTH($C$1,210)),21,24))))))),"")</f>
        <v>7840183.2234694883</v>
      </c>
      <c r="H26" s="47">
        <f ca="1">+IF(F26&lt;&gt;"",F26*VLOOKUP(YEAR($C26),'Proyecciones DTF'!$B$4:$Y$112,IF(C26&lt;EOMONTH($C$1,61),3,IF(AND(C26&gt;=EOMONTH($C$1,61),C26&lt;EOMONTH($C$1,90)),6,IF(AND(C26&gt;=EOMONTH($C$1,91),C26&lt;EOMONTH($C$1,120)),9,IF(AND(C26&gt;=EOMONTH($C$1,121),C26&lt;EOMONTH($C$1,150)),12,IF(AND(C26&gt;=EOMONTH($C$1,151),C26&lt;EOMONTH($C$1,180)),15,IF(AND(C26&gt;=EOMONTH($C$1,181),C26&lt;EOMONTH($C$1,210)),18,21))))))),"")</f>
        <v>5882120.5294254543</v>
      </c>
      <c r="I26" s="88">
        <f t="shared" ca="1" si="12"/>
        <v>9.4280152458483757E-2</v>
      </c>
      <c r="J26" s="138">
        <f t="shared" ca="1" si="13"/>
        <v>7.0000000000000062E-2</v>
      </c>
      <c r="K26" s="43">
        <f ca="1">+IF(G26&lt;&gt;"",SUM($G$7:G26),"")</f>
        <v>92992594.550498933</v>
      </c>
      <c r="L26" s="46">
        <f t="shared" ca="1" si="14"/>
        <v>86483112.93196401</v>
      </c>
      <c r="M26" s="51">
        <f ca="1">+IF(H26&lt;&gt;"",SUM($H$7:H26),"")</f>
        <v>72591601.263151139</v>
      </c>
      <c r="N26" s="47">
        <f t="shared" ca="1" si="15"/>
        <v>67510189.174730554</v>
      </c>
      <c r="O26" s="46">
        <f t="shared" ca="1" si="16"/>
        <v>1133312594.550499</v>
      </c>
      <c r="P26" s="46">
        <f t="shared" ca="1" si="17"/>
        <v>1126803112.9319639</v>
      </c>
      <c r="Q26" s="53">
        <f t="shared" ca="1" si="18"/>
        <v>1112911601.2631512</v>
      </c>
      <c r="R26" s="53">
        <f t="shared" ca="1" si="19"/>
        <v>1107830189.1747305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31">
        <v>21</v>
      </c>
      <c r="B27" s="37">
        <f t="shared" ca="1" si="9"/>
        <v>2026</v>
      </c>
      <c r="C27" s="40">
        <f t="shared" ca="1" si="10"/>
        <v>46173</v>
      </c>
      <c r="D27" s="43">
        <f ca="1">+IF($C27&lt;&gt;"",VLOOKUP(YEAR($C27),'Proyecciones cuota'!$B$5:$C$113,2,FALSE),"")</f>
        <v>54080000</v>
      </c>
      <c r="E27" s="171">
        <f ca="1">IFERROR(IF($D27&lt;&gt;"",VLOOKUP(C27,Simulador!$H$17:$I$27,2,FALSE),0),0)</f>
        <v>0</v>
      </c>
      <c r="F27" s="46">
        <f t="shared" ca="1" si="11"/>
        <v>1094400000</v>
      </c>
      <c r="G27" s="43">
        <f ca="1">+IF(F27&lt;&gt;"",F27*VLOOKUP(YEAR($C27),'Proyecciones DTF'!$B$4:$Y$112,IF(C27&lt;EOMONTH($C$1,61),6,IF(AND(C27&gt;=EOMONTH($C$1,61),C27&lt;EOMONTH($C$1,90)),9,IF(AND(C27&gt;=EOMONTH($C$1,91),C27&lt;EOMONTH($C$1,120)),12,IF(AND(C27&gt;=EOMONTH($C$1,121),C27&lt;EOMONTH($C$1,150)),15,IF(AND(C27&gt;=EOMONTH($C$1,151),C27&lt;EOMONTH($C$1,180)),18,IF(AND(C27&gt;=EOMONTH($C$1,181),C27&lt;EOMONTH($C$1,210)),21,24))))))),"")</f>
        <v>8247747.3467442794</v>
      </c>
      <c r="H27" s="47">
        <f ca="1">+IF(F27&lt;&gt;"",F27*VLOOKUP(YEAR($C27),'Proyecciones DTF'!$B$4:$Y$112,IF(C27&lt;EOMONTH($C$1,61),3,IF(AND(C27&gt;=EOMONTH($C$1,61),C27&lt;EOMONTH($C$1,90)),6,IF(AND(C27&gt;=EOMONTH($C$1,91),C27&lt;EOMONTH($C$1,120)),9,IF(AND(C27&gt;=EOMONTH($C$1,121),C27&lt;EOMONTH($C$1,150)),12,IF(AND(C27&gt;=EOMONTH($C$1,151),C27&lt;EOMONTH($C$1,180)),15,IF(AND(C27&gt;=EOMONTH($C$1,181),C27&lt;EOMONTH($C$1,210)),18,21))))))),"")</f>
        <v>6187896.7119763317</v>
      </c>
      <c r="I27" s="88">
        <f t="shared" ca="1" si="12"/>
        <v>9.4280152458483757E-2</v>
      </c>
      <c r="J27" s="138">
        <f t="shared" ca="1" si="13"/>
        <v>7.0000000000000062E-2</v>
      </c>
      <c r="K27" s="43">
        <f ca="1">+IF(G27&lt;&gt;"",SUM($G$7:G27),"")</f>
        <v>101240341.89724322</v>
      </c>
      <c r="L27" s="46">
        <f t="shared" ca="1" si="14"/>
        <v>94153517.964436203</v>
      </c>
      <c r="M27" s="51">
        <f ca="1">+IF(H27&lt;&gt;"",SUM($H$7:H27),"")</f>
        <v>78779497.975127473</v>
      </c>
      <c r="N27" s="47">
        <f t="shared" ca="1" si="15"/>
        <v>73264933.116868541</v>
      </c>
      <c r="O27" s="46">
        <f t="shared" ca="1" si="16"/>
        <v>1195640341.8972433</v>
      </c>
      <c r="P27" s="46">
        <f t="shared" ca="1" si="17"/>
        <v>1188553517.9644363</v>
      </c>
      <c r="Q27" s="53">
        <f t="shared" ca="1" si="18"/>
        <v>1173179497.9751275</v>
      </c>
      <c r="R27" s="53">
        <f t="shared" ca="1" si="19"/>
        <v>1167664933.1168685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31">
        <v>22</v>
      </c>
      <c r="B28" s="37">
        <f t="shared" ca="1" si="9"/>
        <v>2026</v>
      </c>
      <c r="C28" s="40">
        <f t="shared" ca="1" si="10"/>
        <v>46203</v>
      </c>
      <c r="D28" s="43">
        <f ca="1">+IF($C28&lt;&gt;"",VLOOKUP(YEAR($C28),'Proyecciones cuota'!$B$5:$C$113,2,FALSE),"")</f>
        <v>54080000</v>
      </c>
      <c r="E28" s="171">
        <f ca="1">IFERROR(IF($D28&lt;&gt;"",VLOOKUP(C28,Simulador!$H$17:$I$27,2,FALSE),0),0)</f>
        <v>0</v>
      </c>
      <c r="F28" s="46">
        <f t="shared" ca="1" si="11"/>
        <v>1148480000</v>
      </c>
      <c r="G28" s="43">
        <f ca="1">+IF(F28&lt;&gt;"",F28*VLOOKUP(YEAR($C28),'Proyecciones DTF'!$B$4:$Y$112,IF(C28&lt;EOMONTH($C$1,61),6,IF(AND(C28&gt;=EOMONTH($C$1,61),C28&lt;EOMONTH($C$1,90)),9,IF(AND(C28&gt;=EOMONTH($C$1,91),C28&lt;EOMONTH($C$1,120)),12,IF(AND(C28&gt;=EOMONTH($C$1,121),C28&lt;EOMONTH($C$1,150)),15,IF(AND(C28&gt;=EOMONTH($C$1,151),C28&lt;EOMONTH($C$1,180)),18,IF(AND(C28&gt;=EOMONTH($C$1,181),C28&lt;EOMONTH($C$1,210)),21,24))))))),"")</f>
        <v>8655311.4700190704</v>
      </c>
      <c r="H28" s="47">
        <f ca="1">+IF(F28&lt;&gt;"",F28*VLOOKUP(YEAR($C28),'Proyecciones DTF'!$B$4:$Y$112,IF(C28&lt;EOMONTH($C$1,61),3,IF(AND(C28&gt;=EOMONTH($C$1,61),C28&lt;EOMONTH($C$1,90)),6,IF(AND(C28&gt;=EOMONTH($C$1,91),C28&lt;EOMONTH($C$1,120)),9,IF(AND(C28&gt;=EOMONTH($C$1,121),C28&lt;EOMONTH($C$1,150)),12,IF(AND(C28&gt;=EOMONTH($C$1,151),C28&lt;EOMONTH($C$1,180)),15,IF(AND(C28&gt;=EOMONTH($C$1,181),C28&lt;EOMONTH($C$1,210)),18,21))))))),"")</f>
        <v>6493672.894527209</v>
      </c>
      <c r="I28" s="88">
        <f t="shared" ca="1" si="12"/>
        <v>9.4280152458483757E-2</v>
      </c>
      <c r="J28" s="138">
        <f t="shared" ca="1" si="13"/>
        <v>7.0000000000000062E-2</v>
      </c>
      <c r="K28" s="43">
        <f ca="1">+IF(G28&lt;&gt;"",SUM($G$7:G28),"")</f>
        <v>109895653.36726229</v>
      </c>
      <c r="L28" s="46">
        <f t="shared" ca="1" si="14"/>
        <v>102202957.63155393</v>
      </c>
      <c r="M28" s="51">
        <f ca="1">+IF(H28&lt;&gt;"",SUM($H$7:H28),"")</f>
        <v>85273170.869654685</v>
      </c>
      <c r="N28" s="47">
        <f t="shared" ca="1" si="15"/>
        <v>79304048.908778846</v>
      </c>
      <c r="O28" s="46">
        <f t="shared" ca="1" si="16"/>
        <v>1258375653.3672624</v>
      </c>
      <c r="P28" s="46">
        <f t="shared" ca="1" si="17"/>
        <v>1250682957.6315539</v>
      </c>
      <c r="Q28" s="53">
        <f t="shared" ca="1" si="18"/>
        <v>1233753170.8696547</v>
      </c>
      <c r="R28" s="53">
        <f t="shared" ca="1" si="19"/>
        <v>1227784048.9087789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31">
        <v>23</v>
      </c>
      <c r="B29" s="37">
        <f t="shared" ca="1" si="9"/>
        <v>2026</v>
      </c>
      <c r="C29" s="40">
        <f t="shared" ca="1" si="10"/>
        <v>46234</v>
      </c>
      <c r="D29" s="43">
        <f ca="1">+IF($C29&lt;&gt;"",VLOOKUP(YEAR($C29),'Proyecciones cuota'!$B$5:$C$113,2,FALSE),"")</f>
        <v>54080000</v>
      </c>
      <c r="E29" s="171">
        <f ca="1">IFERROR(IF($D29&lt;&gt;"",VLOOKUP(C29,Simulador!$H$17:$I$27,2,FALSE),0),0)</f>
        <v>0</v>
      </c>
      <c r="F29" s="46">
        <f t="shared" ca="1" si="11"/>
        <v>1202560000</v>
      </c>
      <c r="G29" s="43">
        <f ca="1">+IF(F29&lt;&gt;"",F29*VLOOKUP(YEAR($C29),'Proyecciones DTF'!$B$4:$Y$112,IF(C29&lt;EOMONTH($C$1,61),6,IF(AND(C29&gt;=EOMONTH($C$1,61),C29&lt;EOMONTH($C$1,90)),9,IF(AND(C29&gt;=EOMONTH($C$1,91),C29&lt;EOMONTH($C$1,120)),12,IF(AND(C29&gt;=EOMONTH($C$1,121),C29&lt;EOMONTH($C$1,150)),15,IF(AND(C29&gt;=EOMONTH($C$1,151),C29&lt;EOMONTH($C$1,180)),18,IF(AND(C29&gt;=EOMONTH($C$1,181),C29&lt;EOMONTH($C$1,210)),21,24))))))),"")</f>
        <v>9062875.5932938606</v>
      </c>
      <c r="H29" s="47">
        <f ca="1">+IF(F29&lt;&gt;"",F29*VLOOKUP(YEAR($C29),'Proyecciones DTF'!$B$4:$Y$112,IF(C29&lt;EOMONTH($C$1,61),3,IF(AND(C29&gt;=EOMONTH($C$1,61),C29&lt;EOMONTH($C$1,90)),6,IF(AND(C29&gt;=EOMONTH($C$1,91),C29&lt;EOMONTH($C$1,120)),9,IF(AND(C29&gt;=EOMONTH($C$1,121),C29&lt;EOMONTH($C$1,150)),12,IF(AND(C29&gt;=EOMONTH($C$1,151),C29&lt;EOMONTH($C$1,180)),15,IF(AND(C29&gt;=EOMONTH($C$1,181),C29&lt;EOMONTH($C$1,210)),18,21))))))),"")</f>
        <v>6799449.0770780863</v>
      </c>
      <c r="I29" s="88">
        <f t="shared" ca="1" si="12"/>
        <v>9.4280152458483757E-2</v>
      </c>
      <c r="J29" s="138">
        <f t="shared" ca="1" si="13"/>
        <v>7.0000000000000062E-2</v>
      </c>
      <c r="K29" s="43">
        <f ca="1">+IF(G29&lt;&gt;"",SUM($G$7:G29),"")</f>
        <v>118958528.96055615</v>
      </c>
      <c r="L29" s="46">
        <f t="shared" ca="1" si="14"/>
        <v>110631431.93331723</v>
      </c>
      <c r="M29" s="51">
        <f ca="1">+IF(H29&lt;&gt;"",SUM($H$7:H29),"")</f>
        <v>92072619.946732774</v>
      </c>
      <c r="N29" s="47">
        <f t="shared" ca="1" si="15"/>
        <v>85627536.550461471</v>
      </c>
      <c r="O29" s="46">
        <f t="shared" ca="1" si="16"/>
        <v>1321518528.960556</v>
      </c>
      <c r="P29" s="46">
        <f t="shared" ca="1" si="17"/>
        <v>1313191431.9333172</v>
      </c>
      <c r="Q29" s="53">
        <f t="shared" ca="1" si="18"/>
        <v>1294632619.9467328</v>
      </c>
      <c r="R29" s="53">
        <f t="shared" ca="1" si="19"/>
        <v>1288187536.5504615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25">
      <c r="A30" s="31">
        <v>24</v>
      </c>
      <c r="B30" s="37">
        <f t="shared" ca="1" si="9"/>
        <v>2026</v>
      </c>
      <c r="C30" s="40">
        <f t="shared" ca="1" si="10"/>
        <v>46265</v>
      </c>
      <c r="D30" s="43">
        <f ca="1">+IF($C30&lt;&gt;"",VLOOKUP(YEAR($C30),'Proyecciones cuota'!$B$5:$C$113,2,FALSE),"")</f>
        <v>54080000</v>
      </c>
      <c r="E30" s="171">
        <f ca="1">IFERROR(IF($D30&lt;&gt;"",VLOOKUP(C30,Simulador!$H$17:$I$27,2,FALSE),0),0)</f>
        <v>0</v>
      </c>
      <c r="F30" s="46">
        <f t="shared" ca="1" si="11"/>
        <v>1256640000</v>
      </c>
      <c r="G30" s="43">
        <f ca="1">+IF(F30&lt;&gt;"",F30*VLOOKUP(YEAR($C30),'Proyecciones DTF'!$B$4:$Y$112,IF(C30&lt;EOMONTH($C$1,61),6,IF(AND(C30&gt;=EOMONTH($C$1,61),C30&lt;EOMONTH($C$1,90)),9,IF(AND(C30&gt;=EOMONTH($C$1,91),C30&lt;EOMONTH($C$1,120)),12,IF(AND(C30&gt;=EOMONTH($C$1,121),C30&lt;EOMONTH($C$1,150)),15,IF(AND(C30&gt;=EOMONTH($C$1,151),C30&lt;EOMONTH($C$1,180)),18,IF(AND(C30&gt;=EOMONTH($C$1,181),C30&lt;EOMONTH($C$1,210)),21,24))))))),"")</f>
        <v>9470439.7165686507</v>
      </c>
      <c r="H30" s="47">
        <f ca="1">+IF(F30&lt;&gt;"",F30*VLOOKUP(YEAR($C30),'Proyecciones DTF'!$B$4:$Y$112,IF(C30&lt;EOMONTH($C$1,61),3,IF(AND(C30&gt;=EOMONTH($C$1,61),C30&lt;EOMONTH($C$1,90)),6,IF(AND(C30&gt;=EOMONTH($C$1,91),C30&lt;EOMONTH($C$1,120)),9,IF(AND(C30&gt;=EOMONTH($C$1,121),C30&lt;EOMONTH($C$1,150)),12,IF(AND(C30&gt;=EOMONTH($C$1,151),C30&lt;EOMONTH($C$1,180)),15,IF(AND(C30&gt;=EOMONTH($C$1,181),C30&lt;EOMONTH($C$1,210)),18,21))))))),"")</f>
        <v>7105225.2596289637</v>
      </c>
      <c r="I30" s="88">
        <f t="shared" ca="1" si="12"/>
        <v>9.4280152458483757E-2</v>
      </c>
      <c r="J30" s="138">
        <f t="shared" ca="1" si="13"/>
        <v>7.0000000000000062E-2</v>
      </c>
      <c r="K30" s="43">
        <f ca="1">+IF(G30&lt;&gt;"",SUM($G$7:G30),"")</f>
        <v>128428968.6771248</v>
      </c>
      <c r="L30" s="46">
        <f t="shared" ca="1" si="14"/>
        <v>119438940.86972606</v>
      </c>
      <c r="M30" s="51">
        <f ca="1">+IF(H30&lt;&gt;"",SUM($H$7:H30),"")</f>
        <v>99177845.206361741</v>
      </c>
      <c r="N30" s="47">
        <f t="shared" ca="1" si="15"/>
        <v>92235396.041916415</v>
      </c>
      <c r="O30" s="46">
        <f t="shared" ca="1" si="16"/>
        <v>1385068968.6771247</v>
      </c>
      <c r="P30" s="46">
        <f t="shared" ca="1" si="17"/>
        <v>1376078940.8697262</v>
      </c>
      <c r="Q30" s="53">
        <f t="shared" ca="1" si="18"/>
        <v>1355817845.2063618</v>
      </c>
      <c r="R30" s="53">
        <f t="shared" ca="1" si="19"/>
        <v>1348875396.0419164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5">
      <c r="A31" s="31">
        <v>25</v>
      </c>
      <c r="B31" s="37">
        <f t="shared" ca="1" si="9"/>
        <v>2026</v>
      </c>
      <c r="C31" s="40">
        <f t="shared" ca="1" si="10"/>
        <v>46295</v>
      </c>
      <c r="D31" s="43">
        <f ca="1">+IF($C31&lt;&gt;"",VLOOKUP(YEAR($C31),'Proyecciones cuota'!$B$5:$C$113,2,FALSE),"")</f>
        <v>54080000</v>
      </c>
      <c r="E31" s="171">
        <f ca="1">IFERROR(IF($D31&lt;&gt;"",VLOOKUP(C31,Simulador!$H$17:$I$27,2,FALSE),0),0)</f>
        <v>0</v>
      </c>
      <c r="F31" s="46">
        <f t="shared" ca="1" si="11"/>
        <v>1310720000</v>
      </c>
      <c r="G31" s="43">
        <f ca="1">+IF(F31&lt;&gt;"",F31*VLOOKUP(YEAR($C31),'Proyecciones DTF'!$B$4:$Y$112,IF(C31&lt;EOMONTH($C$1,61),6,IF(AND(C31&gt;=EOMONTH($C$1,61),C31&lt;EOMONTH($C$1,90)),9,IF(AND(C31&gt;=EOMONTH($C$1,91),C31&lt;EOMONTH($C$1,120)),12,IF(AND(C31&gt;=EOMONTH($C$1,121),C31&lt;EOMONTH($C$1,150)),15,IF(AND(C31&gt;=EOMONTH($C$1,151),C31&lt;EOMONTH($C$1,180)),18,IF(AND(C31&gt;=EOMONTH($C$1,181),C31&lt;EOMONTH($C$1,210)),21,24))))))),"")</f>
        <v>9878003.8398434408</v>
      </c>
      <c r="H31" s="47">
        <f ca="1">+IF(F31&lt;&gt;"",F31*VLOOKUP(YEAR($C31),'Proyecciones DTF'!$B$4:$Y$112,IF(C31&lt;EOMONTH($C$1,61),3,IF(AND(C31&gt;=EOMONTH($C$1,61),C31&lt;EOMONTH($C$1,90)),6,IF(AND(C31&gt;=EOMONTH($C$1,91),C31&lt;EOMONTH($C$1,120)),9,IF(AND(C31&gt;=EOMONTH($C$1,121),C31&lt;EOMONTH($C$1,150)),12,IF(AND(C31&gt;=EOMONTH($C$1,151),C31&lt;EOMONTH($C$1,180)),15,IF(AND(C31&gt;=EOMONTH($C$1,181),C31&lt;EOMONTH($C$1,210)),18,21))))))),"")</f>
        <v>7411001.4421798401</v>
      </c>
      <c r="I31" s="88">
        <f t="shared" ca="1" si="12"/>
        <v>9.4280152458483757E-2</v>
      </c>
      <c r="J31" s="138">
        <f t="shared" ca="1" si="13"/>
        <v>7.0000000000000062E-2</v>
      </c>
      <c r="K31" s="43">
        <f ca="1">+IF(G31&lt;&gt;"",SUM($G$7:G31),"")</f>
        <v>138306972.51696825</v>
      </c>
      <c r="L31" s="46">
        <f t="shared" ca="1" si="14"/>
        <v>128625484.44078048</v>
      </c>
      <c r="M31" s="51">
        <f ca="1">+IF(H31&lt;&gt;"",SUM($H$7:H31),"")</f>
        <v>106588846.64854158</v>
      </c>
      <c r="N31" s="47">
        <f t="shared" ca="1" si="15"/>
        <v>99127627.383143663</v>
      </c>
      <c r="O31" s="46">
        <f t="shared" ca="1" si="16"/>
        <v>1449026972.5169683</v>
      </c>
      <c r="P31" s="46">
        <f t="shared" ca="1" si="17"/>
        <v>1439345484.4407804</v>
      </c>
      <c r="Q31" s="53">
        <f t="shared" ca="1" si="18"/>
        <v>1417308846.6485417</v>
      </c>
      <c r="R31" s="53">
        <f t="shared" ca="1" si="19"/>
        <v>1409847627.3831437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1">
        <v>26</v>
      </c>
      <c r="B32" s="37">
        <f t="shared" ca="1" si="9"/>
        <v>2026</v>
      </c>
      <c r="C32" s="40">
        <f t="shared" ca="1" si="10"/>
        <v>46326</v>
      </c>
      <c r="D32" s="43">
        <f ca="1">+IF($C32&lt;&gt;"",VLOOKUP(YEAR($C32),'Proyecciones cuota'!$B$5:$C$113,2,FALSE),"")</f>
        <v>54080000</v>
      </c>
      <c r="E32" s="171">
        <f ca="1">IFERROR(IF($D32&lt;&gt;"",VLOOKUP(C32,Simulador!$H$17:$I$27,2,FALSE),0),0)</f>
        <v>0</v>
      </c>
      <c r="F32" s="46">
        <f t="shared" ca="1" si="11"/>
        <v>1364800000</v>
      </c>
      <c r="G32" s="43">
        <f ca="1">+IF(F32&lt;&gt;"",F32*VLOOKUP(YEAR($C32),'Proyecciones DTF'!$B$4:$Y$112,IF(C32&lt;EOMONTH($C$1,61),6,IF(AND(C32&gt;=EOMONTH($C$1,61),C32&lt;EOMONTH($C$1,90)),9,IF(AND(C32&gt;=EOMONTH($C$1,91),C32&lt;EOMONTH($C$1,120)),12,IF(AND(C32&gt;=EOMONTH($C$1,121),C32&lt;EOMONTH($C$1,150)),15,IF(AND(C32&gt;=EOMONTH($C$1,151),C32&lt;EOMONTH($C$1,180)),18,IF(AND(C32&gt;=EOMONTH($C$1,181),C32&lt;EOMONTH($C$1,210)),21,24))))))),"")</f>
        <v>10285567.963118231</v>
      </c>
      <c r="H32" s="47">
        <f ca="1">+IF(F32&lt;&gt;"",F32*VLOOKUP(YEAR($C32),'Proyecciones DTF'!$B$4:$Y$112,IF(C32&lt;EOMONTH($C$1,61),3,IF(AND(C32&gt;=EOMONTH($C$1,61),C32&lt;EOMONTH($C$1,90)),6,IF(AND(C32&gt;=EOMONTH($C$1,91),C32&lt;EOMONTH($C$1,120)),9,IF(AND(C32&gt;=EOMONTH($C$1,121),C32&lt;EOMONTH($C$1,150)),12,IF(AND(C32&gt;=EOMONTH($C$1,151),C32&lt;EOMONTH($C$1,180)),15,IF(AND(C32&gt;=EOMONTH($C$1,181),C32&lt;EOMONTH($C$1,210)),18,21))))))),"")</f>
        <v>7716777.6247307174</v>
      </c>
      <c r="I32" s="88">
        <f t="shared" ca="1" si="12"/>
        <v>9.4280152458483757E-2</v>
      </c>
      <c r="J32" s="138">
        <f t="shared" ca="1" si="13"/>
        <v>7.0000000000000062E-2</v>
      </c>
      <c r="K32" s="43">
        <f ca="1">+IF(G32&lt;&gt;"",SUM($G$7:G32),"")</f>
        <v>148592540.48008648</v>
      </c>
      <c r="L32" s="46">
        <f t="shared" ca="1" si="14"/>
        <v>138191062.64648044</v>
      </c>
      <c r="M32" s="51">
        <f ca="1">+IF(H32&lt;&gt;"",SUM($H$7:H32),"")</f>
        <v>114305624.27327231</v>
      </c>
      <c r="N32" s="47">
        <f t="shared" ca="1" si="15"/>
        <v>106304230.57414323</v>
      </c>
      <c r="O32" s="46">
        <f t="shared" ca="1" si="16"/>
        <v>1513392540.4800866</v>
      </c>
      <c r="P32" s="46">
        <f t="shared" ca="1" si="17"/>
        <v>1502991062.6464806</v>
      </c>
      <c r="Q32" s="53">
        <f t="shared" ca="1" si="18"/>
        <v>1479105624.2732723</v>
      </c>
      <c r="R32" s="53">
        <f t="shared" ca="1" si="19"/>
        <v>1471104230.5741432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1">
        <v>27</v>
      </c>
      <c r="B33" s="37">
        <f t="shared" ca="1" si="9"/>
        <v>2026</v>
      </c>
      <c r="C33" s="40">
        <f t="shared" ca="1" si="10"/>
        <v>46356</v>
      </c>
      <c r="D33" s="43">
        <f ca="1">+IF($C33&lt;&gt;"",VLOOKUP(YEAR($C33),'Proyecciones cuota'!$B$5:$C$113,2,FALSE),"")</f>
        <v>54080000</v>
      </c>
      <c r="E33" s="171">
        <f ca="1">IFERROR(IF($D33&lt;&gt;"",VLOOKUP(C33,Simulador!$H$17:$I$27,2,FALSE),0),0)</f>
        <v>0</v>
      </c>
      <c r="F33" s="46">
        <f t="shared" ca="1" si="11"/>
        <v>1418880000</v>
      </c>
      <c r="G33" s="43">
        <f ca="1">+IF(F33&lt;&gt;"",F33*VLOOKUP(YEAR($C33),'Proyecciones DTF'!$B$4:$Y$112,IF(C33&lt;EOMONTH($C$1,61),6,IF(AND(C33&gt;=EOMONTH($C$1,61),C33&lt;EOMONTH($C$1,90)),9,IF(AND(C33&gt;=EOMONTH($C$1,91),C33&lt;EOMONTH($C$1,120)),12,IF(AND(C33&gt;=EOMONTH($C$1,121),C33&lt;EOMONTH($C$1,150)),15,IF(AND(C33&gt;=EOMONTH($C$1,151),C33&lt;EOMONTH($C$1,180)),18,IF(AND(C33&gt;=EOMONTH($C$1,181),C33&lt;EOMONTH($C$1,210)),21,24))))))),"")</f>
        <v>10693132.086393021</v>
      </c>
      <c r="H33" s="47">
        <f ca="1">+IF(F33&lt;&gt;"",F33*VLOOKUP(YEAR($C33),'Proyecciones DTF'!$B$4:$Y$112,IF(C33&lt;EOMONTH($C$1,61),3,IF(AND(C33&gt;=EOMONTH($C$1,61),C33&lt;EOMONTH($C$1,90)),6,IF(AND(C33&gt;=EOMONTH($C$1,91),C33&lt;EOMONTH($C$1,120)),9,IF(AND(C33&gt;=EOMONTH($C$1,121),C33&lt;EOMONTH($C$1,150)),12,IF(AND(C33&gt;=EOMONTH($C$1,151),C33&lt;EOMONTH($C$1,180)),15,IF(AND(C33&gt;=EOMONTH($C$1,181),C33&lt;EOMONTH($C$1,210)),18,21))))))),"")</f>
        <v>8022553.8072815947</v>
      </c>
      <c r="I33" s="88">
        <f t="shared" ca="1" si="12"/>
        <v>9.4280152458483757E-2</v>
      </c>
      <c r="J33" s="138">
        <f t="shared" ca="1" si="13"/>
        <v>7.0000000000000062E-2</v>
      </c>
      <c r="K33" s="43">
        <f ca="1">+IF(G33&lt;&gt;"",SUM($G$7:G33),"")</f>
        <v>159285672.5664795</v>
      </c>
      <c r="L33" s="46">
        <f t="shared" ca="1" si="14"/>
        <v>148135675.48682594</v>
      </c>
      <c r="M33" s="51">
        <f ca="1">+IF(H33&lt;&gt;"",SUM($H$7:H33),"")</f>
        <v>122328178.0805539</v>
      </c>
      <c r="N33" s="47">
        <f t="shared" ca="1" si="15"/>
        <v>113765205.61491512</v>
      </c>
      <c r="O33" s="46">
        <f t="shared" ca="1" si="16"/>
        <v>1578165672.5664794</v>
      </c>
      <c r="P33" s="46">
        <f t="shared" ca="1" si="17"/>
        <v>1567015675.4868259</v>
      </c>
      <c r="Q33" s="53">
        <f t="shared" ca="1" si="18"/>
        <v>1541208178.080554</v>
      </c>
      <c r="R33" s="53">
        <f t="shared" ca="1" si="19"/>
        <v>1532645205.6149151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1">
        <v>28</v>
      </c>
      <c r="B34" s="37">
        <f t="shared" ca="1" si="9"/>
        <v>2026</v>
      </c>
      <c r="C34" s="40">
        <f t="shared" ca="1" si="10"/>
        <v>46387</v>
      </c>
      <c r="D34" s="43">
        <f ca="1">+IF($C34&lt;&gt;"",VLOOKUP(YEAR($C34),'Proyecciones cuota'!$B$5:$C$113,2,FALSE),"")</f>
        <v>54080000</v>
      </c>
      <c r="E34" s="171">
        <f ca="1">IFERROR(IF($D34&lt;&gt;"",VLOOKUP(C34,Simulador!$H$17:$I$27,2,FALSE),0),0)</f>
        <v>0</v>
      </c>
      <c r="F34" s="46">
        <f t="shared" ca="1" si="11"/>
        <v>1472960000</v>
      </c>
      <c r="G34" s="43">
        <f ca="1">+IF(F34&lt;&gt;"",F34*VLOOKUP(YEAR($C34),'Proyecciones DTF'!$B$4:$Y$112,IF(C34&lt;EOMONTH($C$1,61),6,IF(AND(C34&gt;=EOMONTH($C$1,61),C34&lt;EOMONTH($C$1,90)),9,IF(AND(C34&gt;=EOMONTH($C$1,91),C34&lt;EOMONTH($C$1,120)),12,IF(AND(C34&gt;=EOMONTH($C$1,121),C34&lt;EOMONTH($C$1,150)),15,IF(AND(C34&gt;=EOMONTH($C$1,151),C34&lt;EOMONTH($C$1,180)),18,IF(AND(C34&gt;=EOMONTH($C$1,181),C34&lt;EOMONTH($C$1,210)),21,24))))))),"")</f>
        <v>11100696.209667811</v>
      </c>
      <c r="H34" s="47">
        <f ca="1">+IF(F34&lt;&gt;"",F34*VLOOKUP(YEAR($C34),'Proyecciones DTF'!$B$4:$Y$112,IF(C34&lt;EOMONTH($C$1,61),3,IF(AND(C34&gt;=EOMONTH($C$1,61),C34&lt;EOMONTH($C$1,90)),6,IF(AND(C34&gt;=EOMONTH($C$1,91),C34&lt;EOMONTH($C$1,120)),9,IF(AND(C34&gt;=EOMONTH($C$1,121),C34&lt;EOMONTH($C$1,150)),12,IF(AND(C34&gt;=EOMONTH($C$1,151),C34&lt;EOMONTH($C$1,180)),15,IF(AND(C34&gt;=EOMONTH($C$1,181),C34&lt;EOMONTH($C$1,210)),18,21))))))),"")</f>
        <v>8328329.9898324721</v>
      </c>
      <c r="I34" s="88">
        <f t="shared" ca="1" si="12"/>
        <v>9.4280152458483757E-2</v>
      </c>
      <c r="J34" s="138">
        <f t="shared" ca="1" si="13"/>
        <v>7.0000000000000062E-2</v>
      </c>
      <c r="K34" s="43">
        <f ca="1">+IF(G34&lt;&gt;"",SUM($G$7:G34),"")</f>
        <v>170386368.77614731</v>
      </c>
      <c r="L34" s="46">
        <f t="shared" ca="1" si="14"/>
        <v>158459322.961817</v>
      </c>
      <c r="M34" s="51">
        <f ca="1">+IF(H34&lt;&gt;"",SUM($H$7:H34),"")</f>
        <v>130656508.07038638</v>
      </c>
      <c r="N34" s="47">
        <f t="shared" ca="1" si="15"/>
        <v>121510552.50545932</v>
      </c>
      <c r="O34" s="46">
        <f t="shared" ca="1" si="16"/>
        <v>1643346368.7761474</v>
      </c>
      <c r="P34" s="46">
        <f t="shared" ca="1" si="17"/>
        <v>1631419322.961817</v>
      </c>
      <c r="Q34" s="53">
        <f t="shared" ca="1" si="18"/>
        <v>1603616508.0703864</v>
      </c>
      <c r="R34" s="53">
        <f t="shared" ca="1" si="19"/>
        <v>1594470552.5054593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1">
        <v>29</v>
      </c>
      <c r="B35" s="37">
        <f t="shared" ca="1" si="9"/>
        <v>2027</v>
      </c>
      <c r="C35" s="40">
        <f t="shared" ca="1" si="10"/>
        <v>46418</v>
      </c>
      <c r="D35" s="43">
        <f ca="1">+IF($C35&lt;&gt;"",VLOOKUP(YEAR($C35),'Proyecciones cuota'!$B$5:$C$113,2,FALSE),"")</f>
        <v>56243200</v>
      </c>
      <c r="E35" s="171">
        <f ca="1">IFERROR(IF($D35&lt;&gt;"",VLOOKUP(C35,Simulador!$H$17:$I$27,2,FALSE),0),0)</f>
        <v>0</v>
      </c>
      <c r="F35" s="46">
        <f t="shared" ca="1" si="11"/>
        <v>1529203200</v>
      </c>
      <c r="G35" s="43">
        <f ca="1">+IF(F35&lt;&gt;"",F35*VLOOKUP(YEAR($C35),'Proyecciones DTF'!$B$4:$Y$112,IF(C35&lt;EOMONTH($C$1,61),6,IF(AND(C35&gt;=EOMONTH($C$1,61),C35&lt;EOMONTH($C$1,90)),9,IF(AND(C35&gt;=EOMONTH($C$1,91),C35&lt;EOMONTH($C$1,120)),12,IF(AND(C35&gt;=EOMONTH($C$1,121),C35&lt;EOMONTH($C$1,150)),15,IF(AND(C35&gt;=EOMONTH($C$1,151),C35&lt;EOMONTH($C$1,180)),18,IF(AND(C35&gt;=EOMONTH($C$1,181),C35&lt;EOMONTH($C$1,210)),21,24))))))),"")</f>
        <v>9090292.5836363155</v>
      </c>
      <c r="H35" s="47">
        <f ca="1">+IF(F35&lt;&gt;"",F35*VLOOKUP(YEAR($C35),'Proyecciones DTF'!$B$4:$Y$112,IF(C35&lt;EOMONTH($C$1,61),3,IF(AND(C35&gt;=EOMONTH($C$1,61),C35&lt;EOMONTH($C$1,90)),6,IF(AND(C35&gt;=EOMONTH($C$1,91),C35&lt;EOMONTH($C$1,120)),9,IF(AND(C35&gt;=EOMONTH($C$1,121),C35&lt;EOMONTH($C$1,150)),12,IF(AND(C35&gt;=EOMONTH($C$1,151),C35&lt;EOMONTH($C$1,180)),15,IF(AND(C35&gt;=EOMONTH($C$1,181),C35&lt;EOMONTH($C$1,210)),18,21))))))),"")</f>
        <v>6230163.1271511698</v>
      </c>
      <c r="I35" s="88">
        <f t="shared" ca="1" si="12"/>
        <v>7.3712617109209289E-2</v>
      </c>
      <c r="J35" s="138">
        <f t="shared" ca="1" si="13"/>
        <v>5.0000000000001155E-2</v>
      </c>
      <c r="K35" s="43">
        <f ca="1">+IF(G35&lt;&gt;"",SUM($G$7:G35),"")</f>
        <v>179476661.35978362</v>
      </c>
      <c r="L35" s="46">
        <f t="shared" ca="1" si="14"/>
        <v>166913295.06459877</v>
      </c>
      <c r="M35" s="51">
        <f ca="1">+IF(H35&lt;&gt;"",SUM($H$7:H35),"")</f>
        <v>136886671.19753754</v>
      </c>
      <c r="N35" s="47">
        <f t="shared" ca="1" si="15"/>
        <v>127304604.21370991</v>
      </c>
      <c r="O35" s="46">
        <f t="shared" ca="1" si="16"/>
        <v>1708679861.3597836</v>
      </c>
      <c r="P35" s="46">
        <f t="shared" ca="1" si="17"/>
        <v>1696116495.0645988</v>
      </c>
      <c r="Q35" s="53">
        <f t="shared" ca="1" si="18"/>
        <v>1666089871.1975374</v>
      </c>
      <c r="R35" s="53">
        <f t="shared" ca="1" si="19"/>
        <v>1656507804.2137098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1">
        <v>30</v>
      </c>
      <c r="B36" s="37">
        <f t="shared" ca="1" si="9"/>
        <v>2027</v>
      </c>
      <c r="C36" s="40">
        <f t="shared" ca="1" si="10"/>
        <v>46446</v>
      </c>
      <c r="D36" s="43">
        <f ca="1">+IF($C36&lt;&gt;"",VLOOKUP(YEAR($C36),'Proyecciones cuota'!$B$5:$C$113,2,FALSE),"")</f>
        <v>56243200</v>
      </c>
      <c r="E36" s="171">
        <f ca="1">IFERROR(IF($D36&lt;&gt;"",VLOOKUP(C36,Simulador!$H$17:$I$27,2,FALSE),0),0)</f>
        <v>0</v>
      </c>
      <c r="F36" s="46">
        <f t="shared" ca="1" si="11"/>
        <v>1585446400</v>
      </c>
      <c r="G36" s="43">
        <f ca="1">+IF(F36&lt;&gt;"",F36*VLOOKUP(YEAR($C36),'Proyecciones DTF'!$B$4:$Y$112,IF(C36&lt;EOMONTH($C$1,61),6,IF(AND(C36&gt;=EOMONTH($C$1,61),C36&lt;EOMONTH($C$1,90)),9,IF(AND(C36&gt;=EOMONTH($C$1,91),C36&lt;EOMONTH($C$1,120)),12,IF(AND(C36&gt;=EOMONTH($C$1,121),C36&lt;EOMONTH($C$1,150)),15,IF(AND(C36&gt;=EOMONTH($C$1,151),C36&lt;EOMONTH($C$1,180)),18,IF(AND(C36&gt;=EOMONTH($C$1,181),C36&lt;EOMONTH($C$1,210)),21,24))))))),"")</f>
        <v>9424628.232319219</v>
      </c>
      <c r="H36" s="47">
        <f ca="1">+IF(F36&lt;&gt;"",F36*VLOOKUP(YEAR($C36),'Proyecciones DTF'!$B$4:$Y$112,IF(C36&lt;EOMONTH($C$1,61),3,IF(AND(C36&gt;=EOMONTH($C$1,61),C36&lt;EOMONTH($C$1,90)),6,IF(AND(C36&gt;=EOMONTH($C$1,91),C36&lt;EOMONTH($C$1,120)),9,IF(AND(C36&gt;=EOMONTH($C$1,121),C36&lt;EOMONTH($C$1,150)),12,IF(AND(C36&gt;=EOMONTH($C$1,151),C36&lt;EOMONTH($C$1,180)),15,IF(AND(C36&gt;=EOMONTH($C$1,181),C36&lt;EOMONTH($C$1,210)),18,21))))))),"")</f>
        <v>6459304.8859396605</v>
      </c>
      <c r="I36" s="88">
        <f t="shared" ca="1" si="12"/>
        <v>7.3712617109209289E-2</v>
      </c>
      <c r="J36" s="138">
        <f t="shared" ca="1" si="13"/>
        <v>5.0000000000001155E-2</v>
      </c>
      <c r="K36" s="43">
        <f ca="1">+IF(G36&lt;&gt;"",SUM($G$7:G36),"")</f>
        <v>188901289.59210283</v>
      </c>
      <c r="L36" s="46">
        <f t="shared" ca="1" si="14"/>
        <v>175678199.32065564</v>
      </c>
      <c r="M36" s="51">
        <f ca="1">+IF(H36&lt;&gt;"",SUM($H$7:H36),"")</f>
        <v>143345976.0834772</v>
      </c>
      <c r="N36" s="47">
        <f t="shared" ca="1" si="15"/>
        <v>133311757.75763379</v>
      </c>
      <c r="O36" s="46">
        <f t="shared" ca="1" si="16"/>
        <v>1774347689.5921028</v>
      </c>
      <c r="P36" s="46">
        <f t="shared" ca="1" si="17"/>
        <v>1761124599.3206556</v>
      </c>
      <c r="Q36" s="53">
        <f t="shared" ca="1" si="18"/>
        <v>1728792376.0834773</v>
      </c>
      <c r="R36" s="53">
        <f t="shared" ca="1" si="19"/>
        <v>1718758157.7576337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1">
        <v>31</v>
      </c>
      <c r="B37" s="37">
        <f t="shared" ca="1" si="9"/>
        <v>2027</v>
      </c>
      <c r="C37" s="40">
        <f t="shared" ca="1" si="10"/>
        <v>46477</v>
      </c>
      <c r="D37" s="43">
        <f ca="1">+IF($C37&lt;&gt;"",VLOOKUP(YEAR($C37),'Proyecciones cuota'!$B$5:$C$113,2,FALSE),"")</f>
        <v>56243200</v>
      </c>
      <c r="E37" s="171">
        <f ca="1">IFERROR(IF($D37&lt;&gt;"",VLOOKUP(C37,Simulador!$H$17:$I$27,2,FALSE),0),0)</f>
        <v>0</v>
      </c>
      <c r="F37" s="46">
        <f t="shared" ca="1" si="11"/>
        <v>1641689600</v>
      </c>
      <c r="G37" s="43">
        <f ca="1">+IF(F37&lt;&gt;"",F37*VLOOKUP(YEAR($C37),'Proyecciones DTF'!$B$4:$Y$112,IF(C37&lt;EOMONTH($C$1,61),6,IF(AND(C37&gt;=EOMONTH($C$1,61),C37&lt;EOMONTH($C$1,90)),9,IF(AND(C37&gt;=EOMONTH($C$1,91),C37&lt;EOMONTH($C$1,120)),12,IF(AND(C37&gt;=EOMONTH($C$1,121),C37&lt;EOMONTH($C$1,150)),15,IF(AND(C37&gt;=EOMONTH($C$1,151),C37&lt;EOMONTH($C$1,180)),18,IF(AND(C37&gt;=EOMONTH($C$1,181),C37&lt;EOMONTH($C$1,210)),21,24))))))),"")</f>
        <v>9758963.8810021244</v>
      </c>
      <c r="H37" s="47">
        <f ca="1">+IF(F37&lt;&gt;"",F37*VLOOKUP(YEAR($C37),'Proyecciones DTF'!$B$4:$Y$112,IF(C37&lt;EOMONTH($C$1,61),3,IF(AND(C37&gt;=EOMONTH($C$1,61),C37&lt;EOMONTH($C$1,90)),6,IF(AND(C37&gt;=EOMONTH($C$1,91),C37&lt;EOMONTH($C$1,120)),9,IF(AND(C37&gt;=EOMONTH($C$1,121),C37&lt;EOMONTH($C$1,150)),12,IF(AND(C37&gt;=EOMONTH($C$1,151),C37&lt;EOMONTH($C$1,180)),15,IF(AND(C37&gt;=EOMONTH($C$1,181),C37&lt;EOMONTH($C$1,210)),18,21))))))),"")</f>
        <v>6688446.6447281521</v>
      </c>
      <c r="I37" s="88">
        <f t="shared" ca="1" si="12"/>
        <v>7.3712617109209289E-2</v>
      </c>
      <c r="J37" s="138">
        <f t="shared" ca="1" si="13"/>
        <v>5.0000000000001155E-2</v>
      </c>
      <c r="K37" s="43">
        <f ca="1">+IF(G37&lt;&gt;"",SUM($G$7:G37),"")</f>
        <v>198660253.47310495</v>
      </c>
      <c r="L37" s="46">
        <f t="shared" ca="1" si="14"/>
        <v>184754035.72998762</v>
      </c>
      <c r="M37" s="51">
        <f ca="1">+IF(H37&lt;&gt;"",SUM($H$7:H37),"")</f>
        <v>150034422.72820535</v>
      </c>
      <c r="N37" s="47">
        <f t="shared" ca="1" si="15"/>
        <v>139532013.13723096</v>
      </c>
      <c r="O37" s="46">
        <f t="shared" ca="1" si="16"/>
        <v>1840349853.473105</v>
      </c>
      <c r="P37" s="46">
        <f t="shared" ca="1" si="17"/>
        <v>1826443635.7299876</v>
      </c>
      <c r="Q37" s="53">
        <f t="shared" ca="1" si="18"/>
        <v>1791724022.7282054</v>
      </c>
      <c r="R37" s="53">
        <f t="shared" ca="1" si="19"/>
        <v>1781221613.1372309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1">
        <v>32</v>
      </c>
      <c r="B38" s="37">
        <f t="shared" ca="1" si="9"/>
        <v>2027</v>
      </c>
      <c r="C38" s="40">
        <f t="shared" ca="1" si="10"/>
        <v>46507</v>
      </c>
      <c r="D38" s="43">
        <f ca="1">+IF($C38&lt;&gt;"",VLOOKUP(YEAR($C38),'Proyecciones cuota'!$B$5:$C$113,2,FALSE),"")</f>
        <v>56243200</v>
      </c>
      <c r="E38" s="171">
        <f ca="1">IFERROR(IF($D38&lt;&gt;"",VLOOKUP(C38,Simulador!$H$17:$I$27,2,FALSE),0),0)</f>
        <v>0</v>
      </c>
      <c r="F38" s="46">
        <f t="shared" ca="1" si="11"/>
        <v>1697932800</v>
      </c>
      <c r="G38" s="43">
        <f ca="1">+IF(F38&lt;&gt;"",F38*VLOOKUP(YEAR($C38),'Proyecciones DTF'!$B$4:$Y$112,IF(C38&lt;EOMONTH($C$1,61),6,IF(AND(C38&gt;=EOMONTH($C$1,61),C38&lt;EOMONTH($C$1,90)),9,IF(AND(C38&gt;=EOMONTH($C$1,91),C38&lt;EOMONTH($C$1,120)),12,IF(AND(C38&gt;=EOMONTH($C$1,121),C38&lt;EOMONTH($C$1,150)),15,IF(AND(C38&gt;=EOMONTH($C$1,151),C38&lt;EOMONTH($C$1,180)),18,IF(AND(C38&gt;=EOMONTH($C$1,181),C38&lt;EOMONTH($C$1,210)),21,24))))))),"")</f>
        <v>10093299.52968503</v>
      </c>
      <c r="H38" s="47">
        <f ca="1">+IF(F38&lt;&gt;"",F38*VLOOKUP(YEAR($C38),'Proyecciones DTF'!$B$4:$Y$112,IF(C38&lt;EOMONTH($C$1,61),3,IF(AND(C38&gt;=EOMONTH($C$1,61),C38&lt;EOMONTH($C$1,90)),6,IF(AND(C38&gt;=EOMONTH($C$1,91),C38&lt;EOMONTH($C$1,120)),9,IF(AND(C38&gt;=EOMONTH($C$1,121),C38&lt;EOMONTH($C$1,150)),12,IF(AND(C38&gt;=EOMONTH($C$1,151),C38&lt;EOMONTH($C$1,180)),15,IF(AND(C38&gt;=EOMONTH($C$1,181),C38&lt;EOMONTH($C$1,210)),18,21))))))),"")</f>
        <v>6917588.4035166427</v>
      </c>
      <c r="I38" s="88">
        <f t="shared" ca="1" si="12"/>
        <v>7.3712617109209289E-2</v>
      </c>
      <c r="J38" s="138">
        <f t="shared" ca="1" si="13"/>
        <v>5.0000000000001155E-2</v>
      </c>
      <c r="K38" s="43">
        <f ca="1">+IF(G38&lt;&gt;"",SUM($G$7:G38),"")</f>
        <v>208753553.00278997</v>
      </c>
      <c r="L38" s="46">
        <f t="shared" ca="1" si="14"/>
        <v>194140804.2925947</v>
      </c>
      <c r="M38" s="51">
        <f ca="1">+IF(H38&lt;&gt;"",SUM($H$7:H38),"")</f>
        <v>156952011.131722</v>
      </c>
      <c r="N38" s="47">
        <f t="shared" ca="1" si="15"/>
        <v>145965370.35250145</v>
      </c>
      <c r="O38" s="46">
        <f t="shared" ca="1" si="16"/>
        <v>1906686353.00279</v>
      </c>
      <c r="P38" s="46">
        <f t="shared" ca="1" si="17"/>
        <v>1892073604.2925947</v>
      </c>
      <c r="Q38" s="53">
        <f t="shared" ca="1" si="18"/>
        <v>1854884811.131722</v>
      </c>
      <c r="R38" s="53">
        <f t="shared" ca="1" si="19"/>
        <v>1843898170.3525014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1">
        <v>33</v>
      </c>
      <c r="B39" s="37">
        <f t="shared" ca="1" si="9"/>
        <v>2027</v>
      </c>
      <c r="C39" s="40">
        <f t="shared" ca="1" si="10"/>
        <v>46538</v>
      </c>
      <c r="D39" s="43">
        <f ca="1">+IF($C39&lt;&gt;"",VLOOKUP(YEAR($C39),'Proyecciones cuota'!$B$5:$C$113,2,FALSE),"")</f>
        <v>56243200</v>
      </c>
      <c r="E39" s="171">
        <f ca="1">IFERROR(IF($D39&lt;&gt;"",VLOOKUP(C39,Simulador!$H$17:$I$27,2,FALSE),0),0)</f>
        <v>0</v>
      </c>
      <c r="F39" s="46">
        <f t="shared" ca="1" si="11"/>
        <v>1754176000</v>
      </c>
      <c r="G39" s="43">
        <f ca="1">+IF(F39&lt;&gt;"",F39*VLOOKUP(YEAR($C39),'Proyecciones DTF'!$B$4:$Y$112,IF(C39&lt;EOMONTH($C$1,61),6,IF(AND(C39&gt;=EOMONTH($C$1,61),C39&lt;EOMONTH($C$1,90)),9,IF(AND(C39&gt;=EOMONTH($C$1,91),C39&lt;EOMONTH($C$1,120)),12,IF(AND(C39&gt;=EOMONTH($C$1,121),C39&lt;EOMONTH($C$1,150)),15,IF(AND(C39&gt;=EOMONTH($C$1,151),C39&lt;EOMONTH($C$1,180)),18,IF(AND(C39&gt;=EOMONTH($C$1,181),C39&lt;EOMONTH($C$1,210)),21,24))))))),"")</f>
        <v>10427635.178367935</v>
      </c>
      <c r="H39" s="47">
        <f ca="1">+IF(F39&lt;&gt;"",F39*VLOOKUP(YEAR($C39),'Proyecciones DTF'!$B$4:$Y$112,IF(C39&lt;EOMONTH($C$1,61),3,IF(AND(C39&gt;=EOMONTH($C$1,61),C39&lt;EOMONTH($C$1,90)),6,IF(AND(C39&gt;=EOMONTH($C$1,91),C39&lt;EOMONTH($C$1,120)),9,IF(AND(C39&gt;=EOMONTH($C$1,121),C39&lt;EOMONTH($C$1,150)),12,IF(AND(C39&gt;=EOMONTH($C$1,151),C39&lt;EOMONTH($C$1,180)),15,IF(AND(C39&gt;=EOMONTH($C$1,181),C39&lt;EOMONTH($C$1,210)),18,21))))))),"")</f>
        <v>7146730.1623051343</v>
      </c>
      <c r="I39" s="88">
        <f t="shared" ca="1" si="12"/>
        <v>7.3712617109209289E-2</v>
      </c>
      <c r="J39" s="138">
        <f t="shared" ca="1" si="13"/>
        <v>5.0000000000001155E-2</v>
      </c>
      <c r="K39" s="43">
        <f ca="1">+IF(G39&lt;&gt;"",SUM($G$7:G39),"")</f>
        <v>219181188.18115792</v>
      </c>
      <c r="L39" s="46">
        <f t="shared" ca="1" si="14"/>
        <v>203838505.00847688</v>
      </c>
      <c r="M39" s="51">
        <f ca="1">+IF(H39&lt;&gt;"",SUM($H$7:H39),"")</f>
        <v>164098741.29402715</v>
      </c>
      <c r="N39" s="47">
        <f t="shared" ca="1" si="15"/>
        <v>152611829.40344524</v>
      </c>
      <c r="O39" s="46">
        <f t="shared" ca="1" si="16"/>
        <v>1973357188.1811578</v>
      </c>
      <c r="P39" s="46">
        <f t="shared" ca="1" si="17"/>
        <v>1958014505.008477</v>
      </c>
      <c r="Q39" s="53">
        <f t="shared" ca="1" si="18"/>
        <v>1918274741.2940271</v>
      </c>
      <c r="R39" s="53">
        <f t="shared" ca="1" si="19"/>
        <v>1906787829.4034452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1">
        <v>34</v>
      </c>
      <c r="B40" s="37">
        <f t="shared" ca="1" si="9"/>
        <v>2027</v>
      </c>
      <c r="C40" s="40">
        <f t="shared" ca="1" si="10"/>
        <v>46568</v>
      </c>
      <c r="D40" s="43">
        <f ca="1">+IF($C40&lt;&gt;"",VLOOKUP(YEAR($C40),'Proyecciones cuota'!$B$5:$C$113,2,FALSE),"")</f>
        <v>56243200</v>
      </c>
      <c r="E40" s="171">
        <f ca="1">IFERROR(IF($D40&lt;&gt;"",VLOOKUP(C40,Simulador!$H$17:$I$27,2,FALSE),0),0)</f>
        <v>0</v>
      </c>
      <c r="F40" s="46">
        <f t="shared" ca="1" si="11"/>
        <v>1810419200</v>
      </c>
      <c r="G40" s="43">
        <f ca="1">+IF(F40&lt;&gt;"",F40*VLOOKUP(YEAR($C40),'Proyecciones DTF'!$B$4:$Y$112,IF(C40&lt;EOMONTH($C$1,61),6,IF(AND(C40&gt;=EOMONTH($C$1,61),C40&lt;EOMONTH($C$1,90)),9,IF(AND(C40&gt;=EOMONTH($C$1,91),C40&lt;EOMONTH($C$1,120)),12,IF(AND(C40&gt;=EOMONTH($C$1,121),C40&lt;EOMONTH($C$1,150)),15,IF(AND(C40&gt;=EOMONTH($C$1,151),C40&lt;EOMONTH($C$1,180)),18,IF(AND(C40&gt;=EOMONTH($C$1,181),C40&lt;EOMONTH($C$1,210)),21,24))))))),"")</f>
        <v>10761970.827050839</v>
      </c>
      <c r="H40" s="47">
        <f ca="1">+IF(F40&lt;&gt;"",F40*VLOOKUP(YEAR($C40),'Proyecciones DTF'!$B$4:$Y$112,IF(C40&lt;EOMONTH($C$1,61),3,IF(AND(C40&gt;=EOMONTH($C$1,61),C40&lt;EOMONTH($C$1,90)),6,IF(AND(C40&gt;=EOMONTH($C$1,91),C40&lt;EOMONTH($C$1,120)),9,IF(AND(C40&gt;=EOMONTH($C$1,121),C40&lt;EOMONTH($C$1,150)),12,IF(AND(C40&gt;=EOMONTH($C$1,151),C40&lt;EOMONTH($C$1,180)),15,IF(AND(C40&gt;=EOMONTH($C$1,181),C40&lt;EOMONTH($C$1,210)),18,21))))))),"")</f>
        <v>7375871.921093625</v>
      </c>
      <c r="I40" s="88">
        <f t="shared" ca="1" si="12"/>
        <v>7.3712617109209289E-2</v>
      </c>
      <c r="J40" s="138">
        <f t="shared" ca="1" si="13"/>
        <v>5.0000000000001155E-2</v>
      </c>
      <c r="K40" s="43">
        <f ca="1">+IF(G40&lt;&gt;"",SUM($G$7:G40),"")</f>
        <v>229943159.00820875</v>
      </c>
      <c r="L40" s="46">
        <f t="shared" ca="1" si="14"/>
        <v>213847137.87763414</v>
      </c>
      <c r="M40" s="51">
        <f ca="1">+IF(H40&lt;&gt;"",SUM($H$7:H40),"")</f>
        <v>171474613.21512076</v>
      </c>
      <c r="N40" s="47">
        <f t="shared" ca="1" si="15"/>
        <v>159471390.29006231</v>
      </c>
      <c r="O40" s="46">
        <f t="shared" ca="1" si="16"/>
        <v>2040362359.0082088</v>
      </c>
      <c r="P40" s="46">
        <f t="shared" ca="1" si="17"/>
        <v>2024266337.877634</v>
      </c>
      <c r="Q40" s="53">
        <f t="shared" ca="1" si="18"/>
        <v>1981893813.2151208</v>
      </c>
      <c r="R40" s="53">
        <f t="shared" ca="1" si="19"/>
        <v>1969890590.2900624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1">
        <v>35</v>
      </c>
      <c r="B41" s="37">
        <f t="shared" ca="1" si="9"/>
        <v>2027</v>
      </c>
      <c r="C41" s="40">
        <f t="shared" ca="1" si="10"/>
        <v>46599</v>
      </c>
      <c r="D41" s="43">
        <f ca="1">+IF($C41&lt;&gt;"",VLOOKUP(YEAR($C41),'Proyecciones cuota'!$B$5:$C$113,2,FALSE),"")</f>
        <v>56243200</v>
      </c>
      <c r="E41" s="171">
        <f ca="1">IFERROR(IF($D41&lt;&gt;"",VLOOKUP(C41,Simulador!$H$17:$I$27,2,FALSE),0),0)</f>
        <v>0</v>
      </c>
      <c r="F41" s="46">
        <f t="shared" ca="1" si="11"/>
        <v>1866662400</v>
      </c>
      <c r="G41" s="43">
        <f ca="1">+IF(F41&lt;&gt;"",F41*VLOOKUP(YEAR($C41),'Proyecciones DTF'!$B$4:$Y$112,IF(C41&lt;EOMONTH($C$1,61),6,IF(AND(C41&gt;=EOMONTH($C$1,61),C41&lt;EOMONTH($C$1,90)),9,IF(AND(C41&gt;=EOMONTH($C$1,91),C41&lt;EOMONTH($C$1,120)),12,IF(AND(C41&gt;=EOMONTH($C$1,121),C41&lt;EOMONTH($C$1,150)),15,IF(AND(C41&gt;=EOMONTH($C$1,151),C41&lt;EOMONTH($C$1,180)),18,IF(AND(C41&gt;=EOMONTH($C$1,181),C41&lt;EOMONTH($C$1,210)),21,24))))))),"")</f>
        <v>11096306.475733744</v>
      </c>
      <c r="H41" s="47">
        <f ca="1">+IF(F41&lt;&gt;"",F41*VLOOKUP(YEAR($C41),'Proyecciones DTF'!$B$4:$Y$112,IF(C41&lt;EOMONTH($C$1,61),3,IF(AND(C41&gt;=EOMONTH($C$1,61),C41&lt;EOMONTH($C$1,90)),6,IF(AND(C41&gt;=EOMONTH($C$1,91),C41&lt;EOMONTH($C$1,120)),9,IF(AND(C41&gt;=EOMONTH($C$1,121),C41&lt;EOMONTH($C$1,150)),12,IF(AND(C41&gt;=EOMONTH($C$1,151),C41&lt;EOMONTH($C$1,180)),15,IF(AND(C41&gt;=EOMONTH($C$1,181),C41&lt;EOMONTH($C$1,210)),18,21))))))),"")</f>
        <v>7605013.6798821166</v>
      </c>
      <c r="I41" s="88">
        <f t="shared" ca="1" si="12"/>
        <v>7.3712617109209289E-2</v>
      </c>
      <c r="J41" s="138">
        <f t="shared" ca="1" si="13"/>
        <v>5.0000000000001155E-2</v>
      </c>
      <c r="K41" s="43">
        <f ca="1">+IF(G41&lt;&gt;"",SUM($G$7:G41),"")</f>
        <v>241039465.48394251</v>
      </c>
      <c r="L41" s="46">
        <f t="shared" ca="1" si="14"/>
        <v>224166702.90006655</v>
      </c>
      <c r="M41" s="51">
        <f ca="1">+IF(H41&lt;&gt;"",SUM($H$7:H41),"")</f>
        <v>179079626.89500287</v>
      </c>
      <c r="N41" s="47">
        <f t="shared" ca="1" si="15"/>
        <v>166544053.01235265</v>
      </c>
      <c r="O41" s="46">
        <f t="shared" ca="1" si="16"/>
        <v>2107701865.4839425</v>
      </c>
      <c r="P41" s="46">
        <f t="shared" ca="1" si="17"/>
        <v>2090829102.9000666</v>
      </c>
      <c r="Q41" s="53">
        <f t="shared" ca="1" si="18"/>
        <v>2045742026.8950028</v>
      </c>
      <c r="R41" s="53">
        <f t="shared" ca="1" si="19"/>
        <v>2033206453.0123527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1">
        <v>36</v>
      </c>
      <c r="B42" s="37">
        <f t="shared" ca="1" si="9"/>
        <v>2027</v>
      </c>
      <c r="C42" s="40">
        <f t="shared" ca="1" si="10"/>
        <v>46630</v>
      </c>
      <c r="D42" s="43">
        <f ca="1">+IF($C42&lt;&gt;"",VLOOKUP(YEAR($C42),'Proyecciones cuota'!$B$5:$C$113,2,FALSE),"")</f>
        <v>56243200</v>
      </c>
      <c r="E42" s="171">
        <f ca="1">IFERROR(IF($D42&lt;&gt;"",VLOOKUP(C42,Simulador!$H$17:$I$27,2,FALSE),0),0)</f>
        <v>0</v>
      </c>
      <c r="F42" s="46">
        <f t="shared" ca="1" si="11"/>
        <v>1922905600</v>
      </c>
      <c r="G42" s="43">
        <f ca="1">+IF(F42&lt;&gt;"",F42*VLOOKUP(YEAR($C42),'Proyecciones DTF'!$B$4:$Y$112,IF(C42&lt;EOMONTH($C$1,61),6,IF(AND(C42&gt;=EOMONTH($C$1,61),C42&lt;EOMONTH($C$1,90)),9,IF(AND(C42&gt;=EOMONTH($C$1,91),C42&lt;EOMONTH($C$1,120)),12,IF(AND(C42&gt;=EOMONTH($C$1,121),C42&lt;EOMONTH($C$1,150)),15,IF(AND(C42&gt;=EOMONTH($C$1,151),C42&lt;EOMONTH($C$1,180)),18,IF(AND(C42&gt;=EOMONTH($C$1,181),C42&lt;EOMONTH($C$1,210)),21,24))))))),"")</f>
        <v>11430642.124416649</v>
      </c>
      <c r="H42" s="47">
        <f ca="1">+IF(F42&lt;&gt;"",F42*VLOOKUP(YEAR($C42),'Proyecciones DTF'!$B$4:$Y$112,IF(C42&lt;EOMONTH($C$1,61),3,IF(AND(C42&gt;=EOMONTH($C$1,61),C42&lt;EOMONTH($C$1,90)),6,IF(AND(C42&gt;=EOMONTH($C$1,91),C42&lt;EOMONTH($C$1,120)),9,IF(AND(C42&gt;=EOMONTH($C$1,121),C42&lt;EOMONTH($C$1,150)),12,IF(AND(C42&gt;=EOMONTH($C$1,151),C42&lt;EOMONTH($C$1,180)),15,IF(AND(C42&gt;=EOMONTH($C$1,181),C42&lt;EOMONTH($C$1,210)),18,21))))))),"")</f>
        <v>7834155.4386706073</v>
      </c>
      <c r="I42" s="88">
        <f t="shared" ca="1" si="12"/>
        <v>7.3712617109209289E-2</v>
      </c>
      <c r="J42" s="138">
        <f t="shared" ca="1" si="13"/>
        <v>5.0000000000001155E-2</v>
      </c>
      <c r="K42" s="43">
        <f ca="1">+IF(G42&lt;&gt;"",SUM($G$7:G42),"")</f>
        <v>252470107.60835916</v>
      </c>
      <c r="L42" s="46">
        <f t="shared" ca="1" si="14"/>
        <v>234797200.07577404</v>
      </c>
      <c r="M42" s="51">
        <f ca="1">+IF(H42&lt;&gt;"",SUM($H$7:H42),"")</f>
        <v>186913782.33367348</v>
      </c>
      <c r="N42" s="47">
        <f t="shared" ca="1" si="15"/>
        <v>173829817.57031631</v>
      </c>
      <c r="O42" s="46">
        <f t="shared" ca="1" si="16"/>
        <v>2175375707.6083593</v>
      </c>
      <c r="P42" s="46">
        <f t="shared" ca="1" si="17"/>
        <v>2157702800.0757742</v>
      </c>
      <c r="Q42" s="53">
        <f t="shared" ca="1" si="18"/>
        <v>2109819382.3336735</v>
      </c>
      <c r="R42" s="53">
        <f t="shared" ca="1" si="19"/>
        <v>2096735417.5703163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1">
        <v>37</v>
      </c>
      <c r="B43" s="37">
        <f t="shared" ca="1" si="9"/>
        <v>2027</v>
      </c>
      <c r="C43" s="40">
        <f t="shared" ca="1" si="10"/>
        <v>46660</v>
      </c>
      <c r="D43" s="43">
        <f ca="1">+IF($C43&lt;&gt;"",VLOOKUP(YEAR($C43),'Proyecciones cuota'!$B$5:$C$113,2,FALSE),"")</f>
        <v>56243200</v>
      </c>
      <c r="E43" s="171">
        <f ca="1">IFERROR(IF($D43&lt;&gt;"",VLOOKUP(C43,Simulador!$H$17:$I$27,2,FALSE),0),0)</f>
        <v>0</v>
      </c>
      <c r="F43" s="46">
        <f t="shared" ca="1" si="11"/>
        <v>1979148800</v>
      </c>
      <c r="G43" s="43">
        <f ca="1">+IF(F43&lt;&gt;"",F43*VLOOKUP(YEAR($C43),'Proyecciones DTF'!$B$4:$Y$112,IF(C43&lt;EOMONTH($C$1,61),6,IF(AND(C43&gt;=EOMONTH($C$1,61),C43&lt;EOMONTH($C$1,90)),9,IF(AND(C43&gt;=EOMONTH($C$1,91),C43&lt;EOMONTH($C$1,120)),12,IF(AND(C43&gt;=EOMONTH($C$1,121),C43&lt;EOMONTH($C$1,150)),15,IF(AND(C43&gt;=EOMONTH($C$1,151),C43&lt;EOMONTH($C$1,180)),18,IF(AND(C43&gt;=EOMONTH($C$1,181),C43&lt;EOMONTH($C$1,210)),21,24))))))),"")</f>
        <v>11764977.773099555</v>
      </c>
      <c r="H43" s="47">
        <f ca="1">+IF(F43&lt;&gt;"",F43*VLOOKUP(YEAR($C43),'Proyecciones DTF'!$B$4:$Y$112,IF(C43&lt;EOMONTH($C$1,61),3,IF(AND(C43&gt;=EOMONTH($C$1,61),C43&lt;EOMONTH($C$1,90)),6,IF(AND(C43&gt;=EOMONTH($C$1,91),C43&lt;EOMONTH($C$1,120)),9,IF(AND(C43&gt;=EOMONTH($C$1,121),C43&lt;EOMONTH($C$1,150)),12,IF(AND(C43&gt;=EOMONTH($C$1,151),C43&lt;EOMONTH($C$1,180)),15,IF(AND(C43&gt;=EOMONTH($C$1,181),C43&lt;EOMONTH($C$1,210)),18,21))))))),"")</f>
        <v>8063297.197459098</v>
      </c>
      <c r="I43" s="88">
        <f t="shared" ca="1" si="12"/>
        <v>7.3712617109209289E-2</v>
      </c>
      <c r="J43" s="138">
        <f t="shared" ca="1" si="13"/>
        <v>5.0000000000001155E-2</v>
      </c>
      <c r="K43" s="43">
        <f ca="1">+IF(G43&lt;&gt;"",SUM($G$7:G43),"")</f>
        <v>264235085.3814587</v>
      </c>
      <c r="L43" s="46">
        <f t="shared" ca="1" si="14"/>
        <v>245738629.40475661</v>
      </c>
      <c r="M43" s="51">
        <f ca="1">+IF(H43&lt;&gt;"",SUM($H$7:H43),"")</f>
        <v>194977079.53113258</v>
      </c>
      <c r="N43" s="47">
        <f t="shared" ca="1" si="15"/>
        <v>181328683.96395329</v>
      </c>
      <c r="O43" s="46">
        <f t="shared" ca="1" si="16"/>
        <v>2243383885.3814588</v>
      </c>
      <c r="P43" s="46">
        <f t="shared" ca="1" si="17"/>
        <v>2224887429.4047565</v>
      </c>
      <c r="Q43" s="53">
        <f t="shared" ca="1" si="18"/>
        <v>2174125879.5311327</v>
      </c>
      <c r="R43" s="53">
        <f t="shared" ca="1" si="19"/>
        <v>2160477483.9639535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1">
        <v>38</v>
      </c>
      <c r="B44" s="37">
        <f t="shared" ca="1" si="9"/>
        <v>2027</v>
      </c>
      <c r="C44" s="40">
        <f t="shared" ca="1" si="10"/>
        <v>46691</v>
      </c>
      <c r="D44" s="43">
        <f ca="1">+IF($C44&lt;&gt;"",VLOOKUP(YEAR($C44),'Proyecciones cuota'!$B$5:$C$113,2,FALSE),"")</f>
        <v>56243200</v>
      </c>
      <c r="E44" s="171">
        <f ca="1">IFERROR(IF($D44&lt;&gt;"",VLOOKUP(C44,Simulador!$H$17:$I$27,2,FALSE),0),0)</f>
        <v>0</v>
      </c>
      <c r="F44" s="46">
        <f t="shared" ca="1" si="11"/>
        <v>2035392000</v>
      </c>
      <c r="G44" s="43">
        <f ca="1">+IF(F44&lt;&gt;"",F44*VLOOKUP(YEAR($C44),'Proyecciones DTF'!$B$4:$Y$112,IF(C44&lt;EOMONTH($C$1,61),6,IF(AND(C44&gt;=EOMONTH($C$1,61),C44&lt;EOMONTH($C$1,90)),9,IF(AND(C44&gt;=EOMONTH($C$1,91),C44&lt;EOMONTH($C$1,120)),12,IF(AND(C44&gt;=EOMONTH($C$1,121),C44&lt;EOMONTH($C$1,150)),15,IF(AND(C44&gt;=EOMONTH($C$1,151),C44&lt;EOMONTH($C$1,180)),18,IF(AND(C44&gt;=EOMONTH($C$1,181),C44&lt;EOMONTH($C$1,210)),21,24))))))),"")</f>
        <v>12099313.421782458</v>
      </c>
      <c r="H44" s="47">
        <f ca="1">+IF(F44&lt;&gt;"",F44*VLOOKUP(YEAR($C44),'Proyecciones DTF'!$B$4:$Y$112,IF(C44&lt;EOMONTH($C$1,61),3,IF(AND(C44&gt;=EOMONTH($C$1,61),C44&lt;EOMONTH($C$1,90)),6,IF(AND(C44&gt;=EOMONTH($C$1,91),C44&lt;EOMONTH($C$1,120)),9,IF(AND(C44&gt;=EOMONTH($C$1,121),C44&lt;EOMONTH($C$1,150)),12,IF(AND(C44&gt;=EOMONTH($C$1,151),C44&lt;EOMONTH($C$1,180)),15,IF(AND(C44&gt;=EOMONTH($C$1,181),C44&lt;EOMONTH($C$1,210)),18,21))))))),"")</f>
        <v>8292438.9562475896</v>
      </c>
      <c r="I44" s="88">
        <f t="shared" ca="1" si="12"/>
        <v>7.3712617109209289E-2</v>
      </c>
      <c r="J44" s="138">
        <f t="shared" ca="1" si="13"/>
        <v>5.0000000000001155E-2</v>
      </c>
      <c r="K44" s="43">
        <f ca="1">+IF(G44&lt;&gt;"",SUM($G$7:G44),"")</f>
        <v>276334398.80324113</v>
      </c>
      <c r="L44" s="46">
        <f t="shared" ca="1" si="14"/>
        <v>256990990.88701427</v>
      </c>
      <c r="M44" s="51">
        <f ca="1">+IF(H44&lt;&gt;"",SUM($H$7:H44),"")</f>
        <v>203269518.48738018</v>
      </c>
      <c r="N44" s="47">
        <f t="shared" ca="1" si="15"/>
        <v>189040652.19326356</v>
      </c>
      <c r="O44" s="46">
        <f t="shared" ca="1" si="16"/>
        <v>2311726398.8032413</v>
      </c>
      <c r="P44" s="46">
        <f t="shared" ca="1" si="17"/>
        <v>2292382990.8870144</v>
      </c>
      <c r="Q44" s="53">
        <f t="shared" ca="1" si="18"/>
        <v>2238661518.48738</v>
      </c>
      <c r="R44" s="53">
        <f t="shared" ca="1" si="19"/>
        <v>2224432652.1932635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1">
        <v>39</v>
      </c>
      <c r="B45" s="37">
        <f t="shared" ca="1" si="9"/>
        <v>2027</v>
      </c>
      <c r="C45" s="40">
        <f t="shared" ca="1" si="10"/>
        <v>46721</v>
      </c>
      <c r="D45" s="43">
        <f ca="1">+IF($C45&lt;&gt;"",VLOOKUP(YEAR($C45),'Proyecciones cuota'!$B$5:$C$113,2,FALSE),"")</f>
        <v>56243200</v>
      </c>
      <c r="E45" s="171">
        <f ca="1">IFERROR(IF($D45&lt;&gt;"",VLOOKUP(C45,Simulador!$H$17:$I$27,2,FALSE),0),0)</f>
        <v>0</v>
      </c>
      <c r="F45" s="46">
        <f t="shared" ca="1" si="11"/>
        <v>2091635200</v>
      </c>
      <c r="G45" s="43">
        <f ca="1">+IF(F45&lt;&gt;"",F45*VLOOKUP(YEAR($C45),'Proyecciones DTF'!$B$4:$Y$112,IF(C45&lt;EOMONTH($C$1,61),6,IF(AND(C45&gt;=EOMONTH($C$1,61),C45&lt;EOMONTH($C$1,90)),9,IF(AND(C45&gt;=EOMONTH($C$1,91),C45&lt;EOMONTH($C$1,120)),12,IF(AND(C45&gt;=EOMONTH($C$1,121),C45&lt;EOMONTH($C$1,150)),15,IF(AND(C45&gt;=EOMONTH($C$1,151),C45&lt;EOMONTH($C$1,180)),18,IF(AND(C45&gt;=EOMONTH($C$1,181),C45&lt;EOMONTH($C$1,210)),21,24))))))),"")</f>
        <v>12433649.070465364</v>
      </c>
      <c r="H45" s="47">
        <f ca="1">+IF(F45&lt;&gt;"",F45*VLOOKUP(YEAR($C45),'Proyecciones DTF'!$B$4:$Y$112,IF(C45&lt;EOMONTH($C$1,61),3,IF(AND(C45&gt;=EOMONTH($C$1,61),C45&lt;EOMONTH($C$1,90)),6,IF(AND(C45&gt;=EOMONTH($C$1,91),C45&lt;EOMONTH($C$1,120)),9,IF(AND(C45&gt;=EOMONTH($C$1,121),C45&lt;EOMONTH($C$1,150)),12,IF(AND(C45&gt;=EOMONTH($C$1,151),C45&lt;EOMONTH($C$1,180)),15,IF(AND(C45&gt;=EOMONTH($C$1,181),C45&lt;EOMONTH($C$1,210)),18,21))))))),"")</f>
        <v>8521580.7150360812</v>
      </c>
      <c r="I45" s="88">
        <f t="shared" ca="1" si="12"/>
        <v>7.3712617109209289E-2</v>
      </c>
      <c r="J45" s="138">
        <f t="shared" ca="1" si="13"/>
        <v>5.0000000000001155E-2</v>
      </c>
      <c r="K45" s="43">
        <f ca="1">+IF(G45&lt;&gt;"",SUM($G$7:G45),"")</f>
        <v>288768047.87370652</v>
      </c>
      <c r="L45" s="46">
        <f t="shared" ca="1" si="14"/>
        <v>268554284.52254707</v>
      </c>
      <c r="M45" s="51">
        <f ca="1">+IF(H45&lt;&gt;"",SUM($H$7:H45),"")</f>
        <v>211791099.20241627</v>
      </c>
      <c r="N45" s="47">
        <f t="shared" ca="1" si="15"/>
        <v>196965722.25824711</v>
      </c>
      <c r="O45" s="46">
        <f t="shared" ca="1" si="16"/>
        <v>2380403247.8737063</v>
      </c>
      <c r="P45" s="46">
        <f t="shared" ca="1" si="17"/>
        <v>2360189484.5225472</v>
      </c>
      <c r="Q45" s="53">
        <f t="shared" ca="1" si="18"/>
        <v>2303426299.2024164</v>
      </c>
      <c r="R45" s="53">
        <f t="shared" ca="1" si="19"/>
        <v>2288600922.2582469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1">
        <v>40</v>
      </c>
      <c r="B46" s="37">
        <f t="shared" ca="1" si="9"/>
        <v>2027</v>
      </c>
      <c r="C46" s="40">
        <f t="shared" ca="1" si="10"/>
        <v>46752</v>
      </c>
      <c r="D46" s="43">
        <f ca="1">+IF($C46&lt;&gt;"",VLOOKUP(YEAR($C46),'Proyecciones cuota'!$B$5:$C$113,2,FALSE),"")</f>
        <v>56243200</v>
      </c>
      <c r="E46" s="171">
        <f ca="1">IFERROR(IF($D46&lt;&gt;"",VLOOKUP(C46,Simulador!$H$17:$I$27,2,FALSE),0),0)</f>
        <v>0</v>
      </c>
      <c r="F46" s="46">
        <f t="shared" ca="1" si="11"/>
        <v>2147878400</v>
      </c>
      <c r="G46" s="43">
        <f ca="1">+IF(F46&lt;&gt;"",F46*VLOOKUP(YEAR($C46),'Proyecciones DTF'!$B$4:$Y$112,IF(C46&lt;EOMONTH($C$1,61),6,IF(AND(C46&gt;=EOMONTH($C$1,61),C46&lt;EOMONTH($C$1,90)),9,IF(AND(C46&gt;=EOMONTH($C$1,91),C46&lt;EOMONTH($C$1,120)),12,IF(AND(C46&gt;=EOMONTH($C$1,121),C46&lt;EOMONTH($C$1,150)),15,IF(AND(C46&gt;=EOMONTH($C$1,151),C46&lt;EOMONTH($C$1,180)),18,IF(AND(C46&gt;=EOMONTH($C$1,181),C46&lt;EOMONTH($C$1,210)),21,24))))))),"")</f>
        <v>12767984.719148269</v>
      </c>
      <c r="H46" s="47">
        <f ca="1">+IF(F46&lt;&gt;"",F46*VLOOKUP(YEAR($C46),'Proyecciones DTF'!$B$4:$Y$112,IF(C46&lt;EOMONTH($C$1,61),3,IF(AND(C46&gt;=EOMONTH($C$1,61),C46&lt;EOMONTH($C$1,90)),6,IF(AND(C46&gt;=EOMONTH($C$1,91),C46&lt;EOMONTH($C$1,120)),9,IF(AND(C46&gt;=EOMONTH($C$1,121),C46&lt;EOMONTH($C$1,150)),12,IF(AND(C46&gt;=EOMONTH($C$1,151),C46&lt;EOMONTH($C$1,180)),15,IF(AND(C46&gt;=EOMONTH($C$1,181),C46&lt;EOMONTH($C$1,210)),18,21))))))),"")</f>
        <v>8750722.4738245718</v>
      </c>
      <c r="I46" s="88">
        <f t="shared" ca="1" si="12"/>
        <v>7.3712617109209289E-2</v>
      </c>
      <c r="J46" s="138">
        <f t="shared" ca="1" si="13"/>
        <v>5.0000000000001155E-2</v>
      </c>
      <c r="K46" s="43">
        <f ca="1">+IF(G46&lt;&gt;"",SUM($G$7:G46),"")</f>
        <v>301536032.5928548</v>
      </c>
      <c r="L46" s="46">
        <f t="shared" ca="1" si="14"/>
        <v>280428510.31135499</v>
      </c>
      <c r="M46" s="51">
        <f ca="1">+IF(H46&lt;&gt;"",SUM($H$7:H46),"")</f>
        <v>220541821.67624083</v>
      </c>
      <c r="N46" s="47">
        <f t="shared" ca="1" si="15"/>
        <v>205103894.15890396</v>
      </c>
      <c r="O46" s="46">
        <f t="shared" ca="1" si="16"/>
        <v>2449414432.592855</v>
      </c>
      <c r="P46" s="46">
        <f t="shared" ca="1" si="17"/>
        <v>2428306910.3113551</v>
      </c>
      <c r="Q46" s="53">
        <f t="shared" ca="1" si="18"/>
        <v>2368420221.6762409</v>
      </c>
      <c r="R46" s="53">
        <f t="shared" ca="1" si="19"/>
        <v>2352982294.1589041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1">
        <v>41</v>
      </c>
      <c r="B47" s="37">
        <f t="shared" ca="1" si="9"/>
        <v>2028</v>
      </c>
      <c r="C47" s="40">
        <f t="shared" ca="1" si="10"/>
        <v>46783</v>
      </c>
      <c r="D47" s="43">
        <f ca="1">+IF($C47&lt;&gt;"",VLOOKUP(YEAR($C47),'Proyecciones cuota'!$B$5:$C$113,2,FALSE),"")</f>
        <v>58492928</v>
      </c>
      <c r="E47" s="171">
        <f ca="1">IFERROR(IF($D47&lt;&gt;"",VLOOKUP(C47,Simulador!$H$17:$I$27,2,FALSE),0),0)</f>
        <v>0</v>
      </c>
      <c r="F47" s="46">
        <f t="shared" ca="1" si="11"/>
        <v>2206371328</v>
      </c>
      <c r="G47" s="43">
        <f ca="1">+IF(F47&lt;&gt;"",F47*VLOOKUP(YEAR($C47),'Proyecciones DTF'!$B$4:$Y$112,IF(C47&lt;EOMONTH($C$1,61),6,IF(AND(C47&gt;=EOMONTH($C$1,61),C47&lt;EOMONTH($C$1,90)),9,IF(AND(C47&gt;=EOMONTH($C$1,91),C47&lt;EOMONTH($C$1,120)),12,IF(AND(C47&gt;=EOMONTH($C$1,121),C47&lt;EOMONTH($C$1,150)),15,IF(AND(C47&gt;=EOMONTH($C$1,151),C47&lt;EOMONTH($C$1,180)),18,IF(AND(C47&gt;=EOMONTH($C$1,181),C47&lt;EOMONTH($C$1,210)),21,24))))))),"")</f>
        <v>11336570.486809129</v>
      </c>
      <c r="H47" s="47">
        <f ca="1">+IF(F47&lt;&gt;"",F47*VLOOKUP(YEAR($C47),'Proyecciones DTF'!$B$4:$Y$112,IF(C47&lt;EOMONTH($C$1,61),3,IF(AND(C47&gt;=EOMONTH($C$1,61),C47&lt;EOMONTH($C$1,90)),6,IF(AND(C47&gt;=EOMONTH($C$1,91),C47&lt;EOMONTH($C$1,120)),9,IF(AND(C47&gt;=EOMONTH($C$1,121),C47&lt;EOMONTH($C$1,150)),12,IF(AND(C47&gt;=EOMONTH($C$1,151),C47&lt;EOMONTH($C$1,180)),15,IF(AND(C47&gt;=EOMONTH($C$1,181),C47&lt;EOMONTH($C$1,210)),18,21))))))),"")</f>
        <v>7223085.5907766493</v>
      </c>
      <c r="I47" s="88">
        <f t="shared" ca="1" si="12"/>
        <v>6.342987510803888E-2</v>
      </c>
      <c r="J47" s="138">
        <f t="shared" ca="1" si="13"/>
        <v>4.000000000000048E-2</v>
      </c>
      <c r="K47" s="43">
        <f ca="1">+IF(G47&lt;&gt;"",SUM($G$7:G47),"")</f>
        <v>312872603.07966393</v>
      </c>
      <c r="L47" s="46">
        <f t="shared" ca="1" si="14"/>
        <v>290971520.86408746</v>
      </c>
      <c r="M47" s="51">
        <f ca="1">+IF(H47&lt;&gt;"",SUM($H$7:H47),"")</f>
        <v>227764907.26701748</v>
      </c>
      <c r="N47" s="47">
        <f t="shared" ca="1" si="15"/>
        <v>211821363.75832623</v>
      </c>
      <c r="O47" s="46">
        <f t="shared" ca="1" si="16"/>
        <v>2519243931.0796638</v>
      </c>
      <c r="P47" s="46">
        <f t="shared" ca="1" si="17"/>
        <v>2497342848.8640876</v>
      </c>
      <c r="Q47" s="53">
        <f t="shared" ca="1" si="18"/>
        <v>2434136235.2670174</v>
      </c>
      <c r="R47" s="53">
        <f t="shared" ca="1" si="19"/>
        <v>2418192691.7583261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1">
        <v>42</v>
      </c>
      <c r="B48" s="37">
        <f t="shared" ca="1" si="9"/>
        <v>2028</v>
      </c>
      <c r="C48" s="40">
        <f t="shared" ca="1" si="10"/>
        <v>46812</v>
      </c>
      <c r="D48" s="43">
        <f ca="1">+IF($C48&lt;&gt;"",VLOOKUP(YEAR($C48),'Proyecciones cuota'!$B$5:$C$113,2,FALSE),"")</f>
        <v>58492928</v>
      </c>
      <c r="E48" s="171">
        <f ca="1">IFERROR(IF($D48&lt;&gt;"",VLOOKUP(C48,Simulador!$H$17:$I$27,2,FALSE),0),0)</f>
        <v>0</v>
      </c>
      <c r="F48" s="46">
        <f t="shared" ca="1" si="11"/>
        <v>2264864256</v>
      </c>
      <c r="G48" s="43">
        <f ca="1">+IF(F48&lt;&gt;"",F48*VLOOKUP(YEAR($C48),'Proyecciones DTF'!$B$4:$Y$112,IF(C48&lt;EOMONTH($C$1,61),6,IF(AND(C48&gt;=EOMONTH($C$1,61),C48&lt;EOMONTH($C$1,90)),9,IF(AND(C48&gt;=EOMONTH($C$1,91),C48&lt;EOMONTH($C$1,120)),12,IF(AND(C48&gt;=EOMONTH($C$1,121),C48&lt;EOMONTH($C$1,150)),15,IF(AND(C48&gt;=EOMONTH($C$1,151),C48&lt;EOMONTH($C$1,180)),18,IF(AND(C48&gt;=EOMONTH($C$1,181),C48&lt;EOMONTH($C$1,210)),21,24))))))),"")</f>
        <v>11637113.370428331</v>
      </c>
      <c r="H48" s="47">
        <f ca="1">+IF(F48&lt;&gt;"",F48*VLOOKUP(YEAR($C48),'Proyecciones DTF'!$B$4:$Y$112,IF(C48&lt;EOMONTH($C$1,61),3,IF(AND(C48&gt;=EOMONTH($C$1,61),C48&lt;EOMONTH($C$1,90)),6,IF(AND(C48&gt;=EOMONTH($C$1,91),C48&lt;EOMONTH($C$1,120)),9,IF(AND(C48&gt;=EOMONTH($C$1,121),C48&lt;EOMONTH($C$1,150)),12,IF(AND(C48&gt;=EOMONTH($C$1,151),C48&lt;EOMONTH($C$1,180)),15,IF(AND(C48&gt;=EOMONTH($C$1,181),C48&lt;EOMONTH($C$1,210)),18,21))))))),"")</f>
        <v>7414576.2161475467</v>
      </c>
      <c r="I48" s="88">
        <f t="shared" ca="1" si="12"/>
        <v>6.342987510803888E-2</v>
      </c>
      <c r="J48" s="138">
        <f t="shared" ca="1" si="13"/>
        <v>4.000000000000048E-2</v>
      </c>
      <c r="K48" s="43">
        <f ca="1">+IF(G48&lt;&gt;"",SUM($G$7:G48),"")</f>
        <v>324509716.45009226</v>
      </c>
      <c r="L48" s="46">
        <f t="shared" ca="1" si="14"/>
        <v>301794036.29858583</v>
      </c>
      <c r="M48" s="51">
        <f ca="1">+IF(H48&lt;&gt;"",SUM($H$7:H48),"")</f>
        <v>235179483.48316503</v>
      </c>
      <c r="N48" s="47">
        <f t="shared" ca="1" si="15"/>
        <v>218716919.63934347</v>
      </c>
      <c r="O48" s="46">
        <f t="shared" ca="1" si="16"/>
        <v>2589373972.4500923</v>
      </c>
      <c r="P48" s="46">
        <f t="shared" ca="1" si="17"/>
        <v>2566658292.2985859</v>
      </c>
      <c r="Q48" s="53">
        <f t="shared" ca="1" si="18"/>
        <v>2500043739.4831648</v>
      </c>
      <c r="R48" s="53">
        <f t="shared" ca="1" si="19"/>
        <v>2483581175.6393433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1">
        <v>43</v>
      </c>
      <c r="B49" s="37">
        <f t="shared" ca="1" si="9"/>
        <v>2028</v>
      </c>
      <c r="C49" s="40">
        <f t="shared" ca="1" si="10"/>
        <v>46843</v>
      </c>
      <c r="D49" s="43">
        <f ca="1">+IF($C49&lt;&gt;"",VLOOKUP(YEAR($C49),'Proyecciones cuota'!$B$5:$C$113,2,FALSE),"")</f>
        <v>58492928</v>
      </c>
      <c r="E49" s="171">
        <f ca="1">IFERROR(IF($D49&lt;&gt;"",VLOOKUP(C49,Simulador!$H$17:$I$27,2,FALSE),0),0)</f>
        <v>0</v>
      </c>
      <c r="F49" s="46">
        <f t="shared" ca="1" si="11"/>
        <v>2323357184</v>
      </c>
      <c r="G49" s="43">
        <f ca="1">+IF(F49&lt;&gt;"",F49*VLOOKUP(YEAR($C49),'Proyecciones DTF'!$B$4:$Y$112,IF(C49&lt;EOMONTH($C$1,61),6,IF(AND(C49&gt;=EOMONTH($C$1,61),C49&lt;EOMONTH($C$1,90)),9,IF(AND(C49&gt;=EOMONTH($C$1,91),C49&lt;EOMONTH($C$1,120)),12,IF(AND(C49&gt;=EOMONTH($C$1,121),C49&lt;EOMONTH($C$1,150)),15,IF(AND(C49&gt;=EOMONTH($C$1,151),C49&lt;EOMONTH($C$1,180)),18,IF(AND(C49&gt;=EOMONTH($C$1,181),C49&lt;EOMONTH($C$1,210)),21,24))))))),"")</f>
        <v>11937656.254047535</v>
      </c>
      <c r="H49" s="47">
        <f ca="1">+IF(F49&lt;&gt;"",F49*VLOOKUP(YEAR($C49),'Proyecciones DTF'!$B$4:$Y$112,IF(C49&lt;EOMONTH($C$1,61),3,IF(AND(C49&gt;=EOMONTH($C$1,61),C49&lt;EOMONTH($C$1,90)),6,IF(AND(C49&gt;=EOMONTH($C$1,91),C49&lt;EOMONTH($C$1,120)),9,IF(AND(C49&gt;=EOMONTH($C$1,121),C49&lt;EOMONTH($C$1,150)),12,IF(AND(C49&gt;=EOMONTH($C$1,151),C49&lt;EOMONTH($C$1,180)),15,IF(AND(C49&gt;=EOMONTH($C$1,181),C49&lt;EOMONTH($C$1,210)),18,21))))))),"")</f>
        <v>7606066.8415184431</v>
      </c>
      <c r="I49" s="88">
        <f t="shared" ca="1" si="12"/>
        <v>6.342987510803888E-2</v>
      </c>
      <c r="J49" s="138">
        <f t="shared" ca="1" si="13"/>
        <v>4.000000000000048E-2</v>
      </c>
      <c r="K49" s="43">
        <f ca="1">+IF(G49&lt;&gt;"",SUM($G$7:G49),"")</f>
        <v>336447372.70413977</v>
      </c>
      <c r="L49" s="46">
        <f t="shared" ca="1" si="14"/>
        <v>312896056.61484998</v>
      </c>
      <c r="M49" s="51">
        <f ca="1">+IF(H49&lt;&gt;"",SUM($H$7:H49),"")</f>
        <v>242785550.32468346</v>
      </c>
      <c r="N49" s="47">
        <f t="shared" ca="1" si="15"/>
        <v>225790561.80195561</v>
      </c>
      <c r="O49" s="46">
        <f t="shared" ca="1" si="16"/>
        <v>2659804556.7041397</v>
      </c>
      <c r="P49" s="46">
        <f t="shared" ca="1" si="17"/>
        <v>2636253240.61485</v>
      </c>
      <c r="Q49" s="53">
        <f t="shared" ca="1" si="18"/>
        <v>2566142734.3246837</v>
      </c>
      <c r="R49" s="53">
        <f t="shared" ca="1" si="19"/>
        <v>2549147745.8019557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1">
        <v>44</v>
      </c>
      <c r="B50" s="37">
        <f t="shared" ca="1" si="9"/>
        <v>2028</v>
      </c>
      <c r="C50" s="40">
        <f t="shared" ca="1" si="10"/>
        <v>46873</v>
      </c>
      <c r="D50" s="43">
        <f ca="1">+IF($C50&lt;&gt;"",VLOOKUP(YEAR($C50),'Proyecciones cuota'!$B$5:$C$113,2,FALSE),"")</f>
        <v>58492928</v>
      </c>
      <c r="E50" s="171">
        <f ca="1">IFERROR(IF($D50&lt;&gt;"",VLOOKUP(C50,Simulador!$H$17:$I$27,2,FALSE),0),0)</f>
        <v>0</v>
      </c>
      <c r="F50" s="46">
        <f t="shared" ca="1" si="11"/>
        <v>2381850112</v>
      </c>
      <c r="G50" s="43">
        <f ca="1">+IF(F50&lt;&gt;"",F50*VLOOKUP(YEAR($C50),'Proyecciones DTF'!$B$4:$Y$112,IF(C50&lt;EOMONTH($C$1,61),6,IF(AND(C50&gt;=EOMONTH($C$1,61),C50&lt;EOMONTH($C$1,90)),9,IF(AND(C50&gt;=EOMONTH($C$1,91),C50&lt;EOMONTH($C$1,120)),12,IF(AND(C50&gt;=EOMONTH($C$1,121),C50&lt;EOMONTH($C$1,150)),15,IF(AND(C50&gt;=EOMONTH($C$1,151),C50&lt;EOMONTH($C$1,180)),18,IF(AND(C50&gt;=EOMONTH($C$1,181),C50&lt;EOMONTH($C$1,210)),21,24))))))),"")</f>
        <v>12238199.137666738</v>
      </c>
      <c r="H50" s="47">
        <f ca="1">+IF(F50&lt;&gt;"",F50*VLOOKUP(YEAR($C50),'Proyecciones DTF'!$B$4:$Y$112,IF(C50&lt;EOMONTH($C$1,61),3,IF(AND(C50&gt;=EOMONTH($C$1,61),C50&lt;EOMONTH($C$1,90)),6,IF(AND(C50&gt;=EOMONTH($C$1,91),C50&lt;EOMONTH($C$1,120)),9,IF(AND(C50&gt;=EOMONTH($C$1,121),C50&lt;EOMONTH($C$1,150)),12,IF(AND(C50&gt;=EOMONTH($C$1,151),C50&lt;EOMONTH($C$1,180)),15,IF(AND(C50&gt;=EOMONTH($C$1,181),C50&lt;EOMONTH($C$1,210)),18,21))))))),"")</f>
        <v>7797557.4668893404</v>
      </c>
      <c r="I50" s="88">
        <f t="shared" ca="1" si="12"/>
        <v>6.342987510803888E-2</v>
      </c>
      <c r="J50" s="138">
        <f t="shared" ca="1" si="13"/>
        <v>4.000000000000048E-2</v>
      </c>
      <c r="K50" s="43">
        <f ca="1">+IF(G50&lt;&gt;"",SUM($G$7:G50),"")</f>
        <v>348685571.84180653</v>
      </c>
      <c r="L50" s="46">
        <f t="shared" ca="1" si="14"/>
        <v>324277581.8128801</v>
      </c>
      <c r="M50" s="51">
        <f ca="1">+IF(H50&lt;&gt;"",SUM($H$7:H50),"")</f>
        <v>250583107.79157281</v>
      </c>
      <c r="N50" s="47">
        <f t="shared" ca="1" si="15"/>
        <v>233042290.24616268</v>
      </c>
      <c r="O50" s="46">
        <f t="shared" ca="1" si="16"/>
        <v>2730535683.8418064</v>
      </c>
      <c r="P50" s="46">
        <f t="shared" ca="1" si="17"/>
        <v>2706127693.81288</v>
      </c>
      <c r="Q50" s="53">
        <f t="shared" ca="1" si="18"/>
        <v>2632433219.7915726</v>
      </c>
      <c r="R50" s="53">
        <f t="shared" ca="1" si="19"/>
        <v>2614892402.2461629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1">
        <v>45</v>
      </c>
      <c r="B51" s="37">
        <f t="shared" ca="1" si="9"/>
        <v>2028</v>
      </c>
      <c r="C51" s="40">
        <f t="shared" ca="1" si="10"/>
        <v>46904</v>
      </c>
      <c r="D51" s="43">
        <f ca="1">+IF($C51&lt;&gt;"",VLOOKUP(YEAR($C51),'Proyecciones cuota'!$B$5:$C$113,2,FALSE),"")</f>
        <v>58492928</v>
      </c>
      <c r="E51" s="171">
        <f ca="1">IFERROR(IF($D51&lt;&gt;"",VLOOKUP(C51,Simulador!$H$17:$I$27,2,FALSE),0),0)</f>
        <v>0</v>
      </c>
      <c r="F51" s="46">
        <f t="shared" ca="1" si="11"/>
        <v>2440343040</v>
      </c>
      <c r="G51" s="43">
        <f ca="1">+IF(F51&lt;&gt;"",F51*VLOOKUP(YEAR($C51),'Proyecciones DTF'!$B$4:$Y$112,IF(C51&lt;EOMONTH($C$1,61),6,IF(AND(C51&gt;=EOMONTH($C$1,61),C51&lt;EOMONTH($C$1,90)),9,IF(AND(C51&gt;=EOMONTH($C$1,91),C51&lt;EOMONTH($C$1,120)),12,IF(AND(C51&gt;=EOMONTH($C$1,121),C51&lt;EOMONTH($C$1,150)),15,IF(AND(C51&gt;=EOMONTH($C$1,151),C51&lt;EOMONTH($C$1,180)),18,IF(AND(C51&gt;=EOMONTH($C$1,181),C51&lt;EOMONTH($C$1,210)),21,24))))))),"")</f>
        <v>12538742.021285942</v>
      </c>
      <c r="H51" s="47">
        <f ca="1">+IF(F51&lt;&gt;"",F51*VLOOKUP(YEAR($C51),'Proyecciones DTF'!$B$4:$Y$112,IF(C51&lt;EOMONTH($C$1,61),3,IF(AND(C51&gt;=EOMONTH($C$1,61),C51&lt;EOMONTH($C$1,90)),6,IF(AND(C51&gt;=EOMONTH($C$1,91),C51&lt;EOMONTH($C$1,120)),9,IF(AND(C51&gt;=EOMONTH($C$1,121),C51&lt;EOMONTH($C$1,150)),12,IF(AND(C51&gt;=EOMONTH($C$1,151),C51&lt;EOMONTH($C$1,180)),15,IF(AND(C51&gt;=EOMONTH($C$1,181),C51&lt;EOMONTH($C$1,210)),18,21))))))),"")</f>
        <v>7989048.0922602369</v>
      </c>
      <c r="I51" s="88">
        <f t="shared" ca="1" si="12"/>
        <v>6.342987510803888E-2</v>
      </c>
      <c r="J51" s="138">
        <f t="shared" ca="1" si="13"/>
        <v>4.000000000000048E-2</v>
      </c>
      <c r="K51" s="43">
        <f ca="1">+IF(G51&lt;&gt;"",SUM($G$7:G51),"")</f>
        <v>361224313.86309248</v>
      </c>
      <c r="L51" s="46">
        <f t="shared" ca="1" si="14"/>
        <v>335938611.89267606</v>
      </c>
      <c r="M51" s="51">
        <f ca="1">+IF(H51&lt;&gt;"",SUM($H$7:H51),"")</f>
        <v>258572155.88383305</v>
      </c>
      <c r="N51" s="47">
        <f t="shared" ca="1" si="15"/>
        <v>240472104.97196472</v>
      </c>
      <c r="O51" s="46">
        <f t="shared" ca="1" si="16"/>
        <v>2801567353.8630924</v>
      </c>
      <c r="P51" s="46">
        <f t="shared" ca="1" si="17"/>
        <v>2776281651.8926759</v>
      </c>
      <c r="Q51" s="53">
        <f t="shared" ca="1" si="18"/>
        <v>2698915195.8838329</v>
      </c>
      <c r="R51" s="53">
        <f t="shared" ca="1" si="19"/>
        <v>2680815144.9719648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1">
        <v>46</v>
      </c>
      <c r="B52" s="37">
        <f t="shared" ca="1" si="9"/>
        <v>2028</v>
      </c>
      <c r="C52" s="40">
        <f t="shared" ca="1" si="10"/>
        <v>46934</v>
      </c>
      <c r="D52" s="43">
        <f ca="1">+IF($C52&lt;&gt;"",VLOOKUP(YEAR($C52),'Proyecciones cuota'!$B$5:$C$113,2,FALSE),"")</f>
        <v>58492928</v>
      </c>
      <c r="E52" s="171">
        <f ca="1">IFERROR(IF($D52&lt;&gt;"",VLOOKUP(C52,Simulador!$H$17:$I$27,2,FALSE),0),0)</f>
        <v>0</v>
      </c>
      <c r="F52" s="46">
        <f t="shared" ca="1" si="11"/>
        <v>2498835968</v>
      </c>
      <c r="G52" s="43">
        <f ca="1">+IF(F52&lt;&gt;"",F52*VLOOKUP(YEAR($C52),'Proyecciones DTF'!$B$4:$Y$112,IF(C52&lt;EOMONTH($C$1,61),6,IF(AND(C52&gt;=EOMONTH($C$1,61),C52&lt;EOMONTH($C$1,90)),9,IF(AND(C52&gt;=EOMONTH($C$1,91),C52&lt;EOMONTH($C$1,120)),12,IF(AND(C52&gt;=EOMONTH($C$1,121),C52&lt;EOMONTH($C$1,150)),15,IF(AND(C52&gt;=EOMONTH($C$1,151),C52&lt;EOMONTH($C$1,180)),18,IF(AND(C52&gt;=EOMONTH($C$1,181),C52&lt;EOMONTH($C$1,210)),21,24))))))),"")</f>
        <v>12839284.904905146</v>
      </c>
      <c r="H52" s="47">
        <f ca="1">+IF(F52&lt;&gt;"",F52*VLOOKUP(YEAR($C52),'Proyecciones DTF'!$B$4:$Y$112,IF(C52&lt;EOMONTH($C$1,61),3,IF(AND(C52&gt;=EOMONTH($C$1,61),C52&lt;EOMONTH($C$1,90)),6,IF(AND(C52&gt;=EOMONTH($C$1,91),C52&lt;EOMONTH($C$1,120)),9,IF(AND(C52&gt;=EOMONTH($C$1,121),C52&lt;EOMONTH($C$1,150)),12,IF(AND(C52&gt;=EOMONTH($C$1,151),C52&lt;EOMONTH($C$1,180)),15,IF(AND(C52&gt;=EOMONTH($C$1,181),C52&lt;EOMONTH($C$1,210)),18,21))))))),"")</f>
        <v>8180538.7176311333</v>
      </c>
      <c r="I52" s="88">
        <f t="shared" ca="1" si="12"/>
        <v>6.342987510803888E-2</v>
      </c>
      <c r="J52" s="138">
        <f t="shared" ca="1" si="13"/>
        <v>4.000000000000048E-2</v>
      </c>
      <c r="K52" s="43">
        <f ca="1">+IF(G52&lt;&gt;"",SUM($G$7:G52),"")</f>
        <v>374063598.76799762</v>
      </c>
      <c r="L52" s="46">
        <f t="shared" ca="1" si="14"/>
        <v>347879146.85423779</v>
      </c>
      <c r="M52" s="51">
        <f ca="1">+IF(H52&lt;&gt;"",SUM($H$7:H52),"")</f>
        <v>266752694.60146418</v>
      </c>
      <c r="N52" s="47">
        <f t="shared" ca="1" si="15"/>
        <v>248080005.97936168</v>
      </c>
      <c r="O52" s="46">
        <f t="shared" ca="1" si="16"/>
        <v>2872899566.7679977</v>
      </c>
      <c r="P52" s="46">
        <f t="shared" ca="1" si="17"/>
        <v>2846715114.8542376</v>
      </c>
      <c r="Q52" s="53">
        <f t="shared" ca="1" si="18"/>
        <v>2765588662.6014643</v>
      </c>
      <c r="R52" s="53">
        <f t="shared" ca="1" si="19"/>
        <v>2746915973.9793615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1">
        <v>47</v>
      </c>
      <c r="B53" s="37">
        <f t="shared" ca="1" si="9"/>
        <v>2028</v>
      </c>
      <c r="C53" s="40">
        <f t="shared" ca="1" si="10"/>
        <v>46965</v>
      </c>
      <c r="D53" s="43">
        <f ca="1">+IF($C53&lt;&gt;"",VLOOKUP(YEAR($C53),'Proyecciones cuota'!$B$5:$C$113,2,FALSE),"")</f>
        <v>58492928</v>
      </c>
      <c r="E53" s="171">
        <f ca="1">IFERROR(IF($D53&lt;&gt;"",VLOOKUP(C53,Simulador!$H$17:$I$27,2,FALSE),0),0)</f>
        <v>0</v>
      </c>
      <c r="F53" s="46">
        <f t="shared" ca="1" si="11"/>
        <v>2557328896</v>
      </c>
      <c r="G53" s="43">
        <f ca="1">+IF(F53&lt;&gt;"",F53*VLOOKUP(YEAR($C53),'Proyecciones DTF'!$B$4:$Y$112,IF(C53&lt;EOMONTH($C$1,61),6,IF(AND(C53&gt;=EOMONTH($C$1,61),C53&lt;EOMONTH($C$1,90)),9,IF(AND(C53&gt;=EOMONTH($C$1,91),C53&lt;EOMONTH($C$1,120)),12,IF(AND(C53&gt;=EOMONTH($C$1,121),C53&lt;EOMONTH($C$1,150)),15,IF(AND(C53&gt;=EOMONTH($C$1,151),C53&lt;EOMONTH($C$1,180)),18,IF(AND(C53&gt;=EOMONTH($C$1,181),C53&lt;EOMONTH($C$1,210)),21,24))))))),"")</f>
        <v>13139827.788524348</v>
      </c>
      <c r="H53" s="47">
        <f ca="1">+IF(F53&lt;&gt;"",F53*VLOOKUP(YEAR($C53),'Proyecciones DTF'!$B$4:$Y$112,IF(C53&lt;EOMONTH($C$1,61),3,IF(AND(C53&gt;=EOMONTH($C$1,61),C53&lt;EOMONTH($C$1,90)),6,IF(AND(C53&gt;=EOMONTH($C$1,91),C53&lt;EOMONTH($C$1,120)),9,IF(AND(C53&gt;=EOMONTH($C$1,121),C53&lt;EOMONTH($C$1,150)),12,IF(AND(C53&gt;=EOMONTH($C$1,151),C53&lt;EOMONTH($C$1,180)),15,IF(AND(C53&gt;=EOMONTH($C$1,181),C53&lt;EOMONTH($C$1,210)),18,21))))))),"")</f>
        <v>8372029.3430020306</v>
      </c>
      <c r="I53" s="88">
        <f t="shared" ca="1" si="12"/>
        <v>6.342987510803888E-2</v>
      </c>
      <c r="J53" s="138">
        <f t="shared" ca="1" si="13"/>
        <v>4.000000000000048E-2</v>
      </c>
      <c r="K53" s="43">
        <f ca="1">+IF(G53&lt;&gt;"",SUM($G$7:G53),"")</f>
        <v>387203426.55652195</v>
      </c>
      <c r="L53" s="46">
        <f t="shared" ca="1" si="14"/>
        <v>360099186.69756544</v>
      </c>
      <c r="M53" s="51">
        <f ca="1">+IF(H53&lt;&gt;"",SUM($H$7:H53),"")</f>
        <v>275124723.94446623</v>
      </c>
      <c r="N53" s="47">
        <f t="shared" ca="1" si="15"/>
        <v>255865993.26835358</v>
      </c>
      <c r="O53" s="46">
        <f t="shared" ca="1" si="16"/>
        <v>2944532322.5565219</v>
      </c>
      <c r="P53" s="46">
        <f t="shared" ca="1" si="17"/>
        <v>2917428082.6975656</v>
      </c>
      <c r="Q53" s="53">
        <f t="shared" ca="1" si="18"/>
        <v>2832453619.9444661</v>
      </c>
      <c r="R53" s="53">
        <f t="shared" ca="1" si="19"/>
        <v>2813194889.2683535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1">
        <v>48</v>
      </c>
      <c r="B54" s="37">
        <f t="shared" ca="1" si="9"/>
        <v>2028</v>
      </c>
      <c r="C54" s="40">
        <f t="shared" ca="1" si="10"/>
        <v>46996</v>
      </c>
      <c r="D54" s="43">
        <f ca="1">+IF($C54&lt;&gt;"",VLOOKUP(YEAR($C54),'Proyecciones cuota'!$B$5:$C$113,2,FALSE),"")</f>
        <v>58492928</v>
      </c>
      <c r="E54" s="171">
        <f ca="1">IFERROR(IF($D54&lt;&gt;"",VLOOKUP(C54,Simulador!$H$17:$I$27,2,FALSE),0),0)</f>
        <v>0</v>
      </c>
      <c r="F54" s="46">
        <f t="shared" ca="1" si="11"/>
        <v>2615821824</v>
      </c>
      <c r="G54" s="43">
        <f ca="1">+IF(F54&lt;&gt;"",F54*VLOOKUP(YEAR($C54),'Proyecciones DTF'!$B$4:$Y$112,IF(C54&lt;EOMONTH($C$1,61),6,IF(AND(C54&gt;=EOMONTH($C$1,61),C54&lt;EOMONTH($C$1,90)),9,IF(AND(C54&gt;=EOMONTH($C$1,91),C54&lt;EOMONTH($C$1,120)),12,IF(AND(C54&gt;=EOMONTH($C$1,121),C54&lt;EOMONTH($C$1,150)),15,IF(AND(C54&gt;=EOMONTH($C$1,151),C54&lt;EOMONTH($C$1,180)),18,IF(AND(C54&gt;=EOMONTH($C$1,181),C54&lt;EOMONTH($C$1,210)),21,24))))))),"")</f>
        <v>13440370.672143552</v>
      </c>
      <c r="H54" s="47">
        <f ca="1">+IF(F54&lt;&gt;"",F54*VLOOKUP(YEAR($C54),'Proyecciones DTF'!$B$4:$Y$112,IF(C54&lt;EOMONTH($C$1,61),3,IF(AND(C54&gt;=EOMONTH($C$1,61),C54&lt;EOMONTH($C$1,90)),6,IF(AND(C54&gt;=EOMONTH($C$1,91),C54&lt;EOMONTH($C$1,120)),9,IF(AND(C54&gt;=EOMONTH($C$1,121),C54&lt;EOMONTH($C$1,150)),12,IF(AND(C54&gt;=EOMONTH($C$1,151),C54&lt;EOMONTH($C$1,180)),15,IF(AND(C54&gt;=EOMONTH($C$1,181),C54&lt;EOMONTH($C$1,210)),18,21))))))),"")</f>
        <v>8563519.968372928</v>
      </c>
      <c r="I54" s="88">
        <f t="shared" ca="1" si="12"/>
        <v>6.342987510803888E-2</v>
      </c>
      <c r="J54" s="138">
        <f t="shared" ca="1" si="13"/>
        <v>4.000000000000048E-2</v>
      </c>
      <c r="K54" s="43">
        <f ca="1">+IF(G54&lt;&gt;"",SUM($G$7:G54),"")</f>
        <v>400643797.22866553</v>
      </c>
      <c r="L54" s="46">
        <f t="shared" ca="1" si="14"/>
        <v>372598731.42265898</v>
      </c>
      <c r="M54" s="51">
        <f ca="1">+IF(H54&lt;&gt;"",SUM($H$7:H54),"")</f>
        <v>283688243.91283917</v>
      </c>
      <c r="N54" s="47">
        <f t="shared" ca="1" si="15"/>
        <v>263830066.83894041</v>
      </c>
      <c r="O54" s="46">
        <f t="shared" ca="1" si="16"/>
        <v>3016465621.2286654</v>
      </c>
      <c r="P54" s="46">
        <f t="shared" ca="1" si="17"/>
        <v>2988420555.4226589</v>
      </c>
      <c r="Q54" s="53">
        <f t="shared" ca="1" si="18"/>
        <v>2899510067.9128389</v>
      </c>
      <c r="R54" s="53">
        <f t="shared" ca="1" si="19"/>
        <v>2879651890.8389406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1">
        <v>49</v>
      </c>
      <c r="B55" s="37">
        <f t="shared" ca="1" si="9"/>
        <v>2028</v>
      </c>
      <c r="C55" s="40">
        <f t="shared" ca="1" si="10"/>
        <v>47026</v>
      </c>
      <c r="D55" s="43">
        <f ca="1">+IF($C55&lt;&gt;"",VLOOKUP(YEAR($C55),'Proyecciones cuota'!$B$5:$C$113,2,FALSE),"")</f>
        <v>58492928</v>
      </c>
      <c r="E55" s="171">
        <f ca="1">IFERROR(IF($D55&lt;&gt;"",VLOOKUP(C55,Simulador!$H$17:$I$27,2,FALSE),0),0)</f>
        <v>0</v>
      </c>
      <c r="F55" s="46">
        <f t="shared" ca="1" si="11"/>
        <v>2674314752</v>
      </c>
      <c r="G55" s="43">
        <f ca="1">+IF(F55&lt;&gt;"",F55*VLOOKUP(YEAR($C55),'Proyecciones DTF'!$B$4:$Y$112,IF(C55&lt;EOMONTH($C$1,61),6,IF(AND(C55&gt;=EOMONTH($C$1,61),C55&lt;EOMONTH($C$1,90)),9,IF(AND(C55&gt;=EOMONTH($C$1,91),C55&lt;EOMONTH($C$1,120)),12,IF(AND(C55&gt;=EOMONTH($C$1,121),C55&lt;EOMONTH($C$1,150)),15,IF(AND(C55&gt;=EOMONTH($C$1,151),C55&lt;EOMONTH($C$1,180)),18,IF(AND(C55&gt;=EOMONTH($C$1,181),C55&lt;EOMONTH($C$1,210)),21,24))))))),"")</f>
        <v>13740913.555762755</v>
      </c>
      <c r="H55" s="47">
        <f ca="1">+IF(F55&lt;&gt;"",F55*VLOOKUP(YEAR($C55),'Proyecciones DTF'!$B$4:$Y$112,IF(C55&lt;EOMONTH($C$1,61),3,IF(AND(C55&gt;=EOMONTH($C$1,61),C55&lt;EOMONTH($C$1,90)),6,IF(AND(C55&gt;=EOMONTH($C$1,91),C55&lt;EOMONTH($C$1,120)),9,IF(AND(C55&gt;=EOMONTH($C$1,121),C55&lt;EOMONTH($C$1,150)),12,IF(AND(C55&gt;=EOMONTH($C$1,151),C55&lt;EOMONTH($C$1,180)),15,IF(AND(C55&gt;=EOMONTH($C$1,181),C55&lt;EOMONTH($C$1,210)),18,21))))))),"")</f>
        <v>8755010.5937438235</v>
      </c>
      <c r="I55" s="88">
        <f t="shared" ca="1" si="12"/>
        <v>6.342987510803888E-2</v>
      </c>
      <c r="J55" s="138">
        <f t="shared" ca="1" si="13"/>
        <v>4.000000000000048E-2</v>
      </c>
      <c r="K55" s="43">
        <f ca="1">+IF(G55&lt;&gt;"",SUM($G$7:G55),"")</f>
        <v>414384710.7844283</v>
      </c>
      <c r="L55" s="46">
        <f t="shared" ca="1" si="14"/>
        <v>385377781.02951837</v>
      </c>
      <c r="M55" s="51">
        <f ca="1">+IF(H55&lt;&gt;"",SUM($H$7:H55),"")</f>
        <v>292443254.50658298</v>
      </c>
      <c r="N55" s="47">
        <f t="shared" ca="1" si="15"/>
        <v>271972226.69112217</v>
      </c>
      <c r="O55" s="46">
        <f t="shared" ca="1" si="16"/>
        <v>3088699462.7844281</v>
      </c>
      <c r="P55" s="46">
        <f t="shared" ca="1" si="17"/>
        <v>3059692533.0295181</v>
      </c>
      <c r="Q55" s="53">
        <f t="shared" ca="1" si="18"/>
        <v>2966758006.5065832</v>
      </c>
      <c r="R55" s="53">
        <f t="shared" ca="1" si="19"/>
        <v>2946286978.6911221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1">
        <v>50</v>
      </c>
      <c r="B56" s="37">
        <f t="shared" ca="1" si="9"/>
        <v>2028</v>
      </c>
      <c r="C56" s="40">
        <f t="shared" ca="1" si="10"/>
        <v>47057</v>
      </c>
      <c r="D56" s="43">
        <f ca="1">+IF($C56&lt;&gt;"",VLOOKUP(YEAR($C56),'Proyecciones cuota'!$B$5:$C$113,2,FALSE),"")</f>
        <v>58492928</v>
      </c>
      <c r="E56" s="171">
        <f ca="1">IFERROR(IF($D56&lt;&gt;"",VLOOKUP(C56,Simulador!$H$17:$I$27,2,FALSE),0),0)</f>
        <v>0</v>
      </c>
      <c r="F56" s="46">
        <f t="shared" ca="1" si="11"/>
        <v>2732807680</v>
      </c>
      <c r="G56" s="43">
        <f ca="1">+IF(F56&lt;&gt;"",F56*VLOOKUP(YEAR($C56),'Proyecciones DTF'!$B$4:$Y$112,IF(C56&lt;EOMONTH($C$1,61),6,IF(AND(C56&gt;=EOMONTH($C$1,61),C56&lt;EOMONTH($C$1,90)),9,IF(AND(C56&gt;=EOMONTH($C$1,91),C56&lt;EOMONTH($C$1,120)),12,IF(AND(C56&gt;=EOMONTH($C$1,121),C56&lt;EOMONTH($C$1,150)),15,IF(AND(C56&gt;=EOMONTH($C$1,151),C56&lt;EOMONTH($C$1,180)),18,IF(AND(C56&gt;=EOMONTH($C$1,181),C56&lt;EOMONTH($C$1,210)),21,24))))))),"")</f>
        <v>14041456.439381959</v>
      </c>
      <c r="H56" s="47">
        <f ca="1">+IF(F56&lt;&gt;"",F56*VLOOKUP(YEAR($C56),'Proyecciones DTF'!$B$4:$Y$112,IF(C56&lt;EOMONTH($C$1,61),3,IF(AND(C56&gt;=EOMONTH($C$1,61),C56&lt;EOMONTH($C$1,90)),6,IF(AND(C56&gt;=EOMONTH($C$1,91),C56&lt;EOMONTH($C$1,120)),9,IF(AND(C56&gt;=EOMONTH($C$1,121),C56&lt;EOMONTH($C$1,150)),12,IF(AND(C56&gt;=EOMONTH($C$1,151),C56&lt;EOMONTH($C$1,180)),15,IF(AND(C56&gt;=EOMONTH($C$1,181),C56&lt;EOMONTH($C$1,210)),18,21))))))),"")</f>
        <v>8946501.2191147208</v>
      </c>
      <c r="I56" s="88">
        <f t="shared" ca="1" si="12"/>
        <v>6.342987510803888E-2</v>
      </c>
      <c r="J56" s="138">
        <f t="shared" ca="1" si="13"/>
        <v>4.000000000000048E-2</v>
      </c>
      <c r="K56" s="43">
        <f ca="1">+IF(G56&lt;&gt;"",SUM($G$7:G56),"")</f>
        <v>428426167.22381026</v>
      </c>
      <c r="L56" s="46">
        <f t="shared" ca="1" si="14"/>
        <v>398436335.51814353</v>
      </c>
      <c r="M56" s="51">
        <f ca="1">+IF(H56&lt;&gt;"",SUM($H$7:H56),"")</f>
        <v>301389755.7256977</v>
      </c>
      <c r="N56" s="47">
        <f t="shared" ca="1" si="15"/>
        <v>280292472.82489884</v>
      </c>
      <c r="O56" s="46">
        <f t="shared" ca="1" si="16"/>
        <v>3161233847.2238102</v>
      </c>
      <c r="P56" s="46">
        <f t="shared" ca="1" si="17"/>
        <v>3131244015.5181437</v>
      </c>
      <c r="Q56" s="53">
        <f t="shared" ca="1" si="18"/>
        <v>3034197435.7256975</v>
      </c>
      <c r="R56" s="53">
        <f t="shared" ca="1" si="19"/>
        <v>3013100152.8248987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1">
        <v>51</v>
      </c>
      <c r="B57" s="37">
        <f t="shared" ca="1" si="9"/>
        <v>2028</v>
      </c>
      <c r="C57" s="40">
        <f t="shared" ca="1" si="10"/>
        <v>47087</v>
      </c>
      <c r="D57" s="43">
        <f ca="1">+IF($C57&lt;&gt;"",VLOOKUP(YEAR($C57),'Proyecciones cuota'!$B$5:$C$113,2,FALSE),"")</f>
        <v>58492928</v>
      </c>
      <c r="E57" s="171">
        <f ca="1">IFERROR(IF($D57&lt;&gt;"",VLOOKUP(C57,Simulador!$H$17:$I$27,2,FALSE),0),0)</f>
        <v>0</v>
      </c>
      <c r="F57" s="46">
        <f t="shared" ca="1" si="11"/>
        <v>2791300608</v>
      </c>
      <c r="G57" s="43">
        <f ca="1">+IF(F57&lt;&gt;"",F57*VLOOKUP(YEAR($C57),'Proyecciones DTF'!$B$4:$Y$112,IF(C57&lt;EOMONTH($C$1,61),6,IF(AND(C57&gt;=EOMONTH($C$1,61),C57&lt;EOMONTH($C$1,90)),9,IF(AND(C57&gt;=EOMONTH($C$1,91),C57&lt;EOMONTH($C$1,120)),12,IF(AND(C57&gt;=EOMONTH($C$1,121),C57&lt;EOMONTH($C$1,150)),15,IF(AND(C57&gt;=EOMONTH($C$1,151),C57&lt;EOMONTH($C$1,180)),18,IF(AND(C57&gt;=EOMONTH($C$1,181),C57&lt;EOMONTH($C$1,210)),21,24))))))),"")</f>
        <v>14341999.323001163</v>
      </c>
      <c r="H57" s="47">
        <f ca="1">+IF(F57&lt;&gt;"",F57*VLOOKUP(YEAR($C57),'Proyecciones DTF'!$B$4:$Y$112,IF(C57&lt;EOMONTH($C$1,61),3,IF(AND(C57&gt;=EOMONTH($C$1,61),C57&lt;EOMONTH($C$1,90)),6,IF(AND(C57&gt;=EOMONTH($C$1,91),C57&lt;EOMONTH($C$1,120)),9,IF(AND(C57&gt;=EOMONTH($C$1,121),C57&lt;EOMONTH($C$1,150)),12,IF(AND(C57&gt;=EOMONTH($C$1,151),C57&lt;EOMONTH($C$1,180)),15,IF(AND(C57&gt;=EOMONTH($C$1,181),C57&lt;EOMONTH($C$1,210)),18,21))))))),"")</f>
        <v>9137991.8444856182</v>
      </c>
      <c r="I57" s="88">
        <f t="shared" ca="1" si="12"/>
        <v>6.342987510803888E-2</v>
      </c>
      <c r="J57" s="138">
        <f t="shared" ca="1" si="13"/>
        <v>4.000000000000048E-2</v>
      </c>
      <c r="K57" s="43">
        <f ca="1">+IF(G57&lt;&gt;"",SUM($G$7:G57),"")</f>
        <v>442768166.5468114</v>
      </c>
      <c r="L57" s="46">
        <f t="shared" ca="1" si="14"/>
        <v>411774394.88853461</v>
      </c>
      <c r="M57" s="51">
        <f ca="1">+IF(H57&lt;&gt;"",SUM($H$7:H57),"")</f>
        <v>310527747.57018334</v>
      </c>
      <c r="N57" s="47">
        <f t="shared" ca="1" si="15"/>
        <v>288790805.2402705</v>
      </c>
      <c r="O57" s="46">
        <f t="shared" ca="1" si="16"/>
        <v>3234068774.5468116</v>
      </c>
      <c r="P57" s="46">
        <f t="shared" ca="1" si="17"/>
        <v>3203075002.8885345</v>
      </c>
      <c r="Q57" s="53">
        <f t="shared" ca="1" si="18"/>
        <v>3101828355.5701833</v>
      </c>
      <c r="R57" s="53">
        <f t="shared" ca="1" si="19"/>
        <v>3080091413.2402706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1">
        <v>52</v>
      </c>
      <c r="B58" s="37">
        <f t="shared" ca="1" si="9"/>
        <v>2028</v>
      </c>
      <c r="C58" s="40">
        <f t="shared" ca="1" si="10"/>
        <v>47118</v>
      </c>
      <c r="D58" s="43">
        <f ca="1">+IF($C58&lt;&gt;"",VLOOKUP(YEAR($C58),'Proyecciones cuota'!$B$5:$C$113,2,FALSE),"")</f>
        <v>58492928</v>
      </c>
      <c r="E58" s="171">
        <f ca="1">IFERROR(IF($D58&lt;&gt;"",VLOOKUP(C58,Simulador!$H$17:$I$27,2,FALSE),0),0)</f>
        <v>0</v>
      </c>
      <c r="F58" s="46">
        <f t="shared" ca="1" si="11"/>
        <v>2849793536</v>
      </c>
      <c r="G58" s="43">
        <f ca="1">+IF(F58&lt;&gt;"",F58*VLOOKUP(YEAR($C58),'Proyecciones DTF'!$B$4:$Y$112,IF(C58&lt;EOMONTH($C$1,61),6,IF(AND(C58&gt;=EOMONTH($C$1,61),C58&lt;EOMONTH($C$1,90)),9,IF(AND(C58&gt;=EOMONTH($C$1,91),C58&lt;EOMONTH($C$1,120)),12,IF(AND(C58&gt;=EOMONTH($C$1,121),C58&lt;EOMONTH($C$1,150)),15,IF(AND(C58&gt;=EOMONTH($C$1,151),C58&lt;EOMONTH($C$1,180)),18,IF(AND(C58&gt;=EOMONTH($C$1,181),C58&lt;EOMONTH($C$1,210)),21,24))))))),"")</f>
        <v>14642542.206620365</v>
      </c>
      <c r="H58" s="47">
        <f ca="1">+IF(F58&lt;&gt;"",F58*VLOOKUP(YEAR($C58),'Proyecciones DTF'!$B$4:$Y$112,IF(C58&lt;EOMONTH($C$1,61),3,IF(AND(C58&gt;=EOMONTH($C$1,61),C58&lt;EOMONTH($C$1,90)),6,IF(AND(C58&gt;=EOMONTH($C$1,91),C58&lt;EOMONTH($C$1,120)),9,IF(AND(C58&gt;=EOMONTH($C$1,121),C58&lt;EOMONTH($C$1,150)),12,IF(AND(C58&gt;=EOMONTH($C$1,151),C58&lt;EOMONTH($C$1,180)),15,IF(AND(C58&gt;=EOMONTH($C$1,181),C58&lt;EOMONTH($C$1,210)),18,21))))))),"")</f>
        <v>9329482.4698565137</v>
      </c>
      <c r="I58" s="88">
        <f t="shared" ca="1" si="12"/>
        <v>6.342987510803888E-2</v>
      </c>
      <c r="J58" s="138">
        <f t="shared" ca="1" si="13"/>
        <v>4.000000000000048E-2</v>
      </c>
      <c r="K58" s="43">
        <f ca="1">+IF(G58&lt;&gt;"",SUM($G$7:G58),"")</f>
        <v>457410708.7534318</v>
      </c>
      <c r="L58" s="46">
        <f t="shared" ca="1" si="14"/>
        <v>425391959.14069158</v>
      </c>
      <c r="M58" s="51">
        <f ca="1">+IF(H58&lt;&gt;"",SUM($H$7:H58),"")</f>
        <v>319857230.04003984</v>
      </c>
      <c r="N58" s="47">
        <f t="shared" ca="1" si="15"/>
        <v>297467223.93723702</v>
      </c>
      <c r="O58" s="46">
        <f t="shared" ca="1" si="16"/>
        <v>3307204244.7534318</v>
      </c>
      <c r="P58" s="46">
        <f t="shared" ca="1" si="17"/>
        <v>3275185495.1406918</v>
      </c>
      <c r="Q58" s="53">
        <f t="shared" ca="1" si="18"/>
        <v>3169650766.04004</v>
      </c>
      <c r="R58" s="53">
        <f t="shared" ca="1" si="19"/>
        <v>3147260759.9372368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1">
        <v>53</v>
      </c>
      <c r="B59" s="37">
        <f t="shared" ca="1" si="9"/>
        <v>2029</v>
      </c>
      <c r="C59" s="40">
        <f t="shared" ca="1" si="10"/>
        <v>47149</v>
      </c>
      <c r="D59" s="43">
        <f ca="1">+IF($C59&lt;&gt;"",VLOOKUP(YEAR($C59),'Proyecciones cuota'!$B$5:$C$113,2,FALSE),"")</f>
        <v>60832645.120000005</v>
      </c>
      <c r="E59" s="171">
        <f ca="1">IFERROR(IF($D59&lt;&gt;"",VLOOKUP(C59,Simulador!$H$17:$I$27,2,FALSE),0),0)</f>
        <v>0</v>
      </c>
      <c r="F59" s="46">
        <f t="shared" ca="1" si="11"/>
        <v>2910626181.1199999</v>
      </c>
      <c r="G59" s="43">
        <f ca="1">+IF(F59&lt;&gt;"",F59*VLOOKUP(YEAR($C59),'Proyecciones DTF'!$B$4:$Y$112,IF(C59&lt;EOMONTH($C$1,61),6,IF(AND(C59&gt;=EOMONTH($C$1,61),C59&lt;EOMONTH($C$1,90)),9,IF(AND(C59&gt;=EOMONTH($C$1,91),C59&lt;EOMONTH($C$1,120)),12,IF(AND(C59&gt;=EOMONTH($C$1,121),C59&lt;EOMONTH($C$1,150)),15,IF(AND(C59&gt;=EOMONTH($C$1,151),C59&lt;EOMONTH($C$1,180)),18,IF(AND(C59&gt;=EOMONTH($C$1,181),C59&lt;EOMONTH($C$1,210)),21,24))))))),"")</f>
        <v>14955106.805584338</v>
      </c>
      <c r="H59" s="47">
        <f ca="1">+IF(F59&lt;&gt;"",F59*VLOOKUP(YEAR($C59),'Proyecciones DTF'!$B$4:$Y$112,IF(C59&lt;EOMONTH($C$1,61),3,IF(AND(C59&gt;=EOMONTH($C$1,61),C59&lt;EOMONTH($C$1,90)),6,IF(AND(C59&gt;=EOMONTH($C$1,91),C59&lt;EOMONTH($C$1,120)),9,IF(AND(C59&gt;=EOMONTH($C$1,121),C59&lt;EOMONTH($C$1,150)),12,IF(AND(C59&gt;=EOMONTH($C$1,151),C59&lt;EOMONTH($C$1,180)),15,IF(AND(C59&gt;=EOMONTH($C$1,181),C59&lt;EOMONTH($C$1,210)),18,21))))))),"")</f>
        <v>9528632.720242247</v>
      </c>
      <c r="I59" s="88">
        <f t="shared" ca="1" si="12"/>
        <v>6.342987510803888E-2</v>
      </c>
      <c r="J59" s="138">
        <f t="shared" ca="1" si="13"/>
        <v>4.000000000000048E-2</v>
      </c>
      <c r="K59" s="43">
        <f ca="1">+IF(G59&lt;&gt;"",SUM($G$7:G59),"")</f>
        <v>472365815.55901611</v>
      </c>
      <c r="L59" s="46">
        <f t="shared" ca="1" si="14"/>
        <v>439300208.46988499</v>
      </c>
      <c r="M59" s="51">
        <f ca="1">+IF(H59&lt;&gt;"",SUM($H$7:H59),"")</f>
        <v>329385862.7602821</v>
      </c>
      <c r="N59" s="47">
        <f t="shared" ca="1" si="15"/>
        <v>306328852.36706233</v>
      </c>
      <c r="O59" s="46">
        <f t="shared" ca="1" si="16"/>
        <v>3382991996.6790161</v>
      </c>
      <c r="P59" s="46">
        <f t="shared" ca="1" si="17"/>
        <v>3349926389.5898848</v>
      </c>
      <c r="Q59" s="53">
        <f t="shared" ca="1" si="18"/>
        <v>3240012043.8802819</v>
      </c>
      <c r="R59" s="53">
        <f t="shared" ca="1" si="19"/>
        <v>3216955033.4870625</v>
      </c>
      <c r="S59" s="3"/>
      <c r="T59" s="57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1">
        <v>54</v>
      </c>
      <c r="B60" s="37">
        <f t="shared" ca="1" si="9"/>
        <v>2029</v>
      </c>
      <c r="C60" s="40">
        <f t="shared" ca="1" si="10"/>
        <v>47177</v>
      </c>
      <c r="D60" s="43">
        <f ca="1">+IF($C60&lt;&gt;"",VLOOKUP(YEAR($C60),'Proyecciones cuota'!$B$5:$C$113,2,FALSE),"")</f>
        <v>60832645.120000005</v>
      </c>
      <c r="E60" s="171">
        <f ca="1">IFERROR(IF($D60&lt;&gt;"",VLOOKUP(C60,Simulador!$H$17:$I$27,2,FALSE),0),0)</f>
        <v>0</v>
      </c>
      <c r="F60" s="46">
        <f t="shared" ca="1" si="11"/>
        <v>2971458826.2399998</v>
      </c>
      <c r="G60" s="43">
        <f ca="1">+IF(F60&lt;&gt;"",F60*VLOOKUP(YEAR($C60),'Proyecciones DTF'!$B$4:$Y$112,IF(C60&lt;EOMONTH($C$1,61),6,IF(AND(C60&gt;=EOMONTH($C$1,61),C60&lt;EOMONTH($C$1,90)),9,IF(AND(C60&gt;=EOMONTH($C$1,91),C60&lt;EOMONTH($C$1,120)),12,IF(AND(C60&gt;=EOMONTH($C$1,121),C60&lt;EOMONTH($C$1,150)),15,IF(AND(C60&gt;=EOMONTH($C$1,151),C60&lt;EOMONTH($C$1,180)),18,IF(AND(C60&gt;=EOMONTH($C$1,181),C60&lt;EOMONTH($C$1,210)),21,24))))))),"")</f>
        <v>15267671.404548308</v>
      </c>
      <c r="H60" s="47">
        <f ca="1">+IF(F60&lt;&gt;"",F60*VLOOKUP(YEAR($C60),'Proyecciones DTF'!$B$4:$Y$112,IF(C60&lt;EOMONTH($C$1,61),3,IF(AND(C60&gt;=EOMONTH($C$1,61),C60&lt;EOMONTH($C$1,90)),6,IF(AND(C60&gt;=EOMONTH($C$1,91),C60&lt;EOMONTH($C$1,120)),9,IF(AND(C60&gt;=EOMONTH($C$1,121),C60&lt;EOMONTH($C$1,150)),12,IF(AND(C60&gt;=EOMONTH($C$1,151),C60&lt;EOMONTH($C$1,180)),15,IF(AND(C60&gt;=EOMONTH($C$1,181),C60&lt;EOMONTH($C$1,210)),18,21))))))),"")</f>
        <v>9727782.9706279784</v>
      </c>
      <c r="I60" s="88">
        <f t="shared" ca="1" si="12"/>
        <v>6.342987510803888E-2</v>
      </c>
      <c r="J60" s="138">
        <f t="shared" ca="1" si="13"/>
        <v>4.000000000000048E-2</v>
      </c>
      <c r="K60" s="43">
        <f ca="1">+IF(G60&lt;&gt;"",SUM($G$7:G60),"")</f>
        <v>487633486.9635644</v>
      </c>
      <c r="L60" s="46">
        <f t="shared" ca="1" si="14"/>
        <v>453499142.8761149</v>
      </c>
      <c r="M60" s="51">
        <f ca="1">+IF(H60&lt;&gt;"",SUM($H$7:H60),"")</f>
        <v>339113645.73091006</v>
      </c>
      <c r="N60" s="47">
        <f t="shared" ca="1" si="15"/>
        <v>315375690.52974635</v>
      </c>
      <c r="O60" s="46">
        <f t="shared" ca="1" si="16"/>
        <v>3459092313.2035642</v>
      </c>
      <c r="P60" s="46">
        <f t="shared" ca="1" si="17"/>
        <v>3424957969.1161146</v>
      </c>
      <c r="Q60" s="53">
        <f t="shared" ca="1" si="18"/>
        <v>3310572471.9709101</v>
      </c>
      <c r="R60" s="53">
        <f t="shared" ca="1" si="19"/>
        <v>3286834516.7697463</v>
      </c>
      <c r="S60" s="3"/>
      <c r="T60" s="56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1">
        <v>55</v>
      </c>
      <c r="B61" s="37">
        <f t="shared" ca="1" si="9"/>
        <v>2029</v>
      </c>
      <c r="C61" s="40">
        <f t="shared" ca="1" si="10"/>
        <v>47208</v>
      </c>
      <c r="D61" s="43">
        <f ca="1">+IF($C61&lt;&gt;"",VLOOKUP(YEAR($C61),'Proyecciones cuota'!$B$5:$C$113,2,FALSE),"")</f>
        <v>60832645.120000005</v>
      </c>
      <c r="E61" s="171">
        <f ca="1">IFERROR(IF($D61&lt;&gt;"",VLOOKUP(C61,Simulador!$H$17:$I$27,2,FALSE),0),0)</f>
        <v>0</v>
      </c>
      <c r="F61" s="46">
        <f t="shared" ca="1" si="11"/>
        <v>3032291471.3599997</v>
      </c>
      <c r="G61" s="43">
        <f ca="1">+IF(F61&lt;&gt;"",F61*VLOOKUP(YEAR($C61),'Proyecciones DTF'!$B$4:$Y$112,IF(C61&lt;EOMONTH($C$1,61),6,IF(AND(C61&gt;=EOMONTH($C$1,61),C61&lt;EOMONTH($C$1,90)),9,IF(AND(C61&gt;=EOMONTH($C$1,91),C61&lt;EOMONTH($C$1,120)),12,IF(AND(C61&gt;=EOMONTH($C$1,121),C61&lt;EOMONTH($C$1,150)),15,IF(AND(C61&gt;=EOMONTH($C$1,151),C61&lt;EOMONTH($C$1,180)),18,IF(AND(C61&gt;=EOMONTH($C$1,181),C61&lt;EOMONTH($C$1,210)),21,24))))))),"")</f>
        <v>15580236.003512278</v>
      </c>
      <c r="H61" s="47">
        <f ca="1">+IF(F61&lt;&gt;"",F61*VLOOKUP(YEAR($C61),'Proyecciones DTF'!$B$4:$Y$112,IF(C61&lt;EOMONTH($C$1,61),3,IF(AND(C61&gt;=EOMONTH($C$1,61),C61&lt;EOMONTH($C$1,90)),6,IF(AND(C61&gt;=EOMONTH($C$1,91),C61&lt;EOMONTH($C$1,120)),9,IF(AND(C61&gt;=EOMONTH($C$1,121),C61&lt;EOMONTH($C$1,150)),12,IF(AND(C61&gt;=EOMONTH($C$1,151),C61&lt;EOMONTH($C$1,180)),15,IF(AND(C61&gt;=EOMONTH($C$1,181),C61&lt;EOMONTH($C$1,210)),18,21))))))),"")</f>
        <v>9926933.2210137118</v>
      </c>
      <c r="I61" s="88">
        <f t="shared" ca="1" si="12"/>
        <v>6.342987510803888E-2</v>
      </c>
      <c r="J61" s="138">
        <f t="shared" ca="1" si="13"/>
        <v>4.000000000000048E-2</v>
      </c>
      <c r="K61" s="43">
        <f ca="1">+IF(G61&lt;&gt;"",SUM($G$7:G61),"")</f>
        <v>503213722.96707666</v>
      </c>
      <c r="L61" s="46">
        <f t="shared" ca="1" si="14"/>
        <v>467988762.35938132</v>
      </c>
      <c r="M61" s="51">
        <f ca="1">+IF(H61&lt;&gt;"",SUM($H$7:H61),"")</f>
        <v>349040578.95192379</v>
      </c>
      <c r="N61" s="47">
        <f t="shared" ca="1" si="15"/>
        <v>324607738.42528909</v>
      </c>
      <c r="O61" s="46">
        <f t="shared" ca="1" si="16"/>
        <v>3535505194.3270764</v>
      </c>
      <c r="P61" s="46">
        <f t="shared" ca="1" si="17"/>
        <v>3500280233.7193809</v>
      </c>
      <c r="Q61" s="53">
        <f t="shared" ca="1" si="18"/>
        <v>3381332050.3119235</v>
      </c>
      <c r="R61" s="53">
        <f t="shared" ca="1" si="19"/>
        <v>3356899209.7852888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1">
        <v>56</v>
      </c>
      <c r="B62" s="37">
        <f t="shared" ca="1" si="9"/>
        <v>2029</v>
      </c>
      <c r="C62" s="40">
        <f t="shared" ca="1" si="10"/>
        <v>47238</v>
      </c>
      <c r="D62" s="43">
        <f ca="1">+IF($C62&lt;&gt;"",VLOOKUP(YEAR($C62),'Proyecciones cuota'!$B$5:$C$113,2,FALSE),"")</f>
        <v>60832645.120000005</v>
      </c>
      <c r="E62" s="171">
        <f ca="1">IFERROR(IF($D62&lt;&gt;"",VLOOKUP(C62,Simulador!$H$17:$I$27,2,FALSE),0),0)</f>
        <v>0</v>
      </c>
      <c r="F62" s="46">
        <f t="shared" ca="1" si="11"/>
        <v>3093124116.4799995</v>
      </c>
      <c r="G62" s="43">
        <f ca="1">+IF(F62&lt;&gt;"",F62*VLOOKUP(YEAR($C62),'Proyecciones DTF'!$B$4:$Y$112,IF(C62&lt;EOMONTH($C$1,61),6,IF(AND(C62&gt;=EOMONTH($C$1,61),C62&lt;EOMONTH($C$1,90)),9,IF(AND(C62&gt;=EOMONTH($C$1,91),C62&lt;EOMONTH($C$1,120)),12,IF(AND(C62&gt;=EOMONTH($C$1,121),C62&lt;EOMONTH($C$1,150)),15,IF(AND(C62&gt;=EOMONTH($C$1,151),C62&lt;EOMONTH($C$1,180)),18,IF(AND(C62&gt;=EOMONTH($C$1,181),C62&lt;EOMONTH($C$1,210)),21,24))))))),"")</f>
        <v>15892800.60247625</v>
      </c>
      <c r="H62" s="47">
        <f ca="1">+IF(F62&lt;&gt;"",F62*VLOOKUP(YEAR($C62),'Proyecciones DTF'!$B$4:$Y$112,IF(C62&lt;EOMONTH($C$1,61),3,IF(AND(C62&gt;=EOMONTH($C$1,61),C62&lt;EOMONTH($C$1,90)),6,IF(AND(C62&gt;=EOMONTH($C$1,91),C62&lt;EOMONTH($C$1,120)),9,IF(AND(C62&gt;=EOMONTH($C$1,121),C62&lt;EOMONTH($C$1,150)),12,IF(AND(C62&gt;=EOMONTH($C$1,151),C62&lt;EOMONTH($C$1,180)),15,IF(AND(C62&gt;=EOMONTH($C$1,181),C62&lt;EOMONTH($C$1,210)),18,21))))))),"")</f>
        <v>10126083.471399443</v>
      </c>
      <c r="I62" s="88">
        <f t="shared" ca="1" si="12"/>
        <v>6.342987510803888E-2</v>
      </c>
      <c r="J62" s="138">
        <f t="shared" ca="1" si="13"/>
        <v>4.000000000000048E-2</v>
      </c>
      <c r="K62" s="43">
        <f ca="1">+IF(G62&lt;&gt;"",SUM($G$7:G62),"")</f>
        <v>519106523.5695529</v>
      </c>
      <c r="L62" s="46">
        <f t="shared" ca="1" si="14"/>
        <v>482769066.91968423</v>
      </c>
      <c r="M62" s="51">
        <f ca="1">+IF(H62&lt;&gt;"",SUM($H$7:H62),"")</f>
        <v>359166662.42332321</v>
      </c>
      <c r="N62" s="47">
        <f t="shared" ca="1" si="15"/>
        <v>334024996.05369055</v>
      </c>
      <c r="O62" s="46">
        <f t="shared" ca="1" si="16"/>
        <v>3612230640.0495524</v>
      </c>
      <c r="P62" s="46">
        <f t="shared" ca="1" si="17"/>
        <v>3575893183.399684</v>
      </c>
      <c r="Q62" s="53">
        <f t="shared" ca="1" si="18"/>
        <v>3452290778.9033227</v>
      </c>
      <c r="R62" s="53">
        <f t="shared" ca="1" si="19"/>
        <v>3427149112.53369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1">
        <v>57</v>
      </c>
      <c r="B63" s="37">
        <f t="shared" ca="1" si="9"/>
        <v>2029</v>
      </c>
      <c r="C63" s="40">
        <f t="shared" ca="1" si="10"/>
        <v>47269</v>
      </c>
      <c r="D63" s="43">
        <f ca="1">+IF($C63&lt;&gt;"",VLOOKUP(YEAR($C63),'Proyecciones cuota'!$B$5:$C$113,2,FALSE),"")</f>
        <v>60832645.120000005</v>
      </c>
      <c r="E63" s="171">
        <f ca="1">IFERROR(IF($D63&lt;&gt;"",VLOOKUP(C63,Simulador!$H$17:$I$27,2,FALSE),0),0)</f>
        <v>0</v>
      </c>
      <c r="F63" s="46">
        <f t="shared" ca="1" si="11"/>
        <v>3153956761.5999994</v>
      </c>
      <c r="G63" s="43">
        <f ca="1">+IF(F63&lt;&gt;"",F63*VLOOKUP(YEAR($C63),'Proyecciones DTF'!$B$4:$Y$112,IF(C63&lt;EOMONTH($C$1,61),6,IF(AND(C63&gt;=EOMONTH($C$1,61),C63&lt;EOMONTH($C$1,90)),9,IF(AND(C63&gt;=EOMONTH($C$1,91),C63&lt;EOMONTH($C$1,120)),12,IF(AND(C63&gt;=EOMONTH($C$1,121),C63&lt;EOMONTH($C$1,150)),15,IF(AND(C63&gt;=EOMONTH($C$1,151),C63&lt;EOMONTH($C$1,180)),18,IF(AND(C63&gt;=EOMONTH($C$1,181),C63&lt;EOMONTH($C$1,210)),21,24))))))),"")</f>
        <v>16205365.201440221</v>
      </c>
      <c r="H63" s="47">
        <f ca="1">+IF(F63&lt;&gt;"",F63*VLOOKUP(YEAR($C63),'Proyecciones DTF'!$B$4:$Y$112,IF(C63&lt;EOMONTH($C$1,61),3,IF(AND(C63&gt;=EOMONTH($C$1,61),C63&lt;EOMONTH($C$1,90)),6,IF(AND(C63&gt;=EOMONTH($C$1,91),C63&lt;EOMONTH($C$1,120)),9,IF(AND(C63&gt;=EOMONTH($C$1,121),C63&lt;EOMONTH($C$1,150)),12,IF(AND(C63&gt;=EOMONTH($C$1,151),C63&lt;EOMONTH($C$1,180)),15,IF(AND(C63&gt;=EOMONTH($C$1,181),C63&lt;EOMONTH($C$1,210)),18,21))))))),"")</f>
        <v>10325233.721785177</v>
      </c>
      <c r="I63" s="88">
        <f t="shared" ca="1" si="12"/>
        <v>6.342987510803888E-2</v>
      </c>
      <c r="J63" s="138">
        <f t="shared" ca="1" si="13"/>
        <v>4.000000000000048E-2</v>
      </c>
      <c r="K63" s="43">
        <f ca="1">+IF(G63&lt;&gt;"",SUM($G$7:G63),"")</f>
        <v>535311888.77099311</v>
      </c>
      <c r="L63" s="46">
        <f t="shared" ca="1" si="14"/>
        <v>497840056.55702364</v>
      </c>
      <c r="M63" s="51">
        <f ca="1">+IF(H63&lt;&gt;"",SUM($H$7:H63),"")</f>
        <v>369491896.1451084</v>
      </c>
      <c r="N63" s="47">
        <f t="shared" ca="1" si="15"/>
        <v>343627463.41495079</v>
      </c>
      <c r="O63" s="46">
        <f t="shared" ca="1" si="16"/>
        <v>3689268650.3709927</v>
      </c>
      <c r="P63" s="46">
        <f t="shared" ca="1" si="17"/>
        <v>3651796818.157023</v>
      </c>
      <c r="Q63" s="53">
        <f t="shared" ca="1" si="18"/>
        <v>3523448657.7451077</v>
      </c>
      <c r="R63" s="53">
        <f t="shared" ca="1" si="19"/>
        <v>3497584225.0149503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1">
        <v>58</v>
      </c>
      <c r="B64" s="37">
        <f t="shared" ca="1" si="9"/>
        <v>2029</v>
      </c>
      <c r="C64" s="40">
        <f t="shared" ca="1" si="10"/>
        <v>47299</v>
      </c>
      <c r="D64" s="43">
        <f ca="1">+IF($C64&lt;&gt;"",VLOOKUP(YEAR($C64),'Proyecciones cuota'!$B$5:$C$113,2,FALSE),"")</f>
        <v>60832645.120000005</v>
      </c>
      <c r="E64" s="171">
        <f ca="1">IFERROR(IF($D64&lt;&gt;"",VLOOKUP(C64,Simulador!$H$17:$I$27,2,FALSE),0),0)</f>
        <v>0</v>
      </c>
      <c r="F64" s="46">
        <f t="shared" ca="1" si="11"/>
        <v>3214789406.7199993</v>
      </c>
      <c r="G64" s="43">
        <f ca="1">+IF(F64&lt;&gt;"",F64*VLOOKUP(YEAR($C64),'Proyecciones DTF'!$B$4:$Y$112,IF(C64&lt;EOMONTH($C$1,61),6,IF(AND(C64&gt;=EOMONTH($C$1,61),C64&lt;EOMONTH($C$1,90)),9,IF(AND(C64&gt;=EOMONTH($C$1,91),C64&lt;EOMONTH($C$1,120)),12,IF(AND(C64&gt;=EOMONTH($C$1,121),C64&lt;EOMONTH($C$1,150)),15,IF(AND(C64&gt;=EOMONTH($C$1,151),C64&lt;EOMONTH($C$1,180)),18,IF(AND(C64&gt;=EOMONTH($C$1,181),C64&lt;EOMONTH($C$1,210)),21,24))))))),"")</f>
        <v>16517929.800404191</v>
      </c>
      <c r="H64" s="47">
        <f ca="1">+IF(F64&lt;&gt;"",F64*VLOOKUP(YEAR($C64),'Proyecciones DTF'!$B$4:$Y$112,IF(C64&lt;EOMONTH($C$1,61),3,IF(AND(C64&gt;=EOMONTH($C$1,61),C64&lt;EOMONTH($C$1,90)),6,IF(AND(C64&gt;=EOMONTH($C$1,91),C64&lt;EOMONTH($C$1,120)),9,IF(AND(C64&gt;=EOMONTH($C$1,121),C64&lt;EOMONTH($C$1,150)),12,IF(AND(C64&gt;=EOMONTH($C$1,151),C64&lt;EOMONTH($C$1,180)),15,IF(AND(C64&gt;=EOMONTH($C$1,181),C64&lt;EOMONTH($C$1,210)),18,21))))))),"")</f>
        <v>10524383.972170908</v>
      </c>
      <c r="I64" s="88">
        <f t="shared" ca="1" si="12"/>
        <v>6.342987510803888E-2</v>
      </c>
      <c r="J64" s="138">
        <f t="shared" ca="1" si="13"/>
        <v>4.000000000000048E-2</v>
      </c>
      <c r="K64" s="43">
        <f ca="1">+IF(G64&lt;&gt;"",SUM($G$7:G64),"")</f>
        <v>551829818.5713973</v>
      </c>
      <c r="L64" s="46">
        <f t="shared" ca="1" si="14"/>
        <v>513201731.2713995</v>
      </c>
      <c r="M64" s="51">
        <f ca="1">+IF(H64&lt;&gt;"",SUM($H$7:H64),"")</f>
        <v>380016280.11727929</v>
      </c>
      <c r="N64" s="47">
        <f t="shared" ca="1" si="15"/>
        <v>353415140.50906974</v>
      </c>
      <c r="O64" s="46">
        <f t="shared" ca="1" si="16"/>
        <v>3766619225.2913966</v>
      </c>
      <c r="P64" s="46">
        <f t="shared" ca="1" si="17"/>
        <v>3727991137.9913988</v>
      </c>
      <c r="Q64" s="53">
        <f t="shared" ca="1" si="18"/>
        <v>3594805686.8372784</v>
      </c>
      <c r="R64" s="53">
        <f t="shared" ca="1" si="19"/>
        <v>3568204547.2290692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1">
        <v>59</v>
      </c>
      <c r="B65" s="37">
        <f t="shared" ca="1" si="9"/>
        <v>2029</v>
      </c>
      <c r="C65" s="40">
        <f t="shared" ca="1" si="10"/>
        <v>47330</v>
      </c>
      <c r="D65" s="43">
        <f ca="1">+IF($C65&lt;&gt;"",VLOOKUP(YEAR($C65),'Proyecciones cuota'!$B$5:$C$113,2,FALSE),"")</f>
        <v>60832645.120000005</v>
      </c>
      <c r="E65" s="171">
        <f ca="1">IFERROR(IF($D65&lt;&gt;"",VLOOKUP(C65,Simulador!$H$17:$I$27,2,FALSE),0),0)</f>
        <v>0</v>
      </c>
      <c r="F65" s="46">
        <f t="shared" ca="1" si="11"/>
        <v>3275622051.8399992</v>
      </c>
      <c r="G65" s="43">
        <f ca="1">+IF(F65&lt;&gt;"",F65*VLOOKUP(YEAR($C65),'Proyecciones DTF'!$B$4:$Y$112,IF(C65&lt;EOMONTH($C$1,61),6,IF(AND(C65&gt;=EOMONTH($C$1,61),C65&lt;EOMONTH($C$1,90)),9,IF(AND(C65&gt;=EOMONTH($C$1,91),C65&lt;EOMONTH($C$1,120)),12,IF(AND(C65&gt;=EOMONTH($C$1,121),C65&lt;EOMONTH($C$1,150)),15,IF(AND(C65&gt;=EOMONTH($C$1,151),C65&lt;EOMONTH($C$1,180)),18,IF(AND(C65&gt;=EOMONTH($C$1,181),C65&lt;EOMONTH($C$1,210)),21,24))))))),"")</f>
        <v>16830494.399368163</v>
      </c>
      <c r="H65" s="47">
        <f ca="1">+IF(F65&lt;&gt;"",F65*VLOOKUP(YEAR($C65),'Proyecciones DTF'!$B$4:$Y$112,IF(C65&lt;EOMONTH($C$1,61),3,IF(AND(C65&gt;=EOMONTH($C$1,61),C65&lt;EOMONTH($C$1,90)),6,IF(AND(C65&gt;=EOMONTH($C$1,91),C65&lt;EOMONTH($C$1,120)),9,IF(AND(C65&gt;=EOMONTH($C$1,121),C65&lt;EOMONTH($C$1,150)),12,IF(AND(C65&gt;=EOMONTH($C$1,151),C65&lt;EOMONTH($C$1,180)),15,IF(AND(C65&gt;=EOMONTH($C$1,181),C65&lt;EOMONTH($C$1,210)),18,21))))))),"")</f>
        <v>10723534.222556639</v>
      </c>
      <c r="I65" s="88">
        <f t="shared" ca="1" si="12"/>
        <v>6.342987510803888E-2</v>
      </c>
      <c r="J65" s="138">
        <f t="shared" ca="1" si="13"/>
        <v>4.000000000000048E-2</v>
      </c>
      <c r="K65" s="43">
        <f ca="1">+IF(G65&lt;&gt;"",SUM($G$7:G65),"")</f>
        <v>568660312.97076547</v>
      </c>
      <c r="L65" s="46">
        <f t="shared" ca="1" si="14"/>
        <v>528854091.06281191</v>
      </c>
      <c r="M65" s="51">
        <f ca="1">+IF(H65&lt;&gt;"",SUM($H$7:H65),"")</f>
        <v>390739814.33983594</v>
      </c>
      <c r="N65" s="47">
        <f t="shared" ca="1" si="15"/>
        <v>363388027.33604741</v>
      </c>
      <c r="O65" s="46">
        <f t="shared" ca="1" si="16"/>
        <v>3844282364.8107648</v>
      </c>
      <c r="P65" s="46">
        <f t="shared" ca="1" si="17"/>
        <v>3804476142.9028111</v>
      </c>
      <c r="Q65" s="53">
        <f t="shared" ca="1" si="18"/>
        <v>3666361866.1798353</v>
      </c>
      <c r="R65" s="53">
        <f t="shared" ca="1" si="19"/>
        <v>3639010079.1760464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1">
        <v>60</v>
      </c>
      <c r="B66" s="37">
        <f t="shared" ca="1" si="9"/>
        <v>2029</v>
      </c>
      <c r="C66" s="40">
        <f t="shared" ca="1" si="10"/>
        <v>47361</v>
      </c>
      <c r="D66" s="43">
        <f ca="1">+IF($C66&lt;&gt;"",VLOOKUP(YEAR($C66),'Proyecciones cuota'!$B$5:$C$113,2,FALSE),"")</f>
        <v>60832645.120000005</v>
      </c>
      <c r="E66" s="171">
        <f ca="1">IFERROR(IF($D66&lt;&gt;"",VLOOKUP(C66,Simulador!$H$17:$I$27,2,FALSE),0),0)</f>
        <v>0</v>
      </c>
      <c r="F66" s="46">
        <f ca="1">+IF(D66&lt;&gt;"",F65+D66+E66,"")</f>
        <v>3336454696.9599991</v>
      </c>
      <c r="G66" s="43">
        <f ca="1">+IF(F66&lt;&gt;"",F66*VLOOKUP(YEAR($C66),'Proyecciones DTF'!$B$4:$Y$112,IF(C66&lt;EOMONTH($C$1,61),6,IF(AND(C66&gt;=EOMONTH($C$1,61),C66&lt;EOMONTH($C$1,90)),9,IF(AND(C66&gt;=EOMONTH($C$1,91),C66&lt;EOMONTH($C$1,120)),12,IF(AND(C66&gt;=EOMONTH($C$1,121),C66&lt;EOMONTH($C$1,150)),15,IF(AND(C66&gt;=EOMONTH($C$1,151),C66&lt;EOMONTH($C$1,180)),18,IF(AND(C66&gt;=EOMONTH($C$1,181),C66&lt;EOMONTH($C$1,210)),21,24))))))),"")</f>
        <v>17143058.998332132</v>
      </c>
      <c r="H66" s="47">
        <f ca="1">+IF(F66&lt;&gt;"",F66*VLOOKUP(YEAR($C66),'Proyecciones DTF'!$B$4:$Y$112,IF(C66&lt;EOMONTH($C$1,61),3,IF(AND(C66&gt;=EOMONTH($C$1,61),C66&lt;EOMONTH($C$1,90)),6,IF(AND(C66&gt;=EOMONTH($C$1,91),C66&lt;EOMONTH($C$1,120)),9,IF(AND(C66&gt;=EOMONTH($C$1,121),C66&lt;EOMONTH($C$1,150)),12,IF(AND(C66&gt;=EOMONTH($C$1,151),C66&lt;EOMONTH($C$1,180)),15,IF(AND(C66&gt;=EOMONTH($C$1,181),C66&lt;EOMONTH($C$1,210)),18,21))))))),"")</f>
        <v>10922684.472942373</v>
      </c>
      <c r="I66" s="88">
        <f t="shared" ca="1" si="12"/>
        <v>6.342987510803888E-2</v>
      </c>
      <c r="J66" s="138">
        <f t="shared" ca="1" si="13"/>
        <v>4.000000000000048E-2</v>
      </c>
      <c r="K66" s="43">
        <f ca="1">+IF(G66&lt;&gt;"",SUM($G$7:G66),"")</f>
        <v>585803371.96909761</v>
      </c>
      <c r="L66" s="46">
        <f t="shared" ca="1" si="14"/>
        <v>544797135.93126082</v>
      </c>
      <c r="M66" s="51">
        <f ca="1">+IF(H66&lt;&gt;"",SUM($H$7:H66),"")</f>
        <v>401662498.81277829</v>
      </c>
      <c r="N66" s="47">
        <f t="shared" ca="1" si="15"/>
        <v>373546123.8958838</v>
      </c>
      <c r="O66" s="46">
        <f t="shared" ca="1" si="16"/>
        <v>3922258068.9290967</v>
      </c>
      <c r="P66" s="46">
        <f t="shared" ca="1" si="17"/>
        <v>3881251832.8912601</v>
      </c>
      <c r="Q66" s="53">
        <f t="shared" ca="1" si="18"/>
        <v>3738117195.7727776</v>
      </c>
      <c r="R66" s="53">
        <f t="shared" ca="1" si="19"/>
        <v>3710000820.8558826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1">
        <v>61</v>
      </c>
      <c r="B67" s="37">
        <f t="shared" ca="1" si="9"/>
        <v>2029</v>
      </c>
      <c r="C67" s="40">
        <f t="shared" ca="1" si="10"/>
        <v>47391</v>
      </c>
      <c r="D67" s="43">
        <f ca="1">+IF($C67&lt;&gt;"",VLOOKUP(YEAR($C67),'Proyecciones cuota'!$B$5:$C$113,2,FALSE),"")</f>
        <v>60832645.120000005</v>
      </c>
      <c r="E67" s="171">
        <f ca="1">IFERROR(IF($D67&lt;&gt;"",VLOOKUP(C67,Simulador!$H$17:$I$27,2,FALSE),0),0)</f>
        <v>0</v>
      </c>
      <c r="F67" s="46">
        <f t="shared" ca="1" si="11"/>
        <v>3397287342.079999</v>
      </c>
      <c r="G67" s="43">
        <f ca="1">+IF(F67&lt;&gt;"",F67*VLOOKUP(YEAR($C67),'Proyecciones DTF'!$B$4:$Y$112,IF(C67&lt;EOMONTH($C$1,61),6,IF(AND(C67&gt;=EOMONTH($C$1,61),C67&lt;EOMONTH($C$1,90)),9,IF(AND(C67&gt;=EOMONTH($C$1,91),C67&lt;EOMONTH($C$1,120)),12,IF(AND(C67&gt;=EOMONTH($C$1,121),C67&lt;EOMONTH($C$1,150)),15,IF(AND(C67&gt;=EOMONTH($C$1,151),C67&lt;EOMONTH($C$1,180)),18,IF(AND(C67&gt;=EOMONTH($C$1,181),C67&lt;EOMONTH($C$1,210)),21,24))))))),"")</f>
        <v>17889189.899819285</v>
      </c>
      <c r="H67" s="47">
        <f ca="1">+IF(F67&lt;&gt;"",F67*VLOOKUP(YEAR($C67),'Proyecciones DTF'!$B$4:$Y$112,IF(C67&lt;EOMONTH($C$1,61),3,IF(AND(C67&gt;=EOMONTH($C$1,61),C67&lt;EOMONTH($C$1,90)),6,IF(AND(C67&gt;=EOMONTH($C$1,91),C67&lt;EOMONTH($C$1,120)),9,IF(AND(C67&gt;=EOMONTH($C$1,121),C67&lt;EOMONTH($C$1,150)),12,IF(AND(C67&gt;=EOMONTH($C$1,151),C67&lt;EOMONTH($C$1,180)),15,IF(AND(C67&gt;=EOMONTH($C$1,181),C67&lt;EOMONTH($C$1,210)),18,21))))))),"")</f>
        <v>17455623.597296104</v>
      </c>
      <c r="I67" s="88">
        <f t="shared" ca="1" si="12"/>
        <v>6.5051277866659651E-2</v>
      </c>
      <c r="J67" s="138">
        <f t="shared" ca="1" si="13"/>
        <v>6.342987510803888E-2</v>
      </c>
      <c r="K67" s="43">
        <f ca="1">+IF(G67&lt;&gt;"",SUM($G$7:G67),"")</f>
        <v>603692561.86891687</v>
      </c>
      <c r="L67" s="46">
        <f t="shared" ca="1" si="14"/>
        <v>561434082.53809273</v>
      </c>
      <c r="M67" s="51">
        <f ca="1">+IF(H67&lt;&gt;"",SUM($H$7:H67),"")</f>
        <v>419118122.41007441</v>
      </c>
      <c r="N67" s="47">
        <f t="shared" ca="1" si="15"/>
        <v>389779853.84136915</v>
      </c>
      <c r="O67" s="46">
        <f t="shared" ca="1" si="16"/>
        <v>4000979903.948916</v>
      </c>
      <c r="P67" s="46">
        <f t="shared" ca="1" si="17"/>
        <v>3958721424.6180916</v>
      </c>
      <c r="Q67" s="53">
        <f t="shared" ca="1" si="18"/>
        <v>3816405464.4900732</v>
      </c>
      <c r="R67" s="53">
        <f t="shared" ca="1" si="19"/>
        <v>3787067195.9213681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1">
        <v>62</v>
      </c>
      <c r="B68" s="37">
        <f t="shared" ca="1" si="9"/>
        <v>2029</v>
      </c>
      <c r="C68" s="40">
        <f t="shared" ca="1" si="10"/>
        <v>47422</v>
      </c>
      <c r="D68" s="43">
        <f ca="1">+IF($C68&lt;&gt;"",VLOOKUP(YEAR($C68),'Proyecciones cuota'!$B$5:$C$113,2,FALSE),"")</f>
        <v>60832645.120000005</v>
      </c>
      <c r="E68" s="171">
        <f ca="1">IFERROR(IF($D68&lt;&gt;"",VLOOKUP(C68,Simulador!$H$17:$I$27,2,FALSE),0),0)</f>
        <v>0</v>
      </c>
      <c r="F68" s="46">
        <f t="shared" ca="1" si="11"/>
        <v>3458119987.1999989</v>
      </c>
      <c r="G68" s="43">
        <f ca="1">+IF(F68&lt;&gt;"",F68*VLOOKUP(YEAR($C68),'Proyecciones DTF'!$B$4:$Y$112,IF(C68&lt;EOMONTH($C$1,61),6,IF(AND(C68&gt;=EOMONTH($C$1,61),C68&lt;EOMONTH($C$1,90)),9,IF(AND(C68&gt;=EOMONTH($C$1,91),C68&lt;EOMONTH($C$1,120)),12,IF(AND(C68&gt;=EOMONTH($C$1,121),C68&lt;EOMONTH($C$1,150)),15,IF(AND(C68&gt;=EOMONTH($C$1,151),C68&lt;EOMONTH($C$1,180)),18,IF(AND(C68&gt;=EOMONTH($C$1,181),C68&lt;EOMONTH($C$1,210)),21,24))))))),"")</f>
        <v>18209518.041386995</v>
      </c>
      <c r="H68" s="47">
        <f ca="1">+IF(F68&lt;&gt;"",F68*VLOOKUP(YEAR($C68),'Proyecciones DTF'!$B$4:$Y$112,IF(C68&lt;EOMONTH($C$1,61),3,IF(AND(C68&gt;=EOMONTH($C$1,61),C68&lt;EOMONTH($C$1,90)),6,IF(AND(C68&gt;=EOMONTH($C$1,91),C68&lt;EOMONTH($C$1,120)),9,IF(AND(C68&gt;=EOMONTH($C$1,121),C68&lt;EOMONTH($C$1,150)),12,IF(AND(C68&gt;=EOMONTH($C$1,151),C68&lt;EOMONTH($C$1,180)),15,IF(AND(C68&gt;=EOMONTH($C$1,181),C68&lt;EOMONTH($C$1,210)),18,21))))))),"")</f>
        <v>17768188.196260076</v>
      </c>
      <c r="I68" s="88">
        <f t="shared" ca="1" si="12"/>
        <v>6.5051277866659651E-2</v>
      </c>
      <c r="J68" s="138">
        <f t="shared" ca="1" si="13"/>
        <v>6.342987510803888E-2</v>
      </c>
      <c r="K68" s="43">
        <f ca="1">+IF(G68&lt;&gt;"",SUM($G$7:G68),"")</f>
        <v>621902079.91030383</v>
      </c>
      <c r="L68" s="46">
        <f t="shared" ca="1" si="14"/>
        <v>578368934.31658256</v>
      </c>
      <c r="M68" s="51">
        <f ca="1">+IF(H68&lt;&gt;"",SUM($H$7:H68),"")</f>
        <v>436886310.60633451</v>
      </c>
      <c r="N68" s="47">
        <f t="shared" ca="1" si="15"/>
        <v>406304268.86389107</v>
      </c>
      <c r="O68" s="46">
        <f t="shared" ca="1" si="16"/>
        <v>4080022067.1103029</v>
      </c>
      <c r="P68" s="46">
        <f t="shared" ca="1" si="17"/>
        <v>4036488921.5165815</v>
      </c>
      <c r="Q68" s="53">
        <f t="shared" ca="1" si="18"/>
        <v>3895006297.8063335</v>
      </c>
      <c r="R68" s="53">
        <f t="shared" ca="1" si="19"/>
        <v>3864424256.06389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1">
        <v>63</v>
      </c>
      <c r="B69" s="37">
        <f t="shared" ca="1" si="9"/>
        <v>2029</v>
      </c>
      <c r="C69" s="40">
        <f t="shared" ca="1" si="10"/>
        <v>47452</v>
      </c>
      <c r="D69" s="43">
        <f ca="1">+IF($C69&lt;&gt;"",VLOOKUP(YEAR($C69),'Proyecciones cuota'!$B$5:$C$113,2,FALSE),"")</f>
        <v>60832645.120000005</v>
      </c>
      <c r="E69" s="171">
        <f ca="1">IFERROR(IF($D69&lt;&gt;"",VLOOKUP(C69,Simulador!$H$17:$I$27,2,FALSE),0),0)</f>
        <v>0</v>
      </c>
      <c r="F69" s="46">
        <f t="shared" ca="1" si="11"/>
        <v>3518952632.3199987</v>
      </c>
      <c r="G69" s="43">
        <f ca="1">+IF(F69&lt;&gt;"",F69*VLOOKUP(YEAR($C69),'Proyecciones DTF'!$B$4:$Y$112,IF(C69&lt;EOMONTH($C$1,61),6,IF(AND(C69&gt;=EOMONTH($C$1,61),C69&lt;EOMONTH($C$1,90)),9,IF(AND(C69&gt;=EOMONTH($C$1,91),C69&lt;EOMONTH($C$1,120)),12,IF(AND(C69&gt;=EOMONTH($C$1,121),C69&lt;EOMONTH($C$1,150)),15,IF(AND(C69&gt;=EOMONTH($C$1,151),C69&lt;EOMONTH($C$1,180)),18,IF(AND(C69&gt;=EOMONTH($C$1,181),C69&lt;EOMONTH($C$1,210)),21,24))))))),"")</f>
        <v>18529846.182954706</v>
      </c>
      <c r="H69" s="47">
        <f ca="1">+IF(F69&lt;&gt;"",F69*VLOOKUP(YEAR($C69),'Proyecciones DTF'!$B$4:$Y$112,IF(C69&lt;EOMONTH($C$1,61),3,IF(AND(C69&gt;=EOMONTH($C$1,61),C69&lt;EOMONTH($C$1,90)),6,IF(AND(C69&gt;=EOMONTH($C$1,91),C69&lt;EOMONTH($C$1,120)),9,IF(AND(C69&gt;=EOMONTH($C$1,121),C69&lt;EOMONTH($C$1,150)),12,IF(AND(C69&gt;=EOMONTH($C$1,151),C69&lt;EOMONTH($C$1,180)),15,IF(AND(C69&gt;=EOMONTH($C$1,181),C69&lt;EOMONTH($C$1,210)),18,21))))))),"")</f>
        <v>18080752.795224044</v>
      </c>
      <c r="I69" s="88">
        <f t="shared" ca="1" si="12"/>
        <v>6.5051277866659651E-2</v>
      </c>
      <c r="J69" s="138">
        <f t="shared" ca="1" si="13"/>
        <v>6.342987510803888E-2</v>
      </c>
      <c r="K69" s="43">
        <f ca="1">+IF(G69&lt;&gt;"",SUM($G$7:G69),"")</f>
        <v>640431926.0932585</v>
      </c>
      <c r="L69" s="46">
        <f t="shared" ca="1" si="14"/>
        <v>595601691.26673043</v>
      </c>
      <c r="M69" s="51">
        <f ca="1">+IF(H69&lt;&gt;"",SUM($H$7:H69),"")</f>
        <v>454967063.40155858</v>
      </c>
      <c r="N69" s="47">
        <f t="shared" ca="1" si="15"/>
        <v>423119368.96344948</v>
      </c>
      <c r="O69" s="46">
        <f t="shared" ca="1" si="16"/>
        <v>4159384558.4132571</v>
      </c>
      <c r="P69" s="46">
        <f t="shared" ca="1" si="17"/>
        <v>4114554323.586729</v>
      </c>
      <c r="Q69" s="53">
        <f t="shared" ca="1" si="18"/>
        <v>3973919695.7215571</v>
      </c>
      <c r="R69" s="53">
        <f t="shared" ca="1" si="19"/>
        <v>3942072001.2834482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1">
        <v>64</v>
      </c>
      <c r="B70" s="37">
        <f t="shared" ca="1" si="9"/>
        <v>2029</v>
      </c>
      <c r="C70" s="40">
        <f t="shared" ca="1" si="10"/>
        <v>47483</v>
      </c>
      <c r="D70" s="43">
        <f ca="1">+IF($C70&lt;&gt;"",VLOOKUP(YEAR($C70),'Proyecciones cuota'!$B$5:$C$113,2,FALSE),"")</f>
        <v>60832645.120000005</v>
      </c>
      <c r="E70" s="171">
        <f ca="1">IFERROR(IF($D70&lt;&gt;"",VLOOKUP(C70,Simulador!$H$17:$I$27,2,FALSE),0),0)</f>
        <v>0</v>
      </c>
      <c r="F70" s="46">
        <f t="shared" ca="1" si="11"/>
        <v>3579785277.4399986</v>
      </c>
      <c r="G70" s="43">
        <f ca="1">+IF(F70&lt;&gt;"",F70*VLOOKUP(YEAR($C70),'Proyecciones DTF'!$B$4:$Y$112,IF(C70&lt;EOMONTH($C$1,61),6,IF(AND(C70&gt;=EOMONTH($C$1,61),C70&lt;EOMONTH($C$1,90)),9,IF(AND(C70&gt;=EOMONTH($C$1,91),C70&lt;EOMONTH($C$1,120)),12,IF(AND(C70&gt;=EOMONTH($C$1,121),C70&lt;EOMONTH($C$1,150)),15,IF(AND(C70&gt;=EOMONTH($C$1,151),C70&lt;EOMONTH($C$1,180)),18,IF(AND(C70&gt;=EOMONTH($C$1,181),C70&lt;EOMONTH($C$1,210)),21,24))))))),"")</f>
        <v>18850174.324522417</v>
      </c>
      <c r="H70" s="47">
        <f ca="1">+IF(F70&lt;&gt;"",F70*VLOOKUP(YEAR($C70),'Proyecciones DTF'!$B$4:$Y$112,IF(C70&lt;EOMONTH($C$1,61),3,IF(AND(C70&gt;=EOMONTH($C$1,61),C70&lt;EOMONTH($C$1,90)),6,IF(AND(C70&gt;=EOMONTH($C$1,91),C70&lt;EOMONTH($C$1,120)),9,IF(AND(C70&gt;=EOMONTH($C$1,121),C70&lt;EOMONTH($C$1,150)),12,IF(AND(C70&gt;=EOMONTH($C$1,151),C70&lt;EOMONTH($C$1,180)),15,IF(AND(C70&gt;=EOMONTH($C$1,181),C70&lt;EOMONTH($C$1,210)),18,21))))))),"")</f>
        <v>18393317.394188017</v>
      </c>
      <c r="I70" s="88">
        <f t="shared" ca="1" si="12"/>
        <v>6.5051277866659651E-2</v>
      </c>
      <c r="J70" s="138">
        <f t="shared" ca="1" si="13"/>
        <v>6.342987510803888E-2</v>
      </c>
      <c r="K70" s="43">
        <f ca="1">+IF(G70&lt;&gt;"",SUM($G$7:G70),"")</f>
        <v>659282100.41778088</v>
      </c>
      <c r="L70" s="46">
        <f t="shared" ca="1" si="14"/>
        <v>613132353.38853621</v>
      </c>
      <c r="M70" s="51">
        <f ca="1">+IF(H70&lt;&gt;"",SUM($H$7:H70),"")</f>
        <v>473360380.79574656</v>
      </c>
      <c r="N70" s="47">
        <f t="shared" ca="1" si="15"/>
        <v>440225154.14004427</v>
      </c>
      <c r="O70" s="46">
        <f t="shared" ca="1" si="16"/>
        <v>4239067377.8577795</v>
      </c>
      <c r="P70" s="46">
        <f t="shared" ca="1" si="17"/>
        <v>4192917630.8285351</v>
      </c>
      <c r="Q70" s="53">
        <f t="shared" ca="1" si="18"/>
        <v>4053145658.2357454</v>
      </c>
      <c r="R70" s="53">
        <f t="shared" ca="1" si="19"/>
        <v>4020010431.5800428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1">
        <v>65</v>
      </c>
      <c r="B71" s="37">
        <f t="shared" ca="1" si="9"/>
        <v>2030</v>
      </c>
      <c r="C71" s="40">
        <f t="shared" ca="1" si="10"/>
        <v>47514</v>
      </c>
      <c r="D71" s="43">
        <f ca="1">+IF($C71&lt;&gt;"",VLOOKUP(YEAR($C71),'Proyecciones cuota'!$B$5:$C$113,2,FALSE),"")</f>
        <v>63265950.924800009</v>
      </c>
      <c r="E71" s="171">
        <f ca="1">IFERROR(IF($D71&lt;&gt;"",VLOOKUP(C71,Simulador!$H$17:$I$27,2,FALSE),0),0)</f>
        <v>0</v>
      </c>
      <c r="F71" s="46">
        <f t="shared" ca="1" si="11"/>
        <v>3643051228.3647985</v>
      </c>
      <c r="G71" s="43">
        <f ca="1">+IF(F71&lt;&gt;"",F71*VLOOKUP(YEAR($C71),'Proyecciones DTF'!$B$4:$Y$112,IF(C71&lt;EOMONTH($C$1,61),6,IF(AND(C71&gt;=EOMONTH($C$1,61),C71&lt;EOMONTH($C$1,90)),9,IF(AND(C71&gt;=EOMONTH($C$1,91),C71&lt;EOMONTH($C$1,120)),12,IF(AND(C71&gt;=EOMONTH($C$1,121),C71&lt;EOMONTH($C$1,150)),15,IF(AND(C71&gt;=EOMONTH($C$1,151),C71&lt;EOMONTH($C$1,180)),18,IF(AND(C71&gt;=EOMONTH($C$1,181),C71&lt;EOMONTH($C$1,210)),21,24))))))),"")</f>
        <v>19183315.591752835</v>
      </c>
      <c r="H71" s="47">
        <f ca="1">+IF(F71&lt;&gt;"",F71*VLOOKUP(YEAR($C71),'Proyecciones DTF'!$B$4:$Y$112,IF(C71&lt;EOMONTH($C$1,61),3,IF(AND(C71&gt;=EOMONTH($C$1,61),C71&lt;EOMONTH($C$1,90)),6,IF(AND(C71&gt;=EOMONTH($C$1,91),C71&lt;EOMONTH($C$1,120)),9,IF(AND(C71&gt;=EOMONTH($C$1,121),C71&lt;EOMONTH($C$1,150)),12,IF(AND(C71&gt;=EOMONTH($C$1,151),C71&lt;EOMONTH($C$1,180)),15,IF(AND(C71&gt;=EOMONTH($C$1,181),C71&lt;EOMONTH($C$1,210)),18,21))))))),"")</f>
        <v>18718384.577110548</v>
      </c>
      <c r="I71" s="88">
        <f t="shared" ca="1" si="12"/>
        <v>6.5051277866659651E-2</v>
      </c>
      <c r="J71" s="138">
        <f t="shared" ca="1" si="13"/>
        <v>6.342987510803888E-2</v>
      </c>
      <c r="K71" s="43">
        <f ca="1">+IF(G71&lt;&gt;"",SUM($G$7:G71),"")</f>
        <v>678465416.00953376</v>
      </c>
      <c r="L71" s="46">
        <f t="shared" ca="1" si="14"/>
        <v>630972836.88886642</v>
      </c>
      <c r="M71" s="51">
        <f ca="1">+IF(H71&lt;&gt;"",SUM($H$7:H71),"")</f>
        <v>492078765.37285709</v>
      </c>
      <c r="N71" s="47">
        <f t="shared" ca="1" si="15"/>
        <v>457633251.79675704</v>
      </c>
      <c r="O71" s="46">
        <f t="shared" ca="1" si="16"/>
        <v>4321516644.3743324</v>
      </c>
      <c r="P71" s="46">
        <f t="shared" ca="1" si="17"/>
        <v>4274024065.253665</v>
      </c>
      <c r="Q71" s="53">
        <f t="shared" ca="1" si="18"/>
        <v>4135129993.7376556</v>
      </c>
      <c r="R71" s="53">
        <f t="shared" ca="1" si="19"/>
        <v>4100684480.1615558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1">
        <v>66</v>
      </c>
      <c r="B72" s="37">
        <f t="shared" ca="1" si="9"/>
        <v>2030</v>
      </c>
      <c r="C72" s="40">
        <f t="shared" ca="1" si="10"/>
        <v>47542</v>
      </c>
      <c r="D72" s="43">
        <f ca="1">+IF($C72&lt;&gt;"",VLOOKUP(YEAR($C72),'Proyecciones cuota'!$B$5:$C$113,2,FALSE),"")</f>
        <v>63265950.924800009</v>
      </c>
      <c r="E72" s="171">
        <f ca="1">IFERROR(IF($D72&lt;&gt;"",VLOOKUP(C72,Simulador!$H$17:$I$27,2,FALSE),0),0)</f>
        <v>0</v>
      </c>
      <c r="F72" s="46">
        <f t="shared" ca="1" si="11"/>
        <v>3706317179.2895985</v>
      </c>
      <c r="G72" s="43">
        <f ca="1">+IF(F72&lt;&gt;"",F72*VLOOKUP(YEAR($C72),'Proyecciones DTF'!$B$4:$Y$112,IF(C72&lt;EOMONTH($C$1,61),6,IF(AND(C72&gt;=EOMONTH($C$1,61),C72&lt;EOMONTH($C$1,90)),9,IF(AND(C72&gt;=EOMONTH($C$1,91),C72&lt;EOMONTH($C$1,120)),12,IF(AND(C72&gt;=EOMONTH($C$1,121),C72&lt;EOMONTH($C$1,150)),15,IF(AND(C72&gt;=EOMONTH($C$1,151),C72&lt;EOMONTH($C$1,180)),18,IF(AND(C72&gt;=EOMONTH($C$1,181),C72&lt;EOMONTH($C$1,210)),21,24))))))),"")</f>
        <v>19516456.858983252</v>
      </c>
      <c r="H72" s="47">
        <f ca="1">+IF(F72&lt;&gt;"",F72*VLOOKUP(YEAR($C72),'Proyecciones DTF'!$B$4:$Y$112,IF(C72&lt;EOMONTH($C$1,61),3,IF(AND(C72&gt;=EOMONTH($C$1,61),C72&lt;EOMONTH($C$1,90)),6,IF(AND(C72&gt;=EOMONTH($C$1,91),C72&lt;EOMONTH($C$1,120)),9,IF(AND(C72&gt;=EOMONTH($C$1,121),C72&lt;EOMONTH($C$1,150)),12,IF(AND(C72&gt;=EOMONTH($C$1,151),C72&lt;EOMONTH($C$1,180)),15,IF(AND(C72&gt;=EOMONTH($C$1,181),C72&lt;EOMONTH($C$1,210)),18,21))))))),"")</f>
        <v>19043451.760033078</v>
      </c>
      <c r="I72" s="88">
        <f t="shared" ca="1" si="12"/>
        <v>6.5051277866659651E-2</v>
      </c>
      <c r="J72" s="138">
        <f t="shared" ca="1" si="13"/>
        <v>6.342987510803888E-2</v>
      </c>
      <c r="K72" s="43">
        <f ca="1">+IF(G72&lt;&gt;"",SUM($G$7:G72),"")</f>
        <v>697981872.86851704</v>
      </c>
      <c r="L72" s="46">
        <f t="shared" ca="1" si="14"/>
        <v>649123141.76772094</v>
      </c>
      <c r="M72" s="51">
        <f ca="1">+IF(H72&lt;&gt;"",SUM($H$7:H72),"")</f>
        <v>511122217.13289016</v>
      </c>
      <c r="N72" s="47">
        <f t="shared" ca="1" si="15"/>
        <v>475343661.93358785</v>
      </c>
      <c r="O72" s="46">
        <f t="shared" ca="1" si="16"/>
        <v>4404299052.1581154</v>
      </c>
      <c r="P72" s="46">
        <f t="shared" ca="1" si="17"/>
        <v>4355440321.0573196</v>
      </c>
      <c r="Q72" s="53">
        <f t="shared" ca="1" si="18"/>
        <v>4217439396.4224887</v>
      </c>
      <c r="R72" s="53">
        <f t="shared" ca="1" si="19"/>
        <v>4181660841.2231865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1">
        <v>67</v>
      </c>
      <c r="B73" s="37">
        <f t="shared" ref="B73:B136" ca="1" si="20">+IF(C73&lt;&gt;"",YEAR(C73),"")</f>
        <v>2030</v>
      </c>
      <c r="C73" s="40">
        <f t="shared" ref="C73:C136" ca="1" si="21">+IF(EOMONTH($C$1,A73)&lt;=EOMONTH($C$1,$C$2*12),EOMONTH($C$1,A73),"")</f>
        <v>47573</v>
      </c>
      <c r="D73" s="43">
        <f ca="1">+IF($C73&lt;&gt;"",VLOOKUP(YEAR($C73),'Proyecciones cuota'!$B$5:$C$113,2,FALSE),"")</f>
        <v>63265950.924800009</v>
      </c>
      <c r="E73" s="171">
        <f ca="1">IFERROR(IF($D73&lt;&gt;"",VLOOKUP(C73,Simulador!$H$17:$I$27,2,FALSE),0),0)</f>
        <v>0</v>
      </c>
      <c r="F73" s="46">
        <f t="shared" ref="F73:F136" ca="1" si="22">+IF(D73&lt;&gt;"",F72+D73+E73,"")</f>
        <v>3769583130.2143984</v>
      </c>
      <c r="G73" s="43">
        <f ca="1">+IF(F73&lt;&gt;"",F73*VLOOKUP(YEAR($C73),'Proyecciones DTF'!$B$4:$Y$112,IF(C73&lt;EOMONTH($C$1,61),6,IF(AND(C73&gt;=EOMONTH($C$1,61),C73&lt;EOMONTH($C$1,90)),9,IF(AND(C73&gt;=EOMONTH($C$1,91),C73&lt;EOMONTH($C$1,120)),12,IF(AND(C73&gt;=EOMONTH($C$1,121),C73&lt;EOMONTH($C$1,150)),15,IF(AND(C73&gt;=EOMONTH($C$1,151),C73&lt;EOMONTH($C$1,180)),18,IF(AND(C73&gt;=EOMONTH($C$1,181),C73&lt;EOMONTH($C$1,210)),21,24))))))),"")</f>
        <v>19849598.126213674</v>
      </c>
      <c r="H73" s="47">
        <f ca="1">+IF(F73&lt;&gt;"",F73*VLOOKUP(YEAR($C73),'Proyecciones DTF'!$B$4:$Y$112,IF(C73&lt;EOMONTH($C$1,61),3,IF(AND(C73&gt;=EOMONTH($C$1,61),C73&lt;EOMONTH($C$1,90)),6,IF(AND(C73&gt;=EOMONTH($C$1,91),C73&lt;EOMONTH($C$1,120)),9,IF(AND(C73&gt;=EOMONTH($C$1,121),C73&lt;EOMONTH($C$1,150)),12,IF(AND(C73&gt;=EOMONTH($C$1,151),C73&lt;EOMONTH($C$1,180)),15,IF(AND(C73&gt;=EOMONTH($C$1,181),C73&lt;EOMONTH($C$1,210)),18,21))))))),"")</f>
        <v>19368518.942955606</v>
      </c>
      <c r="I73" s="88">
        <f t="shared" ref="I73:I136" ca="1" si="23">IF(G73="","",((1+G73/F73)^(12/1))-1)</f>
        <v>6.5051277866659651E-2</v>
      </c>
      <c r="J73" s="138">
        <f t="shared" ref="J73:J136" ca="1" si="24">IFERROR(((1+H73/F73)^(12/1))-1,"")</f>
        <v>6.342987510803888E-2</v>
      </c>
      <c r="K73" s="43">
        <f ca="1">+IF(G73&lt;&gt;"",SUM($G$7:G73),"")</f>
        <v>717831470.99473071</v>
      </c>
      <c r="L73" s="46">
        <f t="shared" ref="L73:L136" ca="1" si="25">IF(K73="","",K73*93%)</f>
        <v>667583268.02509964</v>
      </c>
      <c r="M73" s="51">
        <f ca="1">+IF(H73&lt;&gt;"",SUM($H$7:H73),"")</f>
        <v>530490736.07584578</v>
      </c>
      <c r="N73" s="47">
        <f t="shared" ref="N73:N136" ca="1" si="26">IF(M73="","",M73*$U$13)</f>
        <v>493356384.55053651</v>
      </c>
      <c r="O73" s="46">
        <f t="shared" ref="O73:O136" ca="1" si="27">+IF(K73&lt;&gt;"",F73+K73,"")</f>
        <v>4487414601.2091293</v>
      </c>
      <c r="P73" s="46">
        <f t="shared" ref="P73:P136" ca="1" si="28">IF(L73="","",F73+L73)</f>
        <v>4437166398.2394981</v>
      </c>
      <c r="Q73" s="53">
        <f t="shared" ref="Q73:Q136" ca="1" si="29">+IF(M73&lt;&gt;"",F73+M73,"")</f>
        <v>4300073866.2902441</v>
      </c>
      <c r="R73" s="53">
        <f t="shared" ref="R73:R136" ca="1" si="30">IF(N73="","",F73+N73)</f>
        <v>4262939514.764935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1">
        <v>68</v>
      </c>
      <c r="B74" s="37">
        <f t="shared" ca="1" si="20"/>
        <v>2030</v>
      </c>
      <c r="C74" s="40">
        <f t="shared" ca="1" si="21"/>
        <v>47603</v>
      </c>
      <c r="D74" s="43">
        <f ca="1">+IF($C74&lt;&gt;"",VLOOKUP(YEAR($C74),'Proyecciones cuota'!$B$5:$C$113,2,FALSE),"")</f>
        <v>63265950.924800009</v>
      </c>
      <c r="E74" s="171">
        <f ca="1">IFERROR(IF($D74&lt;&gt;"",VLOOKUP(C74,Simulador!$H$17:$I$27,2,FALSE),0),0)</f>
        <v>0</v>
      </c>
      <c r="F74" s="46">
        <f t="shared" ca="1" si="22"/>
        <v>3832849081.1391983</v>
      </c>
      <c r="G74" s="43">
        <f ca="1">+IF(F74&lt;&gt;"",F74*VLOOKUP(YEAR($C74),'Proyecciones DTF'!$B$4:$Y$112,IF(C74&lt;EOMONTH($C$1,61),6,IF(AND(C74&gt;=EOMONTH($C$1,61),C74&lt;EOMONTH($C$1,90)),9,IF(AND(C74&gt;=EOMONTH($C$1,91),C74&lt;EOMONTH($C$1,120)),12,IF(AND(C74&gt;=EOMONTH($C$1,121),C74&lt;EOMONTH($C$1,150)),15,IF(AND(C74&gt;=EOMONTH($C$1,151),C74&lt;EOMONTH($C$1,180)),18,IF(AND(C74&gt;=EOMONTH($C$1,181),C74&lt;EOMONTH($C$1,210)),21,24))))))),"")</f>
        <v>20182739.393444091</v>
      </c>
      <c r="H74" s="47">
        <f ca="1">+IF(F74&lt;&gt;"",F74*VLOOKUP(YEAR($C74),'Proyecciones DTF'!$B$4:$Y$112,IF(C74&lt;EOMONTH($C$1,61),3,IF(AND(C74&gt;=EOMONTH($C$1,61),C74&lt;EOMONTH($C$1,90)),6,IF(AND(C74&gt;=EOMONTH($C$1,91),C74&lt;EOMONTH($C$1,120)),9,IF(AND(C74&gt;=EOMONTH($C$1,121),C74&lt;EOMONTH($C$1,150)),12,IF(AND(C74&gt;=EOMONTH($C$1,151),C74&lt;EOMONTH($C$1,180)),15,IF(AND(C74&gt;=EOMONTH($C$1,181),C74&lt;EOMONTH($C$1,210)),18,21))))))),"")</f>
        <v>19693586.125878137</v>
      </c>
      <c r="I74" s="88">
        <f t="shared" ca="1" si="23"/>
        <v>6.5051277866659651E-2</v>
      </c>
      <c r="J74" s="138">
        <f t="shared" ca="1" si="24"/>
        <v>6.342987510803888E-2</v>
      </c>
      <c r="K74" s="43">
        <f ca="1">+IF(G74&lt;&gt;"",SUM($G$7:G74),"")</f>
        <v>738014210.38817477</v>
      </c>
      <c r="L74" s="46">
        <f t="shared" ca="1" si="25"/>
        <v>686353215.66100252</v>
      </c>
      <c r="M74" s="51">
        <f ca="1">+IF(H74&lt;&gt;"",SUM($H$7:H74),"")</f>
        <v>550184322.20172393</v>
      </c>
      <c r="N74" s="47">
        <f t="shared" ca="1" si="26"/>
        <v>511671419.64760321</v>
      </c>
      <c r="O74" s="46">
        <f t="shared" ca="1" si="27"/>
        <v>4570863291.5273733</v>
      </c>
      <c r="P74" s="46">
        <f t="shared" ca="1" si="28"/>
        <v>4519202296.8002005</v>
      </c>
      <c r="Q74" s="53">
        <f t="shared" ca="1" si="29"/>
        <v>4383033403.3409224</v>
      </c>
      <c r="R74" s="53">
        <f t="shared" ca="1" si="30"/>
        <v>4344520500.7868013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1">
        <v>69</v>
      </c>
      <c r="B75" s="37">
        <f t="shared" ca="1" si="20"/>
        <v>2030</v>
      </c>
      <c r="C75" s="40">
        <f t="shared" ca="1" si="21"/>
        <v>47634</v>
      </c>
      <c r="D75" s="43">
        <f ca="1">+IF($C75&lt;&gt;"",VLOOKUP(YEAR($C75),'Proyecciones cuota'!$B$5:$C$113,2,FALSE),"")</f>
        <v>63265950.924800009</v>
      </c>
      <c r="E75" s="171">
        <f ca="1">IFERROR(IF($D75&lt;&gt;"",VLOOKUP(C75,Simulador!$H$17:$I$27,2,FALSE),0),0)</f>
        <v>0</v>
      </c>
      <c r="F75" s="46">
        <f t="shared" ca="1" si="22"/>
        <v>3896115032.0639982</v>
      </c>
      <c r="G75" s="43">
        <f ca="1">+IF(F75&lt;&gt;"",F75*VLOOKUP(YEAR($C75),'Proyecciones DTF'!$B$4:$Y$112,IF(C75&lt;EOMONTH($C$1,61),6,IF(AND(C75&gt;=EOMONTH($C$1,61),C75&lt;EOMONTH($C$1,90)),9,IF(AND(C75&gt;=EOMONTH($C$1,91),C75&lt;EOMONTH($C$1,120)),12,IF(AND(C75&gt;=EOMONTH($C$1,121),C75&lt;EOMONTH($C$1,150)),15,IF(AND(C75&gt;=EOMONTH($C$1,151),C75&lt;EOMONTH($C$1,180)),18,IF(AND(C75&gt;=EOMONTH($C$1,181),C75&lt;EOMONTH($C$1,210)),21,24))))))),"")</f>
        <v>20515880.660674512</v>
      </c>
      <c r="H75" s="47">
        <f ca="1">+IF(F75&lt;&gt;"",F75*VLOOKUP(YEAR($C75),'Proyecciones DTF'!$B$4:$Y$112,IF(C75&lt;EOMONTH($C$1,61),3,IF(AND(C75&gt;=EOMONTH($C$1,61),C75&lt;EOMONTH($C$1,90)),6,IF(AND(C75&gt;=EOMONTH($C$1,91),C75&lt;EOMONTH($C$1,120)),9,IF(AND(C75&gt;=EOMONTH($C$1,121),C75&lt;EOMONTH($C$1,150)),12,IF(AND(C75&gt;=EOMONTH($C$1,151),C75&lt;EOMONTH($C$1,180)),15,IF(AND(C75&gt;=EOMONTH($C$1,181),C75&lt;EOMONTH($C$1,210)),18,21))))))),"")</f>
        <v>20018653.308800668</v>
      </c>
      <c r="I75" s="88">
        <f t="shared" ca="1" si="23"/>
        <v>6.5051277866659651E-2</v>
      </c>
      <c r="J75" s="138">
        <f t="shared" ca="1" si="24"/>
        <v>6.342987510803888E-2</v>
      </c>
      <c r="K75" s="43">
        <f ca="1">+IF(G75&lt;&gt;"",SUM($G$7:G75),"")</f>
        <v>758530091.04884934</v>
      </c>
      <c r="L75" s="46">
        <f t="shared" ca="1" si="25"/>
        <v>705432984.67542994</v>
      </c>
      <c r="M75" s="51">
        <f ca="1">+IF(H75&lt;&gt;"",SUM($H$7:H75),"")</f>
        <v>570202975.51052463</v>
      </c>
      <c r="N75" s="47">
        <f t="shared" ca="1" si="26"/>
        <v>530288767.22478789</v>
      </c>
      <c r="O75" s="46">
        <f t="shared" ca="1" si="27"/>
        <v>4654645123.1128473</v>
      </c>
      <c r="P75" s="46">
        <f t="shared" ca="1" si="28"/>
        <v>4601548016.7394285</v>
      </c>
      <c r="Q75" s="53">
        <f t="shared" ca="1" si="29"/>
        <v>4466318007.574523</v>
      </c>
      <c r="R75" s="53">
        <f t="shared" ca="1" si="30"/>
        <v>4426403799.2887859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1">
        <v>70</v>
      </c>
      <c r="B76" s="37">
        <f t="shared" ca="1" si="20"/>
        <v>2030</v>
      </c>
      <c r="C76" s="40">
        <f t="shared" ca="1" si="21"/>
        <v>47664</v>
      </c>
      <c r="D76" s="43">
        <f ca="1">+IF($C76&lt;&gt;"",VLOOKUP(YEAR($C76),'Proyecciones cuota'!$B$5:$C$113,2,FALSE),"")</f>
        <v>63265950.924800009</v>
      </c>
      <c r="E76" s="171">
        <f ca="1">IFERROR(IF($D76&lt;&gt;"",VLOOKUP(C76,Simulador!$H$17:$I$27,2,FALSE),0),0)</f>
        <v>0</v>
      </c>
      <c r="F76" s="46">
        <f t="shared" ca="1" si="22"/>
        <v>3959380982.9887981</v>
      </c>
      <c r="G76" s="43">
        <f ca="1">+IF(F76&lt;&gt;"",F76*VLOOKUP(YEAR($C76),'Proyecciones DTF'!$B$4:$Y$112,IF(C76&lt;EOMONTH($C$1,61),6,IF(AND(C76&gt;=EOMONTH($C$1,61),C76&lt;EOMONTH($C$1,90)),9,IF(AND(C76&gt;=EOMONTH($C$1,91),C76&lt;EOMONTH($C$1,120)),12,IF(AND(C76&gt;=EOMONTH($C$1,121),C76&lt;EOMONTH($C$1,150)),15,IF(AND(C76&gt;=EOMONTH($C$1,151),C76&lt;EOMONTH($C$1,180)),18,IF(AND(C76&gt;=EOMONTH($C$1,181),C76&lt;EOMONTH($C$1,210)),21,24))))))),"")</f>
        <v>20849021.92790493</v>
      </c>
      <c r="H76" s="47">
        <f ca="1">+IF(F76&lt;&gt;"",F76*VLOOKUP(YEAR($C76),'Proyecciones DTF'!$B$4:$Y$112,IF(C76&lt;EOMONTH($C$1,61),3,IF(AND(C76&gt;=EOMONTH($C$1,61),C76&lt;EOMONTH($C$1,90)),6,IF(AND(C76&gt;=EOMONTH($C$1,91),C76&lt;EOMONTH($C$1,120)),9,IF(AND(C76&gt;=EOMONTH($C$1,121),C76&lt;EOMONTH($C$1,150)),12,IF(AND(C76&gt;=EOMONTH($C$1,151),C76&lt;EOMONTH($C$1,180)),15,IF(AND(C76&gt;=EOMONTH($C$1,181),C76&lt;EOMONTH($C$1,210)),18,21))))))),"")</f>
        <v>20343720.491723198</v>
      </c>
      <c r="I76" s="88">
        <f t="shared" ca="1" si="23"/>
        <v>6.5051277866659651E-2</v>
      </c>
      <c r="J76" s="138">
        <f t="shared" ca="1" si="24"/>
        <v>6.342987510803888E-2</v>
      </c>
      <c r="K76" s="43">
        <f ca="1">+IF(G76&lt;&gt;"",SUM($G$7:G76),"")</f>
        <v>779379112.97675431</v>
      </c>
      <c r="L76" s="46">
        <f t="shared" ca="1" si="25"/>
        <v>724822575.06838155</v>
      </c>
      <c r="M76" s="51">
        <f ca="1">+IF(H76&lt;&gt;"",SUM($H$7:H76),"")</f>
        <v>590546696.00224781</v>
      </c>
      <c r="N76" s="47">
        <f t="shared" ca="1" si="26"/>
        <v>549208427.28209043</v>
      </c>
      <c r="O76" s="46">
        <f t="shared" ca="1" si="27"/>
        <v>4738760095.9655523</v>
      </c>
      <c r="P76" s="46">
        <f t="shared" ca="1" si="28"/>
        <v>4684203558.0571795</v>
      </c>
      <c r="Q76" s="53">
        <f t="shared" ca="1" si="29"/>
        <v>4549927678.991046</v>
      </c>
      <c r="R76" s="53">
        <f t="shared" ca="1" si="30"/>
        <v>4508589410.2708883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1">
        <v>71</v>
      </c>
      <c r="B77" s="37">
        <f t="shared" ca="1" si="20"/>
        <v>2030</v>
      </c>
      <c r="C77" s="40">
        <f t="shared" ca="1" si="21"/>
        <v>47695</v>
      </c>
      <c r="D77" s="43">
        <f ca="1">+IF($C77&lt;&gt;"",VLOOKUP(YEAR($C77),'Proyecciones cuota'!$B$5:$C$113,2,FALSE),"")</f>
        <v>63265950.924800009</v>
      </c>
      <c r="E77" s="171">
        <f ca="1">IFERROR(IF($D77&lt;&gt;"",VLOOKUP(C77,Simulador!$H$17:$I$27,2,FALSE),0),0)</f>
        <v>0</v>
      </c>
      <c r="F77" s="46">
        <f t="shared" ca="1" si="22"/>
        <v>4022646933.9135981</v>
      </c>
      <c r="G77" s="43">
        <f ca="1">+IF(F77&lt;&gt;"",F77*VLOOKUP(YEAR($C77),'Proyecciones DTF'!$B$4:$Y$112,IF(C77&lt;EOMONTH($C$1,61),6,IF(AND(C77&gt;=EOMONTH($C$1,61),C77&lt;EOMONTH($C$1,90)),9,IF(AND(C77&gt;=EOMONTH($C$1,91),C77&lt;EOMONTH($C$1,120)),12,IF(AND(C77&gt;=EOMONTH($C$1,121),C77&lt;EOMONTH($C$1,150)),15,IF(AND(C77&gt;=EOMONTH($C$1,151),C77&lt;EOMONTH($C$1,180)),18,IF(AND(C77&gt;=EOMONTH($C$1,181),C77&lt;EOMONTH($C$1,210)),21,24))))))),"")</f>
        <v>21182163.195135348</v>
      </c>
      <c r="H77" s="47">
        <f ca="1">+IF(F77&lt;&gt;"",F77*VLOOKUP(YEAR($C77),'Proyecciones DTF'!$B$4:$Y$112,IF(C77&lt;EOMONTH($C$1,61),3,IF(AND(C77&gt;=EOMONTH($C$1,61),C77&lt;EOMONTH($C$1,90)),6,IF(AND(C77&gt;=EOMONTH($C$1,91),C77&lt;EOMONTH($C$1,120)),9,IF(AND(C77&gt;=EOMONTH($C$1,121),C77&lt;EOMONTH($C$1,150)),12,IF(AND(C77&gt;=EOMONTH($C$1,151),C77&lt;EOMONTH($C$1,180)),15,IF(AND(C77&gt;=EOMONTH($C$1,181),C77&lt;EOMONTH($C$1,210)),18,21))))))),"")</f>
        <v>20668787.674645726</v>
      </c>
      <c r="I77" s="88">
        <f t="shared" ca="1" si="23"/>
        <v>6.5051277866659651E-2</v>
      </c>
      <c r="J77" s="138">
        <f t="shared" ca="1" si="24"/>
        <v>6.342987510803888E-2</v>
      </c>
      <c r="K77" s="43">
        <f ca="1">+IF(G77&lt;&gt;"",SUM($G$7:G77),"")</f>
        <v>800561276.17188966</v>
      </c>
      <c r="L77" s="46">
        <f t="shared" ca="1" si="25"/>
        <v>744521986.83985746</v>
      </c>
      <c r="M77" s="51">
        <f ca="1">+IF(H77&lt;&gt;"",SUM($H$7:H77),"")</f>
        <v>611215483.67689359</v>
      </c>
      <c r="N77" s="47">
        <f t="shared" ca="1" si="26"/>
        <v>568430399.81951106</v>
      </c>
      <c r="O77" s="46">
        <f t="shared" ca="1" si="27"/>
        <v>4823208210.0854874</v>
      </c>
      <c r="P77" s="46">
        <f t="shared" ca="1" si="28"/>
        <v>4767168920.7534552</v>
      </c>
      <c r="Q77" s="53">
        <f t="shared" ca="1" si="29"/>
        <v>4633862417.5904913</v>
      </c>
      <c r="R77" s="53">
        <f t="shared" ca="1" si="30"/>
        <v>4591077333.7331095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1">
        <v>72</v>
      </c>
      <c r="B78" s="37">
        <f t="shared" ca="1" si="20"/>
        <v>2030</v>
      </c>
      <c r="C78" s="40">
        <f t="shared" ca="1" si="21"/>
        <v>47726</v>
      </c>
      <c r="D78" s="43">
        <f ca="1">+IF($C78&lt;&gt;"",VLOOKUP(YEAR($C78),'Proyecciones cuota'!$B$5:$C$113,2,FALSE),"")</f>
        <v>63265950.924800009</v>
      </c>
      <c r="E78" s="171">
        <f ca="1">IFERROR(IF($D78&lt;&gt;"",VLOOKUP(C78,Simulador!$H$17:$I$27,2,FALSE),0),0)</f>
        <v>0</v>
      </c>
      <c r="F78" s="46">
        <f t="shared" ca="1" si="22"/>
        <v>4085912884.838398</v>
      </c>
      <c r="G78" s="43">
        <f ca="1">+IF(F78&lt;&gt;"",F78*VLOOKUP(YEAR($C78),'Proyecciones DTF'!$B$4:$Y$112,IF(C78&lt;EOMONTH($C$1,61),6,IF(AND(C78&gt;=EOMONTH($C$1,61),C78&lt;EOMONTH($C$1,90)),9,IF(AND(C78&gt;=EOMONTH($C$1,91),C78&lt;EOMONTH($C$1,120)),12,IF(AND(C78&gt;=EOMONTH($C$1,121),C78&lt;EOMONTH($C$1,150)),15,IF(AND(C78&gt;=EOMONTH($C$1,151),C78&lt;EOMONTH($C$1,180)),18,IF(AND(C78&gt;=EOMONTH($C$1,181),C78&lt;EOMONTH($C$1,210)),21,24))))))),"")</f>
        <v>21515304.462365769</v>
      </c>
      <c r="H78" s="47">
        <f ca="1">+IF(F78&lt;&gt;"",F78*VLOOKUP(YEAR($C78),'Proyecciones DTF'!$B$4:$Y$112,IF(C78&lt;EOMONTH($C$1,61),3,IF(AND(C78&gt;=EOMONTH($C$1,61),C78&lt;EOMONTH($C$1,90)),6,IF(AND(C78&gt;=EOMONTH($C$1,91),C78&lt;EOMONTH($C$1,120)),9,IF(AND(C78&gt;=EOMONTH($C$1,121),C78&lt;EOMONTH($C$1,150)),12,IF(AND(C78&gt;=EOMONTH($C$1,151),C78&lt;EOMONTH($C$1,180)),15,IF(AND(C78&gt;=EOMONTH($C$1,181),C78&lt;EOMONTH($C$1,210)),18,21))))))),"")</f>
        <v>20993854.857568257</v>
      </c>
      <c r="I78" s="88">
        <f t="shared" ca="1" si="23"/>
        <v>6.5051277866659651E-2</v>
      </c>
      <c r="J78" s="138">
        <f t="shared" ca="1" si="24"/>
        <v>6.342987510803888E-2</v>
      </c>
      <c r="K78" s="43">
        <f ca="1">+IF(G78&lt;&gt;"",SUM($G$7:G78),"")</f>
        <v>822076580.63425541</v>
      </c>
      <c r="L78" s="46">
        <f t="shared" ca="1" si="25"/>
        <v>764531219.98985755</v>
      </c>
      <c r="M78" s="51">
        <f ca="1">+IF(H78&lt;&gt;"",SUM($H$7:H78),"")</f>
        <v>632209338.53446186</v>
      </c>
      <c r="N78" s="47">
        <f t="shared" ca="1" si="26"/>
        <v>587954684.83704948</v>
      </c>
      <c r="O78" s="46">
        <f t="shared" ca="1" si="27"/>
        <v>4907989465.4726534</v>
      </c>
      <c r="P78" s="46">
        <f t="shared" ca="1" si="28"/>
        <v>4850444104.8282557</v>
      </c>
      <c r="Q78" s="53">
        <f t="shared" ca="1" si="29"/>
        <v>4718122223.37286</v>
      </c>
      <c r="R78" s="53">
        <f t="shared" ca="1" si="30"/>
        <v>4673867569.6754475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1">
        <v>73</v>
      </c>
      <c r="B79" s="37">
        <f t="shared" ca="1" si="20"/>
        <v>2030</v>
      </c>
      <c r="C79" s="40">
        <f t="shared" ca="1" si="21"/>
        <v>47756</v>
      </c>
      <c r="D79" s="43">
        <f ca="1">+IF($C79&lt;&gt;"",VLOOKUP(YEAR($C79),'Proyecciones cuota'!$B$5:$C$113,2,FALSE),"")</f>
        <v>63265950.924800009</v>
      </c>
      <c r="E79" s="171">
        <f ca="1">IFERROR(IF($D79&lt;&gt;"",VLOOKUP(C79,Simulador!$H$17:$I$27,2,FALSE),0),0)</f>
        <v>0</v>
      </c>
      <c r="F79" s="46">
        <f t="shared" ca="1" si="22"/>
        <v>4149178835.7631979</v>
      </c>
      <c r="G79" s="43">
        <f ca="1">+IF(F79&lt;&gt;"",F79*VLOOKUP(YEAR($C79),'Proyecciones DTF'!$B$4:$Y$112,IF(C79&lt;EOMONTH($C$1,61),6,IF(AND(C79&gt;=EOMONTH($C$1,61),C79&lt;EOMONTH($C$1,90)),9,IF(AND(C79&gt;=EOMONTH($C$1,91),C79&lt;EOMONTH($C$1,120)),12,IF(AND(C79&gt;=EOMONTH($C$1,121),C79&lt;EOMONTH($C$1,150)),15,IF(AND(C79&gt;=EOMONTH($C$1,151),C79&lt;EOMONTH($C$1,180)),18,IF(AND(C79&gt;=EOMONTH($C$1,181),C79&lt;EOMONTH($C$1,210)),21,24))))))),"")</f>
        <v>21848445.729596186</v>
      </c>
      <c r="H79" s="47">
        <f ca="1">+IF(F79&lt;&gt;"",F79*VLOOKUP(YEAR($C79),'Proyecciones DTF'!$B$4:$Y$112,IF(C79&lt;EOMONTH($C$1,61),3,IF(AND(C79&gt;=EOMONTH($C$1,61),C79&lt;EOMONTH($C$1,90)),6,IF(AND(C79&gt;=EOMONTH($C$1,91),C79&lt;EOMONTH($C$1,120)),9,IF(AND(C79&gt;=EOMONTH($C$1,121),C79&lt;EOMONTH($C$1,150)),12,IF(AND(C79&gt;=EOMONTH($C$1,151),C79&lt;EOMONTH($C$1,180)),15,IF(AND(C79&gt;=EOMONTH($C$1,181),C79&lt;EOMONTH($C$1,210)),18,21))))))),"")</f>
        <v>21318922.040490787</v>
      </c>
      <c r="I79" s="88">
        <f t="shared" ca="1" si="23"/>
        <v>6.5051277866659651E-2</v>
      </c>
      <c r="J79" s="138">
        <f t="shared" ca="1" si="24"/>
        <v>6.342987510803888E-2</v>
      </c>
      <c r="K79" s="43">
        <f ca="1">+IF(G79&lt;&gt;"",SUM($G$7:G79),"")</f>
        <v>843925026.36385155</v>
      </c>
      <c r="L79" s="46">
        <f t="shared" ca="1" si="25"/>
        <v>784850274.51838195</v>
      </c>
      <c r="M79" s="51">
        <f ca="1">+IF(H79&lt;&gt;"",SUM($H$7:H79),"")</f>
        <v>653528260.5749526</v>
      </c>
      <c r="N79" s="47">
        <f t="shared" ca="1" si="26"/>
        <v>607781282.33470583</v>
      </c>
      <c r="O79" s="46">
        <f t="shared" ca="1" si="27"/>
        <v>4993103862.1270494</v>
      </c>
      <c r="P79" s="46">
        <f t="shared" ca="1" si="28"/>
        <v>4934029110.28158</v>
      </c>
      <c r="Q79" s="53">
        <f t="shared" ca="1" si="29"/>
        <v>4802707096.33815</v>
      </c>
      <c r="R79" s="53">
        <f t="shared" ca="1" si="30"/>
        <v>4756960118.0979042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1">
        <v>74</v>
      </c>
      <c r="B80" s="37">
        <f t="shared" ca="1" si="20"/>
        <v>2030</v>
      </c>
      <c r="C80" s="40">
        <f t="shared" ca="1" si="21"/>
        <v>47787</v>
      </c>
      <c r="D80" s="43">
        <f ca="1">+IF($C80&lt;&gt;"",VLOOKUP(YEAR($C80),'Proyecciones cuota'!$B$5:$C$113,2,FALSE),"")</f>
        <v>63265950.924800009</v>
      </c>
      <c r="E80" s="171">
        <f ca="1">IFERROR(IF($D80&lt;&gt;"",VLOOKUP(C80,Simulador!$H$17:$I$27,2,FALSE),0),0)</f>
        <v>0</v>
      </c>
      <c r="F80" s="46">
        <f t="shared" ca="1" si="22"/>
        <v>4212444786.6879978</v>
      </c>
      <c r="G80" s="43">
        <f ca="1">+IF(F80&lt;&gt;"",F80*VLOOKUP(YEAR($C80),'Proyecciones DTF'!$B$4:$Y$112,IF(C80&lt;EOMONTH($C$1,61),6,IF(AND(C80&gt;=EOMONTH($C$1,61),C80&lt;EOMONTH($C$1,90)),9,IF(AND(C80&gt;=EOMONTH($C$1,91),C80&lt;EOMONTH($C$1,120)),12,IF(AND(C80&gt;=EOMONTH($C$1,121),C80&lt;EOMONTH($C$1,150)),15,IF(AND(C80&gt;=EOMONTH($C$1,151),C80&lt;EOMONTH($C$1,180)),18,IF(AND(C80&gt;=EOMONTH($C$1,181),C80&lt;EOMONTH($C$1,210)),21,24))))))),"")</f>
        <v>22181586.996826608</v>
      </c>
      <c r="H80" s="47">
        <f ca="1">+IF(F80&lt;&gt;"",F80*VLOOKUP(YEAR($C80),'Proyecciones DTF'!$B$4:$Y$112,IF(C80&lt;EOMONTH($C$1,61),3,IF(AND(C80&gt;=EOMONTH($C$1,61),C80&lt;EOMONTH($C$1,90)),6,IF(AND(C80&gt;=EOMONTH($C$1,91),C80&lt;EOMONTH($C$1,120)),9,IF(AND(C80&gt;=EOMONTH($C$1,121),C80&lt;EOMONTH($C$1,150)),12,IF(AND(C80&gt;=EOMONTH($C$1,151),C80&lt;EOMONTH($C$1,180)),15,IF(AND(C80&gt;=EOMONTH($C$1,181),C80&lt;EOMONTH($C$1,210)),18,21))))))),"")</f>
        <v>21643989.223413318</v>
      </c>
      <c r="I80" s="88">
        <f t="shared" ca="1" si="23"/>
        <v>6.5051277866659651E-2</v>
      </c>
      <c r="J80" s="138">
        <f t="shared" ca="1" si="24"/>
        <v>6.342987510803888E-2</v>
      </c>
      <c r="K80" s="43">
        <f ca="1">+IF(G80&lt;&gt;"",SUM($G$7:G80),"")</f>
        <v>866106613.3606782</v>
      </c>
      <c r="L80" s="46">
        <f t="shared" ca="1" si="25"/>
        <v>805479150.42543077</v>
      </c>
      <c r="M80" s="51">
        <f ca="1">+IF(H80&lt;&gt;"",SUM($H$7:H80),"")</f>
        <v>675172249.79836595</v>
      </c>
      <c r="N80" s="47">
        <f t="shared" ca="1" si="26"/>
        <v>627910192.31248033</v>
      </c>
      <c r="O80" s="46">
        <f t="shared" ca="1" si="27"/>
        <v>5078551400.0486755</v>
      </c>
      <c r="P80" s="46">
        <f t="shared" ca="1" si="28"/>
        <v>5017923937.1134281</v>
      </c>
      <c r="Q80" s="53">
        <f t="shared" ca="1" si="29"/>
        <v>4887617036.4863634</v>
      </c>
      <c r="R80" s="53">
        <f t="shared" ca="1" si="30"/>
        <v>4840354979.0004778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1">
        <v>75</v>
      </c>
      <c r="B81" s="37">
        <f t="shared" ca="1" si="20"/>
        <v>2030</v>
      </c>
      <c r="C81" s="40">
        <f t="shared" ca="1" si="21"/>
        <v>47817</v>
      </c>
      <c r="D81" s="43">
        <f ca="1">+IF($C81&lt;&gt;"",VLOOKUP(YEAR($C81),'Proyecciones cuota'!$B$5:$C$113,2,FALSE),"")</f>
        <v>63265950.924800009</v>
      </c>
      <c r="E81" s="171">
        <f ca="1">IFERROR(IF($D81&lt;&gt;"",VLOOKUP(C81,Simulador!$H$17:$I$27,2,FALSE),0),0)</f>
        <v>0</v>
      </c>
      <c r="F81" s="46">
        <f t="shared" ca="1" si="22"/>
        <v>4275710737.6127977</v>
      </c>
      <c r="G81" s="43">
        <f ca="1">+IF(F81&lt;&gt;"",F81*VLOOKUP(YEAR($C81),'Proyecciones DTF'!$B$4:$Y$112,IF(C81&lt;EOMONTH($C$1,61),6,IF(AND(C81&gt;=EOMONTH($C$1,61),C81&lt;EOMONTH($C$1,90)),9,IF(AND(C81&gt;=EOMONTH($C$1,91),C81&lt;EOMONTH($C$1,120)),12,IF(AND(C81&gt;=EOMONTH($C$1,121),C81&lt;EOMONTH($C$1,150)),15,IF(AND(C81&gt;=EOMONTH($C$1,151),C81&lt;EOMONTH($C$1,180)),18,IF(AND(C81&gt;=EOMONTH($C$1,181),C81&lt;EOMONTH($C$1,210)),21,24))))))),"")</f>
        <v>22514728.264057025</v>
      </c>
      <c r="H81" s="47">
        <f ca="1">+IF(F81&lt;&gt;"",F81*VLOOKUP(YEAR($C81),'Proyecciones DTF'!$B$4:$Y$112,IF(C81&lt;EOMONTH($C$1,61),3,IF(AND(C81&gt;=EOMONTH($C$1,61),C81&lt;EOMONTH($C$1,90)),6,IF(AND(C81&gt;=EOMONTH($C$1,91),C81&lt;EOMONTH($C$1,120)),9,IF(AND(C81&gt;=EOMONTH($C$1,121),C81&lt;EOMONTH($C$1,150)),12,IF(AND(C81&gt;=EOMONTH($C$1,151),C81&lt;EOMONTH($C$1,180)),15,IF(AND(C81&gt;=EOMONTH($C$1,181),C81&lt;EOMONTH($C$1,210)),18,21))))))),"")</f>
        <v>21969056.406335846</v>
      </c>
      <c r="I81" s="88">
        <f t="shared" ca="1" si="23"/>
        <v>6.5051277866659651E-2</v>
      </c>
      <c r="J81" s="138">
        <f t="shared" ca="1" si="24"/>
        <v>6.342987510803888E-2</v>
      </c>
      <c r="K81" s="43">
        <f ca="1">+IF(G81&lt;&gt;"",SUM($G$7:G81),"")</f>
        <v>888621341.62473524</v>
      </c>
      <c r="L81" s="46">
        <f t="shared" ca="1" si="25"/>
        <v>826417847.71100378</v>
      </c>
      <c r="M81" s="51">
        <f ca="1">+IF(H81&lt;&gt;"",SUM($H$7:H81),"")</f>
        <v>697141306.20470178</v>
      </c>
      <c r="N81" s="47">
        <f t="shared" ca="1" si="26"/>
        <v>648341414.77037263</v>
      </c>
      <c r="O81" s="46">
        <f t="shared" ca="1" si="27"/>
        <v>5164332079.2375326</v>
      </c>
      <c r="P81" s="46">
        <f t="shared" ca="1" si="28"/>
        <v>5102128585.323801</v>
      </c>
      <c r="Q81" s="53">
        <f t="shared" ca="1" si="29"/>
        <v>4972852043.8174992</v>
      </c>
      <c r="R81" s="53">
        <f t="shared" ca="1" si="30"/>
        <v>4924052152.3831701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1">
        <v>76</v>
      </c>
      <c r="B82" s="37">
        <f t="shared" ca="1" si="20"/>
        <v>2030</v>
      </c>
      <c r="C82" s="40">
        <f t="shared" ca="1" si="21"/>
        <v>47848</v>
      </c>
      <c r="D82" s="43">
        <f ca="1">+IF($C82&lt;&gt;"",VLOOKUP(YEAR($C82),'Proyecciones cuota'!$B$5:$C$113,2,FALSE),"")</f>
        <v>63265950.924800009</v>
      </c>
      <c r="E82" s="171">
        <f ca="1">IFERROR(IF($D82&lt;&gt;"",VLOOKUP(C82,Simulador!$H$17:$I$27,2,FALSE),0),0)</f>
        <v>0</v>
      </c>
      <c r="F82" s="46">
        <f t="shared" ca="1" si="22"/>
        <v>4338976688.5375977</v>
      </c>
      <c r="G82" s="43">
        <f ca="1">+IF(F82&lt;&gt;"",F82*VLOOKUP(YEAR($C82),'Proyecciones DTF'!$B$4:$Y$112,IF(C82&lt;EOMONTH($C$1,61),6,IF(AND(C82&gt;=EOMONTH($C$1,61),C82&lt;EOMONTH($C$1,90)),9,IF(AND(C82&gt;=EOMONTH($C$1,91),C82&lt;EOMONTH($C$1,120)),12,IF(AND(C82&gt;=EOMONTH($C$1,121),C82&lt;EOMONTH($C$1,150)),15,IF(AND(C82&gt;=EOMONTH($C$1,151),C82&lt;EOMONTH($C$1,180)),18,IF(AND(C82&gt;=EOMONTH($C$1,181),C82&lt;EOMONTH($C$1,210)),21,24))))))),"")</f>
        <v>22847869.531287443</v>
      </c>
      <c r="H82" s="47">
        <f ca="1">+IF(F82&lt;&gt;"",F82*VLOOKUP(YEAR($C82),'Proyecciones DTF'!$B$4:$Y$112,IF(C82&lt;EOMONTH($C$1,61),3,IF(AND(C82&gt;=EOMONTH($C$1,61),C82&lt;EOMONTH($C$1,90)),6,IF(AND(C82&gt;=EOMONTH($C$1,91),C82&lt;EOMONTH($C$1,120)),9,IF(AND(C82&gt;=EOMONTH($C$1,121),C82&lt;EOMONTH($C$1,150)),12,IF(AND(C82&gt;=EOMONTH($C$1,151),C82&lt;EOMONTH($C$1,180)),15,IF(AND(C82&gt;=EOMONTH($C$1,181),C82&lt;EOMONTH($C$1,210)),18,21))))))),"")</f>
        <v>22294123.589258377</v>
      </c>
      <c r="I82" s="88">
        <f t="shared" ca="1" si="23"/>
        <v>6.5051277866659651E-2</v>
      </c>
      <c r="J82" s="138">
        <f t="shared" ca="1" si="24"/>
        <v>6.342987510803888E-2</v>
      </c>
      <c r="K82" s="43">
        <f ca="1">+IF(G82&lt;&gt;"",SUM($G$7:G82),"")</f>
        <v>911469211.15602267</v>
      </c>
      <c r="L82" s="46">
        <f t="shared" ca="1" si="25"/>
        <v>847666366.37510109</v>
      </c>
      <c r="M82" s="51">
        <f ca="1">+IF(H82&lt;&gt;"",SUM($H$7:H82),"")</f>
        <v>719435429.79396021</v>
      </c>
      <c r="N82" s="47">
        <f t="shared" ca="1" si="26"/>
        <v>669074949.70838296</v>
      </c>
      <c r="O82" s="46">
        <f t="shared" ca="1" si="27"/>
        <v>5250445899.6936207</v>
      </c>
      <c r="P82" s="46">
        <f t="shared" ca="1" si="28"/>
        <v>5186643054.9126987</v>
      </c>
      <c r="Q82" s="53">
        <f t="shared" ca="1" si="29"/>
        <v>5058412118.3315582</v>
      </c>
      <c r="R82" s="53">
        <f t="shared" ca="1" si="30"/>
        <v>5008051638.2459803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1">
        <v>77</v>
      </c>
      <c r="B83" s="37">
        <f t="shared" ca="1" si="20"/>
        <v>2031</v>
      </c>
      <c r="C83" s="40">
        <f t="shared" ca="1" si="21"/>
        <v>47879</v>
      </c>
      <c r="D83" s="43">
        <f ca="1">+IF($C83&lt;&gt;"",VLOOKUP(YEAR($C83),'Proyecciones cuota'!$B$5:$C$113,2,FALSE),"")</f>
        <v>65796588.961792015</v>
      </c>
      <c r="E83" s="171">
        <f ca="1">IFERROR(IF($D83&lt;&gt;"",VLOOKUP(C83,Simulador!$H$17:$I$27,2,FALSE),0),0)</f>
        <v>0</v>
      </c>
      <c r="F83" s="46">
        <f t="shared" ca="1" si="22"/>
        <v>4404773277.4993896</v>
      </c>
      <c r="G83" s="43">
        <f ca="1">+IF(F83&lt;&gt;"",F83*VLOOKUP(YEAR($C83),'Proyecciones DTF'!$B$4:$Y$112,IF(C83&lt;EOMONTH($C$1,61),6,IF(AND(C83&gt;=EOMONTH($C$1,61),C83&lt;EOMONTH($C$1,90)),9,IF(AND(C83&gt;=EOMONTH($C$1,91),C83&lt;EOMONTH($C$1,120)),12,IF(AND(C83&gt;=EOMONTH($C$1,121),C83&lt;EOMONTH($C$1,150)),15,IF(AND(C83&gt;=EOMONTH($C$1,151),C83&lt;EOMONTH($C$1,180)),18,IF(AND(C83&gt;=EOMONTH($C$1,181),C83&lt;EOMONTH($C$1,210)),21,24))))))),"")</f>
        <v>23194336.449207082</v>
      </c>
      <c r="H83" s="47">
        <f ca="1">+IF(F83&lt;&gt;"",F83*VLOOKUP(YEAR($C83),'Proyecciones DTF'!$B$4:$Y$112,IF(C83&lt;EOMONTH($C$1,61),3,IF(AND(C83&gt;=EOMONTH($C$1,61),C83&lt;EOMONTH($C$1,90)),6,IF(AND(C83&gt;=EOMONTH($C$1,91),C83&lt;EOMONTH($C$1,120)),9,IF(AND(C83&gt;=EOMONTH($C$1,121),C83&lt;EOMONTH($C$1,150)),12,IF(AND(C83&gt;=EOMONTH($C$1,151),C83&lt;EOMONTH($C$1,180)),15,IF(AND(C83&gt;=EOMONTH($C$1,181),C83&lt;EOMONTH($C$1,210)),18,21))))))),"")</f>
        <v>22632193.459497809</v>
      </c>
      <c r="I83" s="88">
        <f t="shared" ca="1" si="23"/>
        <v>6.5051277866659651E-2</v>
      </c>
      <c r="J83" s="138">
        <f t="shared" ca="1" si="24"/>
        <v>6.342987510803888E-2</v>
      </c>
      <c r="K83" s="43">
        <f ca="1">+IF(G83&lt;&gt;"",SUM($G$7:G83),"")</f>
        <v>934663547.60522974</v>
      </c>
      <c r="L83" s="46">
        <f t="shared" ca="1" si="25"/>
        <v>869237099.27286375</v>
      </c>
      <c r="M83" s="51">
        <f ca="1">+IF(H83&lt;&gt;"",SUM($H$7:H83),"")</f>
        <v>742067623.25345802</v>
      </c>
      <c r="N83" s="47">
        <f t="shared" ca="1" si="26"/>
        <v>690122889.62571597</v>
      </c>
      <c r="O83" s="46">
        <f t="shared" ca="1" si="27"/>
        <v>5339436825.104619</v>
      </c>
      <c r="P83" s="46">
        <f t="shared" ca="1" si="28"/>
        <v>5274010376.772253</v>
      </c>
      <c r="Q83" s="53">
        <f t="shared" ca="1" si="29"/>
        <v>5146840900.7528477</v>
      </c>
      <c r="R83" s="53">
        <f t="shared" ca="1" si="30"/>
        <v>5094896167.1251059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1">
        <v>78</v>
      </c>
      <c r="B84" s="37">
        <f t="shared" ca="1" si="20"/>
        <v>2031</v>
      </c>
      <c r="C84" s="40">
        <f t="shared" ca="1" si="21"/>
        <v>47907</v>
      </c>
      <c r="D84" s="43">
        <f ca="1">+IF($C84&lt;&gt;"",VLOOKUP(YEAR($C84),'Proyecciones cuota'!$B$5:$C$113,2,FALSE),"")</f>
        <v>65796588.961792015</v>
      </c>
      <c r="E84" s="171">
        <f ca="1">IFERROR(IF($D84&lt;&gt;"",VLOOKUP(C84,Simulador!$H$17:$I$27,2,FALSE),0),0)</f>
        <v>0</v>
      </c>
      <c r="F84" s="46">
        <f t="shared" ca="1" si="22"/>
        <v>4470569866.4611816</v>
      </c>
      <c r="G84" s="43">
        <f ca="1">+IF(F84&lt;&gt;"",F84*VLOOKUP(YEAR($C84),'Proyecciones DTF'!$B$4:$Y$112,IF(C84&lt;EOMONTH($C$1,61),6,IF(AND(C84&gt;=EOMONTH($C$1,61),C84&lt;EOMONTH($C$1,90)),9,IF(AND(C84&gt;=EOMONTH($C$1,91),C84&lt;EOMONTH($C$1,120)),12,IF(AND(C84&gt;=EOMONTH($C$1,121),C84&lt;EOMONTH($C$1,150)),15,IF(AND(C84&gt;=EOMONTH($C$1,151),C84&lt;EOMONTH($C$1,180)),18,IF(AND(C84&gt;=EOMONTH($C$1,181),C84&lt;EOMONTH($C$1,210)),21,24))))))),"")</f>
        <v>23540803.367126718</v>
      </c>
      <c r="H84" s="47">
        <f ca="1">+IF(F84&lt;&gt;"",F84*VLOOKUP(YEAR($C84),'Proyecciones DTF'!$B$4:$Y$112,IF(C84&lt;EOMONTH($C$1,61),3,IF(AND(C84&gt;=EOMONTH($C$1,61),C84&lt;EOMONTH($C$1,90)),6,IF(AND(C84&gt;=EOMONTH($C$1,91),C84&lt;EOMONTH($C$1,120)),9,IF(AND(C84&gt;=EOMONTH($C$1,121),C84&lt;EOMONTH($C$1,150)),12,IF(AND(C84&gt;=EOMONTH($C$1,151),C84&lt;EOMONTH($C$1,180)),15,IF(AND(C84&gt;=EOMONTH($C$1,181),C84&lt;EOMONTH($C$1,210)),18,21))))))),"")</f>
        <v>22970263.329737239</v>
      </c>
      <c r="I84" s="88">
        <f t="shared" ca="1" si="23"/>
        <v>6.5051277866659651E-2</v>
      </c>
      <c r="J84" s="138">
        <f t="shared" ca="1" si="24"/>
        <v>6.342987510803888E-2</v>
      </c>
      <c r="K84" s="43">
        <f ca="1">+IF(G84&lt;&gt;"",SUM($G$7:G84),"")</f>
        <v>958204350.97235644</v>
      </c>
      <c r="L84" s="46">
        <f t="shared" ca="1" si="25"/>
        <v>891130046.40429151</v>
      </c>
      <c r="M84" s="51">
        <f ca="1">+IF(H84&lt;&gt;"",SUM($H$7:H84),"")</f>
        <v>765037886.58319521</v>
      </c>
      <c r="N84" s="47">
        <f t="shared" ca="1" si="26"/>
        <v>711485234.52237153</v>
      </c>
      <c r="O84" s="46">
        <f t="shared" ca="1" si="27"/>
        <v>5428774217.4335384</v>
      </c>
      <c r="P84" s="46">
        <f t="shared" ca="1" si="28"/>
        <v>5361699912.8654728</v>
      </c>
      <c r="Q84" s="53">
        <f t="shared" ca="1" si="29"/>
        <v>5235607753.0443764</v>
      </c>
      <c r="R84" s="53">
        <f t="shared" ca="1" si="30"/>
        <v>5182055100.9835529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1">
        <v>79</v>
      </c>
      <c r="B85" s="37">
        <f t="shared" ca="1" si="20"/>
        <v>2031</v>
      </c>
      <c r="C85" s="40">
        <f t="shared" ca="1" si="21"/>
        <v>47938</v>
      </c>
      <c r="D85" s="43">
        <f ca="1">+IF($C85&lt;&gt;"",VLOOKUP(YEAR($C85),'Proyecciones cuota'!$B$5:$C$113,2,FALSE),"")</f>
        <v>65796588.961792015</v>
      </c>
      <c r="E85" s="171">
        <f ca="1">IFERROR(IF($D85&lt;&gt;"",VLOOKUP(C85,Simulador!$H$17:$I$27,2,FALSE),0),0)</f>
        <v>0</v>
      </c>
      <c r="F85" s="46">
        <f t="shared" ca="1" si="22"/>
        <v>4536366455.4229736</v>
      </c>
      <c r="G85" s="43">
        <f ca="1">+IF(F85&lt;&gt;"",F85*VLOOKUP(YEAR($C85),'Proyecciones DTF'!$B$4:$Y$112,IF(C85&lt;EOMONTH($C$1,61),6,IF(AND(C85&gt;=EOMONTH($C$1,61),C85&lt;EOMONTH($C$1,90)),9,IF(AND(C85&gt;=EOMONTH($C$1,91),C85&lt;EOMONTH($C$1,120)),12,IF(AND(C85&gt;=EOMONTH($C$1,121),C85&lt;EOMONTH($C$1,150)),15,IF(AND(C85&gt;=EOMONTH($C$1,151),C85&lt;EOMONTH($C$1,180)),18,IF(AND(C85&gt;=EOMONTH($C$1,181),C85&lt;EOMONTH($C$1,210)),21,24))))))),"")</f>
        <v>23887270.285046354</v>
      </c>
      <c r="H85" s="47">
        <f ca="1">+IF(F85&lt;&gt;"",F85*VLOOKUP(YEAR($C85),'Proyecciones DTF'!$B$4:$Y$112,IF(C85&lt;EOMONTH($C$1,61),3,IF(AND(C85&gt;=EOMONTH($C$1,61),C85&lt;EOMONTH($C$1,90)),6,IF(AND(C85&gt;=EOMONTH($C$1,91),C85&lt;EOMONTH($C$1,120)),9,IF(AND(C85&gt;=EOMONTH($C$1,121),C85&lt;EOMONTH($C$1,150)),12,IF(AND(C85&gt;=EOMONTH($C$1,151),C85&lt;EOMONTH($C$1,180)),15,IF(AND(C85&gt;=EOMONTH($C$1,181),C85&lt;EOMONTH($C$1,210)),18,21))))))),"")</f>
        <v>23308333.199976671</v>
      </c>
      <c r="I85" s="88">
        <f t="shared" ca="1" si="23"/>
        <v>6.5051277866659651E-2</v>
      </c>
      <c r="J85" s="138">
        <f t="shared" ca="1" si="24"/>
        <v>6.342987510803888E-2</v>
      </c>
      <c r="K85" s="43">
        <f ca="1">+IF(G85&lt;&gt;"",SUM($G$7:G85),"")</f>
        <v>982091621.25740278</v>
      </c>
      <c r="L85" s="46">
        <f t="shared" ca="1" si="25"/>
        <v>913345207.76938462</v>
      </c>
      <c r="M85" s="51">
        <f ca="1">+IF(H85&lt;&gt;"",SUM($H$7:H85),"")</f>
        <v>788346219.78317189</v>
      </c>
      <c r="N85" s="47">
        <f t="shared" ca="1" si="26"/>
        <v>733161984.39834976</v>
      </c>
      <c r="O85" s="46">
        <f t="shared" ca="1" si="27"/>
        <v>5518458076.6803761</v>
      </c>
      <c r="P85" s="46">
        <f t="shared" ca="1" si="28"/>
        <v>5449711663.192358</v>
      </c>
      <c r="Q85" s="53">
        <f t="shared" ca="1" si="29"/>
        <v>5324712675.2061453</v>
      </c>
      <c r="R85" s="53">
        <f t="shared" ca="1" si="30"/>
        <v>5269528439.8213234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1">
        <v>80</v>
      </c>
      <c r="B86" s="37">
        <f t="shared" ca="1" si="20"/>
        <v>2031</v>
      </c>
      <c r="C86" s="40">
        <f t="shared" ca="1" si="21"/>
        <v>47968</v>
      </c>
      <c r="D86" s="43">
        <f ca="1">+IF($C86&lt;&gt;"",VLOOKUP(YEAR($C86),'Proyecciones cuota'!$B$5:$C$113,2,FALSE),"")</f>
        <v>65796588.961792015</v>
      </c>
      <c r="E86" s="171">
        <f ca="1">IFERROR(IF($D86&lt;&gt;"",VLOOKUP(C86,Simulador!$H$17:$I$27,2,FALSE),0),0)</f>
        <v>0</v>
      </c>
      <c r="F86" s="46">
        <f t="shared" ca="1" si="22"/>
        <v>4602163044.3847656</v>
      </c>
      <c r="G86" s="43">
        <f ca="1">+IF(F86&lt;&gt;"",F86*VLOOKUP(YEAR($C86),'Proyecciones DTF'!$B$4:$Y$112,IF(C86&lt;EOMONTH($C$1,61),6,IF(AND(C86&gt;=EOMONTH($C$1,61),C86&lt;EOMONTH($C$1,90)),9,IF(AND(C86&gt;=EOMONTH($C$1,91),C86&lt;EOMONTH($C$1,120)),12,IF(AND(C86&gt;=EOMONTH($C$1,121),C86&lt;EOMONTH($C$1,150)),15,IF(AND(C86&gt;=EOMONTH($C$1,151),C86&lt;EOMONTH($C$1,180)),18,IF(AND(C86&gt;=EOMONTH($C$1,181),C86&lt;EOMONTH($C$1,210)),21,24))))))),"")</f>
        <v>24233737.20296599</v>
      </c>
      <c r="H86" s="47">
        <f ca="1">+IF(F86&lt;&gt;"",F86*VLOOKUP(YEAR($C86),'Proyecciones DTF'!$B$4:$Y$112,IF(C86&lt;EOMONTH($C$1,61),3,IF(AND(C86&gt;=EOMONTH($C$1,61),C86&lt;EOMONTH($C$1,90)),6,IF(AND(C86&gt;=EOMONTH($C$1,91),C86&lt;EOMONTH($C$1,120)),9,IF(AND(C86&gt;=EOMONTH($C$1,121),C86&lt;EOMONTH($C$1,150)),12,IF(AND(C86&gt;=EOMONTH($C$1,151),C86&lt;EOMONTH($C$1,180)),15,IF(AND(C86&gt;=EOMONTH($C$1,181),C86&lt;EOMONTH($C$1,210)),18,21))))))),"")</f>
        <v>23646403.070216104</v>
      </c>
      <c r="I86" s="88">
        <f t="shared" ca="1" si="23"/>
        <v>6.5051277866659651E-2</v>
      </c>
      <c r="J86" s="138">
        <f t="shared" ca="1" si="24"/>
        <v>6.342987510803888E-2</v>
      </c>
      <c r="K86" s="43">
        <f ca="1">+IF(G86&lt;&gt;"",SUM($G$7:G86),"")</f>
        <v>1006325358.4603688</v>
      </c>
      <c r="L86" s="46">
        <f t="shared" ca="1" si="25"/>
        <v>935882583.36814296</v>
      </c>
      <c r="M86" s="51">
        <f ca="1">+IF(H86&lt;&gt;"",SUM($H$7:H86),"")</f>
        <v>811992622.85338795</v>
      </c>
      <c r="N86" s="47">
        <f t="shared" ca="1" si="26"/>
        <v>755153139.25365078</v>
      </c>
      <c r="O86" s="46">
        <f t="shared" ca="1" si="27"/>
        <v>5608488402.8451347</v>
      </c>
      <c r="P86" s="46">
        <f t="shared" ca="1" si="28"/>
        <v>5538045627.7529087</v>
      </c>
      <c r="Q86" s="53">
        <f t="shared" ca="1" si="29"/>
        <v>5414155667.2381535</v>
      </c>
      <c r="R86" s="53">
        <f t="shared" ca="1" si="30"/>
        <v>5357316183.6384163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1">
        <v>81</v>
      </c>
      <c r="B87" s="37">
        <f t="shared" ca="1" si="20"/>
        <v>2031</v>
      </c>
      <c r="C87" s="40">
        <f t="shared" ca="1" si="21"/>
        <v>47999</v>
      </c>
      <c r="D87" s="43">
        <f ca="1">+IF($C87&lt;&gt;"",VLOOKUP(YEAR($C87),'Proyecciones cuota'!$B$5:$C$113,2,FALSE),"")</f>
        <v>65796588.961792015</v>
      </c>
      <c r="E87" s="171">
        <f ca="1">IFERROR(IF($D87&lt;&gt;"",VLOOKUP(C87,Simulador!$H$17:$I$27,2,FALSE),0),0)</f>
        <v>0</v>
      </c>
      <c r="F87" s="46">
        <f t="shared" ca="1" si="22"/>
        <v>4667959633.3465576</v>
      </c>
      <c r="G87" s="43">
        <f ca="1">+IF(F87&lt;&gt;"",F87*VLOOKUP(YEAR($C87),'Proyecciones DTF'!$B$4:$Y$112,IF(C87&lt;EOMONTH($C$1,61),6,IF(AND(C87&gt;=EOMONTH($C$1,61),C87&lt;EOMONTH($C$1,90)),9,IF(AND(C87&gt;=EOMONTH($C$1,91),C87&lt;EOMONTH($C$1,120)),12,IF(AND(C87&gt;=EOMONTH($C$1,121),C87&lt;EOMONTH($C$1,150)),15,IF(AND(C87&gt;=EOMONTH($C$1,151),C87&lt;EOMONTH($C$1,180)),18,IF(AND(C87&gt;=EOMONTH($C$1,181),C87&lt;EOMONTH($C$1,210)),21,24))))))),"")</f>
        <v>24580204.120885625</v>
      </c>
      <c r="H87" s="47">
        <f ca="1">+IF(F87&lt;&gt;"",F87*VLOOKUP(YEAR($C87),'Proyecciones DTF'!$B$4:$Y$112,IF(C87&lt;EOMONTH($C$1,61),3,IF(AND(C87&gt;=EOMONTH($C$1,61),C87&lt;EOMONTH($C$1,90)),6,IF(AND(C87&gt;=EOMONTH($C$1,91),C87&lt;EOMONTH($C$1,120)),9,IF(AND(C87&gt;=EOMONTH($C$1,121),C87&lt;EOMONTH($C$1,150)),12,IF(AND(C87&gt;=EOMONTH($C$1,151),C87&lt;EOMONTH($C$1,180)),15,IF(AND(C87&gt;=EOMONTH($C$1,181),C87&lt;EOMONTH($C$1,210)),18,21))))))),"")</f>
        <v>23984472.940455534</v>
      </c>
      <c r="I87" s="88">
        <f t="shared" ca="1" si="23"/>
        <v>6.5051277866659651E-2</v>
      </c>
      <c r="J87" s="138">
        <f t="shared" ca="1" si="24"/>
        <v>6.342987510803888E-2</v>
      </c>
      <c r="K87" s="43">
        <f ca="1">+IF(G87&lt;&gt;"",SUM($G$7:G87),"")</f>
        <v>1030905562.5812544</v>
      </c>
      <c r="L87" s="46">
        <f t="shared" ca="1" si="25"/>
        <v>958742173.20056665</v>
      </c>
      <c r="M87" s="51">
        <f ca="1">+IF(H87&lt;&gt;"",SUM($H$7:H87),"")</f>
        <v>835977095.79384351</v>
      </c>
      <c r="N87" s="47">
        <f t="shared" ca="1" si="26"/>
        <v>777458699.08827436</v>
      </c>
      <c r="O87" s="46">
        <f t="shared" ca="1" si="27"/>
        <v>5698865195.9278116</v>
      </c>
      <c r="P87" s="46">
        <f t="shared" ca="1" si="28"/>
        <v>5626701806.5471239</v>
      </c>
      <c r="Q87" s="53">
        <f t="shared" ca="1" si="29"/>
        <v>5503936729.1404009</v>
      </c>
      <c r="R87" s="53">
        <f t="shared" ca="1" si="30"/>
        <v>5445418332.4348316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1">
        <v>82</v>
      </c>
      <c r="B88" s="37">
        <f t="shared" ca="1" si="20"/>
        <v>2031</v>
      </c>
      <c r="C88" s="40">
        <f t="shared" ca="1" si="21"/>
        <v>48029</v>
      </c>
      <c r="D88" s="43">
        <f ca="1">+IF($C88&lt;&gt;"",VLOOKUP(YEAR($C88),'Proyecciones cuota'!$B$5:$C$113,2,FALSE),"")</f>
        <v>65796588.961792015</v>
      </c>
      <c r="E88" s="171">
        <f ca="1">IFERROR(IF($D88&lt;&gt;"",VLOOKUP(C88,Simulador!$H$17:$I$27,2,FALSE),0),0)</f>
        <v>0</v>
      </c>
      <c r="F88" s="46">
        <f t="shared" ca="1" si="22"/>
        <v>4733756222.3083496</v>
      </c>
      <c r="G88" s="43">
        <f ca="1">+IF(F88&lt;&gt;"",F88*VLOOKUP(YEAR($C88),'Proyecciones DTF'!$B$4:$Y$112,IF(C88&lt;EOMONTH($C$1,61),6,IF(AND(C88&gt;=EOMONTH($C$1,61),C88&lt;EOMONTH($C$1,90)),9,IF(AND(C88&gt;=EOMONTH($C$1,91),C88&lt;EOMONTH($C$1,120)),12,IF(AND(C88&gt;=EOMONTH($C$1,121),C88&lt;EOMONTH($C$1,150)),15,IF(AND(C88&gt;=EOMONTH($C$1,151),C88&lt;EOMONTH($C$1,180)),18,IF(AND(C88&gt;=EOMONTH($C$1,181),C88&lt;EOMONTH($C$1,210)),21,24))))))),"")</f>
        <v>24926671.038805261</v>
      </c>
      <c r="H88" s="47">
        <f ca="1">+IF(F88&lt;&gt;"",F88*VLOOKUP(YEAR($C88),'Proyecciones DTF'!$B$4:$Y$112,IF(C88&lt;EOMONTH($C$1,61),3,IF(AND(C88&gt;=EOMONTH($C$1,61),C88&lt;EOMONTH($C$1,90)),6,IF(AND(C88&gt;=EOMONTH($C$1,91),C88&lt;EOMONTH($C$1,120)),9,IF(AND(C88&gt;=EOMONTH($C$1,121),C88&lt;EOMONTH($C$1,150)),12,IF(AND(C88&gt;=EOMONTH($C$1,151),C88&lt;EOMONTH($C$1,180)),15,IF(AND(C88&gt;=EOMONTH($C$1,181),C88&lt;EOMONTH($C$1,210)),18,21))))))),"")</f>
        <v>24322542.810694966</v>
      </c>
      <c r="I88" s="88">
        <f t="shared" ca="1" si="23"/>
        <v>6.5051277866659651E-2</v>
      </c>
      <c r="J88" s="138">
        <f t="shared" ca="1" si="24"/>
        <v>6.342987510803888E-2</v>
      </c>
      <c r="K88" s="43">
        <f ca="1">+IF(G88&lt;&gt;"",SUM($G$7:G88),"")</f>
        <v>1055832233.6200596</v>
      </c>
      <c r="L88" s="46">
        <f t="shared" ca="1" si="25"/>
        <v>981923977.26665545</v>
      </c>
      <c r="M88" s="51">
        <f ca="1">+IF(H88&lt;&gt;"",SUM($H$7:H88),"")</f>
        <v>860299638.60453844</v>
      </c>
      <c r="N88" s="47">
        <f t="shared" ca="1" si="26"/>
        <v>800078663.90222073</v>
      </c>
      <c r="O88" s="46">
        <f t="shared" ca="1" si="27"/>
        <v>5789588455.9284096</v>
      </c>
      <c r="P88" s="46">
        <f t="shared" ca="1" si="28"/>
        <v>5715680199.5750046</v>
      </c>
      <c r="Q88" s="53">
        <f t="shared" ca="1" si="29"/>
        <v>5594055860.9128876</v>
      </c>
      <c r="R88" s="53">
        <f t="shared" ca="1" si="30"/>
        <v>5533834886.2105703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1">
        <v>83</v>
      </c>
      <c r="B89" s="37">
        <f t="shared" ca="1" si="20"/>
        <v>2031</v>
      </c>
      <c r="C89" s="40">
        <f t="shared" ca="1" si="21"/>
        <v>48060</v>
      </c>
      <c r="D89" s="43">
        <f ca="1">+IF($C89&lt;&gt;"",VLOOKUP(YEAR($C89),'Proyecciones cuota'!$B$5:$C$113,2,FALSE),"")</f>
        <v>65796588.961792015</v>
      </c>
      <c r="E89" s="171">
        <f ca="1">IFERROR(IF($D89&lt;&gt;"",VLOOKUP(C89,Simulador!$H$17:$I$27,2,FALSE),0),0)</f>
        <v>0</v>
      </c>
      <c r="F89" s="46">
        <f t="shared" ca="1" si="22"/>
        <v>4799552811.2701416</v>
      </c>
      <c r="G89" s="43">
        <f ca="1">+IF(F89&lt;&gt;"",F89*VLOOKUP(YEAR($C89),'Proyecciones DTF'!$B$4:$Y$112,IF(C89&lt;EOMONTH($C$1,61),6,IF(AND(C89&gt;=EOMONTH($C$1,61),C89&lt;EOMONTH($C$1,90)),9,IF(AND(C89&gt;=EOMONTH($C$1,91),C89&lt;EOMONTH($C$1,120)),12,IF(AND(C89&gt;=EOMONTH($C$1,121),C89&lt;EOMONTH($C$1,150)),15,IF(AND(C89&gt;=EOMONTH($C$1,151),C89&lt;EOMONTH($C$1,180)),18,IF(AND(C89&gt;=EOMONTH($C$1,181),C89&lt;EOMONTH($C$1,210)),21,24))))))),"")</f>
        <v>25273137.956724897</v>
      </c>
      <c r="H89" s="47">
        <f ca="1">+IF(F89&lt;&gt;"",F89*VLOOKUP(YEAR($C89),'Proyecciones DTF'!$B$4:$Y$112,IF(C89&lt;EOMONTH($C$1,61),3,IF(AND(C89&gt;=EOMONTH($C$1,61),C89&lt;EOMONTH($C$1,90)),6,IF(AND(C89&gt;=EOMONTH($C$1,91),C89&lt;EOMONTH($C$1,120)),9,IF(AND(C89&gt;=EOMONTH($C$1,121),C89&lt;EOMONTH($C$1,150)),12,IF(AND(C89&gt;=EOMONTH($C$1,151),C89&lt;EOMONTH($C$1,180)),15,IF(AND(C89&gt;=EOMONTH($C$1,181),C89&lt;EOMONTH($C$1,210)),18,21))))))),"")</f>
        <v>24660612.680934399</v>
      </c>
      <c r="I89" s="88">
        <f t="shared" ca="1" si="23"/>
        <v>6.5051277866659651E-2</v>
      </c>
      <c r="J89" s="138">
        <f t="shared" ca="1" si="24"/>
        <v>6.342987510803888E-2</v>
      </c>
      <c r="K89" s="43">
        <f ca="1">+IF(G89&lt;&gt;"",SUM($G$7:G89),"")</f>
        <v>1081105371.5767846</v>
      </c>
      <c r="L89" s="46">
        <f t="shared" ca="1" si="25"/>
        <v>1005427995.5664097</v>
      </c>
      <c r="M89" s="51">
        <f ca="1">+IF(H89&lt;&gt;"",SUM($H$7:H89),"")</f>
        <v>884960251.28547287</v>
      </c>
      <c r="N89" s="47">
        <f t="shared" ca="1" si="26"/>
        <v>823013033.69548976</v>
      </c>
      <c r="O89" s="46">
        <f t="shared" ca="1" si="27"/>
        <v>5880658182.8469257</v>
      </c>
      <c r="P89" s="46">
        <f t="shared" ca="1" si="28"/>
        <v>5804980806.8365517</v>
      </c>
      <c r="Q89" s="53">
        <f t="shared" ca="1" si="29"/>
        <v>5684513062.5556145</v>
      </c>
      <c r="R89" s="53">
        <f t="shared" ca="1" si="30"/>
        <v>5622565844.9656315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1">
        <v>84</v>
      </c>
      <c r="B90" s="37">
        <f t="shared" ca="1" si="20"/>
        <v>2031</v>
      </c>
      <c r="C90" s="40">
        <f t="shared" ca="1" si="21"/>
        <v>48091</v>
      </c>
      <c r="D90" s="43">
        <f ca="1">+IF($C90&lt;&gt;"",VLOOKUP(YEAR($C90),'Proyecciones cuota'!$B$5:$C$113,2,FALSE),"")</f>
        <v>65796588.961792015</v>
      </c>
      <c r="E90" s="171">
        <f ca="1">IFERROR(IF($D90&lt;&gt;"",VLOOKUP(C90,Simulador!$H$17:$I$27,2,FALSE),0),0)</f>
        <v>0</v>
      </c>
      <c r="F90" s="46">
        <f t="shared" ca="1" si="22"/>
        <v>4865349400.2319336</v>
      </c>
      <c r="G90" s="43">
        <f ca="1">+IF(F90&lt;&gt;"",F90*VLOOKUP(YEAR($C90),'Proyecciones DTF'!$B$4:$Y$112,IF(C90&lt;EOMONTH($C$1,61),6,IF(AND(C90&gt;=EOMONTH($C$1,61),C90&lt;EOMONTH($C$1,90)),9,IF(AND(C90&gt;=EOMONTH($C$1,91),C90&lt;EOMONTH($C$1,120)),12,IF(AND(C90&gt;=EOMONTH($C$1,121),C90&lt;EOMONTH($C$1,150)),15,IF(AND(C90&gt;=EOMONTH($C$1,151),C90&lt;EOMONTH($C$1,180)),18,IF(AND(C90&gt;=EOMONTH($C$1,181),C90&lt;EOMONTH($C$1,210)),21,24))))))),"")</f>
        <v>25619604.874644537</v>
      </c>
      <c r="H90" s="47">
        <f ca="1">+IF(F90&lt;&gt;"",F90*VLOOKUP(YEAR($C90),'Proyecciones DTF'!$B$4:$Y$112,IF(C90&lt;EOMONTH($C$1,61),3,IF(AND(C90&gt;=EOMONTH($C$1,61),C90&lt;EOMONTH($C$1,90)),6,IF(AND(C90&gt;=EOMONTH($C$1,91),C90&lt;EOMONTH($C$1,120)),9,IF(AND(C90&gt;=EOMONTH($C$1,121),C90&lt;EOMONTH($C$1,150)),12,IF(AND(C90&gt;=EOMONTH($C$1,151),C90&lt;EOMONTH($C$1,180)),15,IF(AND(C90&gt;=EOMONTH($C$1,181),C90&lt;EOMONTH($C$1,210)),18,21))))))),"")</f>
        <v>24998682.551173829</v>
      </c>
      <c r="I90" s="88">
        <f t="shared" ca="1" si="23"/>
        <v>6.5051277866659651E-2</v>
      </c>
      <c r="J90" s="138">
        <f t="shared" ca="1" si="24"/>
        <v>6.342987510803888E-2</v>
      </c>
      <c r="K90" s="43">
        <f ca="1">+IF(G90&lt;&gt;"",SUM($G$7:G90),"")</f>
        <v>1106724976.4514291</v>
      </c>
      <c r="L90" s="46">
        <f t="shared" ca="1" si="25"/>
        <v>1029254228.0998292</v>
      </c>
      <c r="M90" s="51">
        <f ca="1">+IF(H90&lt;&gt;"",SUM($H$7:H90),"")</f>
        <v>909958933.83664668</v>
      </c>
      <c r="N90" s="47">
        <f t="shared" ca="1" si="26"/>
        <v>846261808.46808136</v>
      </c>
      <c r="O90" s="46">
        <f t="shared" ca="1" si="27"/>
        <v>5972074376.683363</v>
      </c>
      <c r="P90" s="46">
        <f t="shared" ca="1" si="28"/>
        <v>5894603628.3317623</v>
      </c>
      <c r="Q90" s="53">
        <f t="shared" ca="1" si="29"/>
        <v>5775308334.0685806</v>
      </c>
      <c r="R90" s="53">
        <f t="shared" ca="1" si="30"/>
        <v>5711611208.7000151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1">
        <v>85</v>
      </c>
      <c r="B91" s="37">
        <f t="shared" ca="1" si="20"/>
        <v>2031</v>
      </c>
      <c r="C91" s="40">
        <f t="shared" ca="1" si="21"/>
        <v>48121</v>
      </c>
      <c r="D91" s="43">
        <f ca="1">+IF($C91&lt;&gt;"",VLOOKUP(YEAR($C91),'Proyecciones cuota'!$B$5:$C$113,2,FALSE),"")</f>
        <v>65796588.961792015</v>
      </c>
      <c r="E91" s="171">
        <f ca="1">IFERROR(IF($D91&lt;&gt;"",VLOOKUP(C91,Simulador!$H$17:$I$27,2,FALSE),0),0)</f>
        <v>0</v>
      </c>
      <c r="F91" s="46">
        <f t="shared" ca="1" si="22"/>
        <v>4931145989.1937256</v>
      </c>
      <c r="G91" s="43">
        <f ca="1">+IF(F91&lt;&gt;"",F91*VLOOKUP(YEAR($C91),'Proyecciones DTF'!$B$4:$Y$112,IF(C91&lt;EOMONTH($C$1,61),6,IF(AND(C91&gt;=EOMONTH($C$1,61),C91&lt;EOMONTH($C$1,90)),9,IF(AND(C91&gt;=EOMONTH($C$1,91),C91&lt;EOMONTH($C$1,120)),12,IF(AND(C91&gt;=EOMONTH($C$1,121),C91&lt;EOMONTH($C$1,150)),15,IF(AND(C91&gt;=EOMONTH($C$1,151),C91&lt;EOMONTH($C$1,180)),18,IF(AND(C91&gt;=EOMONTH($C$1,181),C91&lt;EOMONTH($C$1,210)),21,24))))))),"")</f>
        <v>25966071.792564172</v>
      </c>
      <c r="H91" s="47">
        <f ca="1">+IF(F91&lt;&gt;"",F91*VLOOKUP(YEAR($C91),'Proyecciones DTF'!$B$4:$Y$112,IF(C91&lt;EOMONTH($C$1,61),3,IF(AND(C91&gt;=EOMONTH($C$1,61),C91&lt;EOMONTH($C$1,90)),6,IF(AND(C91&gt;=EOMONTH($C$1,91),C91&lt;EOMONTH($C$1,120)),9,IF(AND(C91&gt;=EOMONTH($C$1,121),C91&lt;EOMONTH($C$1,150)),12,IF(AND(C91&gt;=EOMONTH($C$1,151),C91&lt;EOMONTH($C$1,180)),15,IF(AND(C91&gt;=EOMONTH($C$1,181),C91&lt;EOMONTH($C$1,210)),18,21))))))),"")</f>
        <v>25336752.421413261</v>
      </c>
      <c r="I91" s="88">
        <f t="shared" ca="1" si="23"/>
        <v>6.5051277866659651E-2</v>
      </c>
      <c r="J91" s="138">
        <f t="shared" ca="1" si="24"/>
        <v>6.342987510803888E-2</v>
      </c>
      <c r="K91" s="43">
        <f ca="1">+IF(G91&lt;&gt;"",SUM($G$7:G91),"")</f>
        <v>1132691048.2439933</v>
      </c>
      <c r="L91" s="46">
        <f t="shared" ca="1" si="25"/>
        <v>1053402674.8669138</v>
      </c>
      <c r="M91" s="51">
        <f ca="1">+IF(H91&lt;&gt;"",SUM($H$7:H91),"")</f>
        <v>935295686.25805998</v>
      </c>
      <c r="N91" s="47">
        <f t="shared" ca="1" si="26"/>
        <v>869824988.21999574</v>
      </c>
      <c r="O91" s="46">
        <f t="shared" ca="1" si="27"/>
        <v>6063837037.4377193</v>
      </c>
      <c r="P91" s="46">
        <f t="shared" ca="1" si="28"/>
        <v>5984548664.0606394</v>
      </c>
      <c r="Q91" s="53">
        <f t="shared" ca="1" si="29"/>
        <v>5866441675.451786</v>
      </c>
      <c r="R91" s="53">
        <f t="shared" ca="1" si="30"/>
        <v>5800970977.4137211</v>
      </c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1">
        <v>86</v>
      </c>
      <c r="B92" s="37">
        <f t="shared" ca="1" si="20"/>
        <v>2031</v>
      </c>
      <c r="C92" s="40">
        <f t="shared" ca="1" si="21"/>
        <v>48152</v>
      </c>
      <c r="D92" s="43">
        <f ca="1">+IF($C92&lt;&gt;"",VLOOKUP(YEAR($C92),'Proyecciones cuota'!$B$5:$C$113,2,FALSE),"")</f>
        <v>65796588.961792015</v>
      </c>
      <c r="E92" s="171">
        <f ca="1">IFERROR(IF($D92&lt;&gt;"",VLOOKUP(C92,Simulador!$H$17:$I$27,2,FALSE),0),0)</f>
        <v>0</v>
      </c>
      <c r="F92" s="46">
        <f t="shared" ca="1" si="22"/>
        <v>4996942578.1555176</v>
      </c>
      <c r="G92" s="43">
        <f ca="1">+IF(F92&lt;&gt;"",F92*VLOOKUP(YEAR($C92),'Proyecciones DTF'!$B$4:$Y$112,IF(C92&lt;EOMONTH($C$1,61),6,IF(AND(C92&gt;=EOMONTH($C$1,61),C92&lt;EOMONTH($C$1,90)),9,IF(AND(C92&gt;=EOMONTH($C$1,91),C92&lt;EOMONTH($C$1,120)),12,IF(AND(C92&gt;=EOMONTH($C$1,121),C92&lt;EOMONTH($C$1,150)),15,IF(AND(C92&gt;=EOMONTH($C$1,151),C92&lt;EOMONTH($C$1,180)),18,IF(AND(C92&gt;=EOMONTH($C$1,181),C92&lt;EOMONTH($C$1,210)),21,24))))))),"")</f>
        <v>26312538.710483808</v>
      </c>
      <c r="H92" s="47">
        <f ca="1">+IF(F92&lt;&gt;"",F92*VLOOKUP(YEAR($C92),'Proyecciones DTF'!$B$4:$Y$112,IF(C92&lt;EOMONTH($C$1,61),3,IF(AND(C92&gt;=EOMONTH($C$1,61),C92&lt;EOMONTH($C$1,90)),6,IF(AND(C92&gt;=EOMONTH($C$1,91),C92&lt;EOMONTH($C$1,120)),9,IF(AND(C92&gt;=EOMONTH($C$1,121),C92&lt;EOMONTH($C$1,150)),12,IF(AND(C92&gt;=EOMONTH($C$1,151),C92&lt;EOMONTH($C$1,180)),15,IF(AND(C92&gt;=EOMONTH($C$1,181),C92&lt;EOMONTH($C$1,210)),18,21))))))),"")</f>
        <v>25674822.291652694</v>
      </c>
      <c r="I92" s="88">
        <f t="shared" ca="1" si="23"/>
        <v>6.5051277866659651E-2</v>
      </c>
      <c r="J92" s="138">
        <f t="shared" ca="1" si="24"/>
        <v>6.342987510803888E-2</v>
      </c>
      <c r="K92" s="43">
        <f ca="1">+IF(G92&lt;&gt;"",SUM($G$7:G92),"")</f>
        <v>1159003586.9544771</v>
      </c>
      <c r="L92" s="46">
        <f t="shared" ca="1" si="25"/>
        <v>1077873335.8676636</v>
      </c>
      <c r="M92" s="51">
        <f ca="1">+IF(H92&lt;&gt;"",SUM($H$7:H92),"")</f>
        <v>960970508.54971266</v>
      </c>
      <c r="N92" s="47">
        <f t="shared" ca="1" si="26"/>
        <v>893702572.95123267</v>
      </c>
      <c r="O92" s="46">
        <f t="shared" ca="1" si="27"/>
        <v>6155946165.1099949</v>
      </c>
      <c r="P92" s="46">
        <f t="shared" ca="1" si="28"/>
        <v>6074815914.023181</v>
      </c>
      <c r="Q92" s="53">
        <f t="shared" ca="1" si="29"/>
        <v>5957913086.7052307</v>
      </c>
      <c r="R92" s="53">
        <f t="shared" ca="1" si="30"/>
        <v>5890645151.1067505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1">
        <v>87</v>
      </c>
      <c r="B93" s="37">
        <f t="shared" ca="1" si="20"/>
        <v>2031</v>
      </c>
      <c r="C93" s="40">
        <f t="shared" ca="1" si="21"/>
        <v>48182</v>
      </c>
      <c r="D93" s="43">
        <f ca="1">+IF($C93&lt;&gt;"",VLOOKUP(YEAR($C93),'Proyecciones cuota'!$B$5:$C$113,2,FALSE),"")</f>
        <v>65796588.961792015</v>
      </c>
      <c r="E93" s="171">
        <f ca="1">IFERROR(IF($D93&lt;&gt;"",VLOOKUP(C93,Simulador!$H$17:$I$27,2,FALSE),0),0)</f>
        <v>0</v>
      </c>
      <c r="F93" s="46">
        <f t="shared" ca="1" si="22"/>
        <v>5062739167.1173096</v>
      </c>
      <c r="G93" s="43">
        <f ca="1">+IF(F93&lt;&gt;"",F93*VLOOKUP(YEAR($C93),'Proyecciones DTF'!$B$4:$Y$112,IF(C93&lt;EOMONTH($C$1,61),6,IF(AND(C93&gt;=EOMONTH($C$1,61),C93&lt;EOMONTH($C$1,90)),9,IF(AND(C93&gt;=EOMONTH($C$1,91),C93&lt;EOMONTH($C$1,120)),12,IF(AND(C93&gt;=EOMONTH($C$1,121),C93&lt;EOMONTH($C$1,150)),15,IF(AND(C93&gt;=EOMONTH($C$1,151),C93&lt;EOMONTH($C$1,180)),18,IF(AND(C93&gt;=EOMONTH($C$1,181),C93&lt;EOMONTH($C$1,210)),21,24))))))),"")</f>
        <v>26659005.628403444</v>
      </c>
      <c r="H93" s="47">
        <f ca="1">+IF(F93&lt;&gt;"",F93*VLOOKUP(YEAR($C93),'Proyecciones DTF'!$B$4:$Y$112,IF(C93&lt;EOMONTH($C$1,61),3,IF(AND(C93&gt;=EOMONTH($C$1,61),C93&lt;EOMONTH($C$1,90)),6,IF(AND(C93&gt;=EOMONTH($C$1,91),C93&lt;EOMONTH($C$1,120)),9,IF(AND(C93&gt;=EOMONTH($C$1,121),C93&lt;EOMONTH($C$1,150)),12,IF(AND(C93&gt;=EOMONTH($C$1,151),C93&lt;EOMONTH($C$1,180)),15,IF(AND(C93&gt;=EOMONTH($C$1,181),C93&lt;EOMONTH($C$1,210)),18,21))))))),"")</f>
        <v>26012892.161892124</v>
      </c>
      <c r="I93" s="88">
        <f t="shared" ca="1" si="23"/>
        <v>6.5051277866659651E-2</v>
      </c>
      <c r="J93" s="138">
        <f t="shared" ca="1" si="24"/>
        <v>6.342987510803888E-2</v>
      </c>
      <c r="K93" s="43">
        <f ca="1">+IF(G93&lt;&gt;"",SUM($G$7:G93),"")</f>
        <v>1185662592.5828805</v>
      </c>
      <c r="L93" s="46">
        <f t="shared" ca="1" si="25"/>
        <v>1102666211.1020789</v>
      </c>
      <c r="M93" s="51">
        <f ca="1">+IF(H93&lt;&gt;"",SUM($H$7:H93),"")</f>
        <v>986983400.71160483</v>
      </c>
      <c r="N93" s="47">
        <f t="shared" ca="1" si="26"/>
        <v>917894562.6617924</v>
      </c>
      <c r="O93" s="46">
        <f t="shared" ca="1" si="27"/>
        <v>6248401759.7001896</v>
      </c>
      <c r="P93" s="46">
        <f t="shared" ca="1" si="28"/>
        <v>6165405378.219389</v>
      </c>
      <c r="Q93" s="53">
        <f t="shared" ca="1" si="29"/>
        <v>6049722567.8289146</v>
      </c>
      <c r="R93" s="53">
        <f t="shared" ca="1" si="30"/>
        <v>5980633729.7791023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1">
        <v>88</v>
      </c>
      <c r="B94" s="37">
        <f t="shared" ca="1" si="20"/>
        <v>2031</v>
      </c>
      <c r="C94" s="40">
        <f t="shared" ca="1" si="21"/>
        <v>48213</v>
      </c>
      <c r="D94" s="43">
        <f ca="1">+IF($C94&lt;&gt;"",VLOOKUP(YEAR($C94),'Proyecciones cuota'!$B$5:$C$113,2,FALSE),"")</f>
        <v>65796588.961792015</v>
      </c>
      <c r="E94" s="171">
        <f ca="1">IFERROR(IF($D94&lt;&gt;"",VLOOKUP(C94,Simulador!$H$17:$I$27,2,FALSE),0),0)</f>
        <v>0</v>
      </c>
      <c r="F94" s="46">
        <f t="shared" ca="1" si="22"/>
        <v>5128535756.0791016</v>
      </c>
      <c r="G94" s="43">
        <f ca="1">+IF(F94&lt;&gt;"",F94*VLOOKUP(YEAR($C94),'Proyecciones DTF'!$B$4:$Y$112,IF(C94&lt;EOMONTH($C$1,61),6,IF(AND(C94&gt;=EOMONTH($C$1,61),C94&lt;EOMONTH($C$1,90)),9,IF(AND(C94&gt;=EOMONTH($C$1,91),C94&lt;EOMONTH($C$1,120)),12,IF(AND(C94&gt;=EOMONTH($C$1,121),C94&lt;EOMONTH($C$1,150)),15,IF(AND(C94&gt;=EOMONTH($C$1,151),C94&lt;EOMONTH($C$1,180)),18,IF(AND(C94&gt;=EOMONTH($C$1,181),C94&lt;EOMONTH($C$1,210)),21,24))))))),"")</f>
        <v>27005472.54632308</v>
      </c>
      <c r="H94" s="47">
        <f ca="1">+IF(F94&lt;&gt;"",F94*VLOOKUP(YEAR($C94),'Proyecciones DTF'!$B$4:$Y$112,IF(C94&lt;EOMONTH($C$1,61),3,IF(AND(C94&gt;=EOMONTH($C$1,61),C94&lt;EOMONTH($C$1,90)),6,IF(AND(C94&gt;=EOMONTH($C$1,91),C94&lt;EOMONTH($C$1,120)),9,IF(AND(C94&gt;=EOMONTH($C$1,121),C94&lt;EOMONTH($C$1,150)),12,IF(AND(C94&gt;=EOMONTH($C$1,151),C94&lt;EOMONTH($C$1,180)),15,IF(AND(C94&gt;=EOMONTH($C$1,181),C94&lt;EOMONTH($C$1,210)),18,21))))))),"")</f>
        <v>26350962.032131556</v>
      </c>
      <c r="I94" s="88">
        <f t="shared" ca="1" si="23"/>
        <v>6.5051277866659651E-2</v>
      </c>
      <c r="J94" s="138">
        <f t="shared" ca="1" si="24"/>
        <v>6.342987510803888E-2</v>
      </c>
      <c r="K94" s="43">
        <f ca="1">+IF(G94&lt;&gt;"",SUM($G$7:G94),"")</f>
        <v>1212668065.1292036</v>
      </c>
      <c r="L94" s="46">
        <f t="shared" ca="1" si="25"/>
        <v>1127781300.5701594</v>
      </c>
      <c r="M94" s="51">
        <f ca="1">+IF(H94&lt;&gt;"",SUM($H$7:H94),"")</f>
        <v>1013334362.7437364</v>
      </c>
      <c r="N94" s="47">
        <f t="shared" ca="1" si="26"/>
        <v>942400957.3516748</v>
      </c>
      <c r="O94" s="46">
        <f t="shared" ca="1" si="27"/>
        <v>6341203821.2083054</v>
      </c>
      <c r="P94" s="46">
        <f t="shared" ca="1" si="28"/>
        <v>6256317056.6492615</v>
      </c>
      <c r="Q94" s="53">
        <f t="shared" ca="1" si="29"/>
        <v>6141870118.8228378</v>
      </c>
      <c r="R94" s="53">
        <f t="shared" ca="1" si="30"/>
        <v>6070936713.4307766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1">
        <v>89</v>
      </c>
      <c r="B95" s="37">
        <f t="shared" ca="1" si="20"/>
        <v>2032</v>
      </c>
      <c r="C95" s="40">
        <f t="shared" ca="1" si="21"/>
        <v>48244</v>
      </c>
      <c r="D95" s="43">
        <f ca="1">+IF($C95&lt;&gt;"",VLOOKUP(YEAR($C95),'Proyecciones cuota'!$B$5:$C$113,2,FALSE),"")</f>
        <v>68428452.520263702</v>
      </c>
      <c r="E95" s="171">
        <f ca="1">IFERROR(IF($D95&lt;&gt;"",VLOOKUP(C95,Simulador!$H$17:$I$27,2,FALSE),0),0)</f>
        <v>0</v>
      </c>
      <c r="F95" s="46">
        <f t="shared" ca="1" si="22"/>
        <v>5196964208.5993652</v>
      </c>
      <c r="G95" s="43">
        <f ca="1">+IF(F95&lt;&gt;"",F95*VLOOKUP(YEAR($C95),'Proyecciones DTF'!$B$4:$Y$112,IF(C95&lt;EOMONTH($C$1,61),6,IF(AND(C95&gt;=EOMONTH($C$1,61),C95&lt;EOMONTH($C$1,90)),9,IF(AND(C95&gt;=EOMONTH($C$1,91),C95&lt;EOMONTH($C$1,120)),12,IF(AND(C95&gt;=EOMONTH($C$1,121),C95&lt;EOMONTH($C$1,150)),15,IF(AND(C95&gt;=EOMONTH($C$1,151),C95&lt;EOMONTH($C$1,180)),18,IF(AND(C95&gt;=EOMONTH($C$1,181),C95&lt;EOMONTH($C$1,210)),21,24))))))),"")</f>
        <v>27365798.140959501</v>
      </c>
      <c r="H95" s="47">
        <f ca="1">+IF(F95&lt;&gt;"",F95*VLOOKUP(YEAR($C95),'Proyecciones DTF'!$B$4:$Y$112,IF(C95&lt;EOMONTH($C$1,61),3,IF(AND(C95&gt;=EOMONTH($C$1,61),C95&lt;EOMONTH($C$1,90)),6,IF(AND(C95&gt;=EOMONTH($C$1,91),C95&lt;EOMONTH($C$1,120)),9,IF(AND(C95&gt;=EOMONTH($C$1,121),C95&lt;EOMONTH($C$1,150)),12,IF(AND(C95&gt;=EOMONTH($C$1,151),C95&lt;EOMONTH($C$1,180)),15,IF(AND(C95&gt;=EOMONTH($C$1,181),C95&lt;EOMONTH($C$1,210)),18,21))))))),"")</f>
        <v>26702554.697180565</v>
      </c>
      <c r="I95" s="88">
        <f t="shared" ca="1" si="23"/>
        <v>6.5051277866659651E-2</v>
      </c>
      <c r="J95" s="138">
        <f t="shared" ca="1" si="24"/>
        <v>6.342987510803888E-2</v>
      </c>
      <c r="K95" s="43">
        <f ca="1">+IF(G95&lt;&gt;"",SUM($G$7:G95),"")</f>
        <v>1240033863.2701631</v>
      </c>
      <c r="L95" s="46">
        <f t="shared" ca="1" si="25"/>
        <v>1153231492.8412516</v>
      </c>
      <c r="M95" s="51">
        <f ca="1">+IF(H95&lt;&gt;"",SUM($H$7:H95),"")</f>
        <v>1040036917.4409169</v>
      </c>
      <c r="N95" s="47">
        <f t="shared" ca="1" si="26"/>
        <v>967234333.2200526</v>
      </c>
      <c r="O95" s="46">
        <f t="shared" ca="1" si="27"/>
        <v>6436998071.8695278</v>
      </c>
      <c r="P95" s="46">
        <f t="shared" ca="1" si="28"/>
        <v>6350195701.4406166</v>
      </c>
      <c r="Q95" s="53">
        <f t="shared" ca="1" si="29"/>
        <v>6237001126.0402822</v>
      </c>
      <c r="R95" s="53">
        <f t="shared" ca="1" si="30"/>
        <v>6164198541.819418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1">
        <v>90</v>
      </c>
      <c r="B96" s="37">
        <f t="shared" ca="1" si="20"/>
        <v>2032</v>
      </c>
      <c r="C96" s="40">
        <f t="shared" ca="1" si="21"/>
        <v>48273</v>
      </c>
      <c r="D96" s="43">
        <f ca="1">+IF($C96&lt;&gt;"",VLOOKUP(YEAR($C96),'Proyecciones cuota'!$B$5:$C$113,2,FALSE),"")</f>
        <v>68428452.520263702</v>
      </c>
      <c r="E96" s="171">
        <f ca="1">IFERROR(IF($D96&lt;&gt;"",VLOOKUP(C96,Simulador!$H$17:$I$27,2,FALSE),0),0)</f>
        <v>0</v>
      </c>
      <c r="F96" s="46">
        <f t="shared" ca="1" si="22"/>
        <v>5265392661.1196289</v>
      </c>
      <c r="G96" s="43">
        <f ca="1">+IF(F96&lt;&gt;"",F96*VLOOKUP(YEAR($C96),'Proyecciones DTF'!$B$4:$Y$112,IF(C96&lt;EOMONTH($C$1,61),6,IF(AND(C96&gt;=EOMONTH($C$1,61),C96&lt;EOMONTH($C$1,90)),9,IF(AND(C96&gt;=EOMONTH($C$1,91),C96&lt;EOMONTH($C$1,120)),12,IF(AND(C96&gt;=EOMONTH($C$1,121),C96&lt;EOMONTH($C$1,150)),15,IF(AND(C96&gt;=EOMONTH($C$1,151),C96&lt;EOMONTH($C$1,180)),18,IF(AND(C96&gt;=EOMONTH($C$1,181),C96&lt;EOMONTH($C$1,210)),21,24))))))),"")</f>
        <v>30641970.444157645</v>
      </c>
      <c r="H96" s="47">
        <f ca="1">+IF(F96&lt;&gt;"",F96*VLOOKUP(YEAR($C96),'Proyecciones DTF'!$B$4:$Y$112,IF(C96&lt;EOMONTH($C$1,61),3,IF(AND(C96&gt;=EOMONTH($C$1,61),C96&lt;EOMONTH($C$1,90)),6,IF(AND(C96&gt;=EOMONTH($C$1,91),C96&lt;EOMONTH($C$1,120)),9,IF(AND(C96&gt;=EOMONTH($C$1,121),C96&lt;EOMONTH($C$1,150)),12,IF(AND(C96&gt;=EOMONTH($C$1,151),C96&lt;EOMONTH($C$1,180)),15,IF(AND(C96&gt;=EOMONTH($C$1,181),C96&lt;EOMONTH($C$1,210)),18,21))))))),"")</f>
        <v>30192960.372292813</v>
      </c>
      <c r="I96" s="88">
        <f t="shared" ca="1" si="23"/>
        <v>7.2113169769552954E-2</v>
      </c>
      <c r="J96" s="138">
        <f t="shared" ca="1" si="24"/>
        <v>7.1022923421069306E-2</v>
      </c>
      <c r="K96" s="43">
        <f ca="1">+IF(G96&lt;&gt;"",SUM($G$7:G96),"")</f>
        <v>1270675833.7143207</v>
      </c>
      <c r="L96" s="46">
        <f t="shared" ca="1" si="25"/>
        <v>1181728525.3543184</v>
      </c>
      <c r="M96" s="51">
        <f ca="1">+IF(H96&lt;&gt;"",SUM($H$7:H96),"")</f>
        <v>1070229877.8132097</v>
      </c>
      <c r="N96" s="47">
        <f t="shared" ca="1" si="26"/>
        <v>995313786.36628497</v>
      </c>
      <c r="O96" s="46">
        <f t="shared" ca="1" si="27"/>
        <v>6536068494.83395</v>
      </c>
      <c r="P96" s="46">
        <f t="shared" ca="1" si="28"/>
        <v>6447121186.4739475</v>
      </c>
      <c r="Q96" s="53">
        <f t="shared" ca="1" si="29"/>
        <v>6335622538.9328384</v>
      </c>
      <c r="R96" s="53">
        <f t="shared" ca="1" si="30"/>
        <v>6260706447.4859142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1">
        <v>91</v>
      </c>
      <c r="B97" s="37">
        <f t="shared" ca="1" si="20"/>
        <v>2032</v>
      </c>
      <c r="C97" s="40">
        <f t="shared" ca="1" si="21"/>
        <v>48304</v>
      </c>
      <c r="D97" s="43">
        <f ca="1">+IF($C97&lt;&gt;"",VLOOKUP(YEAR($C97),'Proyecciones cuota'!$B$5:$C$113,2,FALSE),"")</f>
        <v>68428452.520263702</v>
      </c>
      <c r="E97" s="171">
        <f ca="1">IFERROR(IF($D97&lt;&gt;"",VLOOKUP(C97,Simulador!$H$17:$I$27,2,FALSE),0),0)</f>
        <v>0</v>
      </c>
      <c r="F97" s="46">
        <f t="shared" ca="1" si="22"/>
        <v>5333821113.6398926</v>
      </c>
      <c r="G97" s="43">
        <f ca="1">+IF(F97&lt;&gt;"",F97*VLOOKUP(YEAR($C97),'Proyecciones DTF'!$B$4:$Y$112,IF(C97&lt;EOMONTH($C$1,61),6,IF(AND(C97&gt;=EOMONTH($C$1,61),C97&lt;EOMONTH($C$1,90)),9,IF(AND(C97&gt;=EOMONTH($C$1,91),C97&lt;EOMONTH($C$1,120)),12,IF(AND(C97&gt;=EOMONTH($C$1,121),C97&lt;EOMONTH($C$1,150)),15,IF(AND(C97&gt;=EOMONTH($C$1,151),C97&lt;EOMONTH($C$1,180)),18,IF(AND(C97&gt;=EOMONTH($C$1,181),C97&lt;EOMONTH($C$1,210)),21,24))))))),"")</f>
        <v>28767504.480685361</v>
      </c>
      <c r="H97" s="47">
        <f ca="1">+IF(F97&lt;&gt;"",F97*VLOOKUP(YEAR($C97),'Proyecciones DTF'!$B$4:$Y$112,IF(C97&lt;EOMONTH($C$1,61),3,IF(AND(C97&gt;=EOMONTH($C$1,61),C97&lt;EOMONTH($C$1,90)),6,IF(AND(C97&gt;=EOMONTH($C$1,91),C97&lt;EOMONTH($C$1,120)),9,IF(AND(C97&gt;=EOMONTH($C$1,121),C97&lt;EOMONTH($C$1,150)),12,IF(AND(C97&gt;=EOMONTH($C$1,151),C97&lt;EOMONTH($C$1,180)),15,IF(AND(C97&gt;=EOMONTH($C$1,181),C97&lt;EOMONTH($C$1,210)),18,21))))))),"")</f>
        <v>28086449.330232345</v>
      </c>
      <c r="I97" s="88">
        <f t="shared" ca="1" si="23"/>
        <v>6.6675771977772857E-2</v>
      </c>
      <c r="J97" s="138">
        <f t="shared" ca="1" si="24"/>
        <v>6.5051277866659651E-2</v>
      </c>
      <c r="K97" s="43">
        <f ca="1">+IF(G97&lt;&gt;"",SUM($G$7:G97),"")</f>
        <v>1299443338.1950061</v>
      </c>
      <c r="L97" s="46">
        <f t="shared" ca="1" si="25"/>
        <v>1208482304.5213559</v>
      </c>
      <c r="M97" s="51">
        <f ca="1">+IF(H97&lt;&gt;"",SUM($H$7:H97),"")</f>
        <v>1098316327.1434419</v>
      </c>
      <c r="N97" s="47">
        <f t="shared" ca="1" si="26"/>
        <v>1021434184.2434009</v>
      </c>
      <c r="O97" s="46">
        <f t="shared" ca="1" si="27"/>
        <v>6633264451.8348989</v>
      </c>
      <c r="P97" s="46">
        <f t="shared" ca="1" si="28"/>
        <v>6542303418.1612482</v>
      </c>
      <c r="Q97" s="53">
        <f t="shared" ca="1" si="29"/>
        <v>6432137440.7833347</v>
      </c>
      <c r="R97" s="53">
        <f t="shared" ca="1" si="30"/>
        <v>6355255297.8832932</v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1">
        <v>92</v>
      </c>
      <c r="B98" s="37">
        <f t="shared" ca="1" si="20"/>
        <v>2032</v>
      </c>
      <c r="C98" s="40">
        <f t="shared" ca="1" si="21"/>
        <v>48334</v>
      </c>
      <c r="D98" s="43">
        <f ca="1">+IF($C98&lt;&gt;"",VLOOKUP(YEAR($C98),'Proyecciones cuota'!$B$5:$C$113,2,FALSE),"")</f>
        <v>68428452.520263702</v>
      </c>
      <c r="E98" s="171">
        <f ca="1">IFERROR(IF($D98&lt;&gt;"",VLOOKUP(C98,Simulador!$H$17:$I$27,2,FALSE),0),0)</f>
        <v>0</v>
      </c>
      <c r="F98" s="46">
        <f t="shared" ca="1" si="22"/>
        <v>5402249566.1601563</v>
      </c>
      <c r="G98" s="43">
        <f ca="1">+IF(F98&lt;&gt;"",F98*VLOOKUP(YEAR($C98),'Proyecciones DTF'!$B$4:$Y$112,IF(C98&lt;EOMONTH($C$1,61),6,IF(AND(C98&gt;=EOMONTH($C$1,61),C98&lt;EOMONTH($C$1,90)),9,IF(AND(C98&gt;=EOMONTH($C$1,91),C98&lt;EOMONTH($C$1,120)),12,IF(AND(C98&gt;=EOMONTH($C$1,121),C98&lt;EOMONTH($C$1,150)),15,IF(AND(C98&gt;=EOMONTH($C$1,151),C98&lt;EOMONTH($C$1,180)),18,IF(AND(C98&gt;=EOMONTH($C$1,181),C98&lt;EOMONTH($C$1,210)),21,24))))))),"")</f>
        <v>29136567.441842619</v>
      </c>
      <c r="H98" s="47">
        <f ca="1">+IF(F98&lt;&gt;"",F98*VLOOKUP(YEAR($C98),'Proyecciones DTF'!$B$4:$Y$112,IF(C98&lt;EOMONTH($C$1,61),3,IF(AND(C98&gt;=EOMONTH($C$1,61),C98&lt;EOMONTH($C$1,90)),6,IF(AND(C98&gt;=EOMONTH($C$1,91),C98&lt;EOMONTH($C$1,120)),9,IF(AND(C98&gt;=EOMONTH($C$1,121),C98&lt;EOMONTH($C$1,150)),12,IF(AND(C98&gt;=EOMONTH($C$1,151),C98&lt;EOMONTH($C$1,180)),15,IF(AND(C98&gt;=EOMONTH($C$1,181),C98&lt;EOMONTH($C$1,210)),18,21))))))),"")</f>
        <v>28446774.924868766</v>
      </c>
      <c r="I98" s="88">
        <f t="shared" ca="1" si="23"/>
        <v>6.6675771977772857E-2</v>
      </c>
      <c r="J98" s="138">
        <f t="shared" ca="1" si="24"/>
        <v>6.5051277866659651E-2</v>
      </c>
      <c r="K98" s="43">
        <f ca="1">+IF(G98&lt;&gt;"",SUM($G$7:G98),"")</f>
        <v>1328579905.6368487</v>
      </c>
      <c r="L98" s="46">
        <f t="shared" ca="1" si="25"/>
        <v>1235579312.2422693</v>
      </c>
      <c r="M98" s="51">
        <f ca="1">+IF(H98&lt;&gt;"",SUM($H$7:H98),"")</f>
        <v>1126763102.0683107</v>
      </c>
      <c r="N98" s="47">
        <f t="shared" ca="1" si="26"/>
        <v>1047889684.9235289</v>
      </c>
      <c r="O98" s="46">
        <f t="shared" ca="1" si="27"/>
        <v>6730829471.7970047</v>
      </c>
      <c r="P98" s="46">
        <f t="shared" ca="1" si="28"/>
        <v>6637828878.4024258</v>
      </c>
      <c r="Q98" s="53">
        <f t="shared" ca="1" si="29"/>
        <v>6529012668.228467</v>
      </c>
      <c r="R98" s="53">
        <f t="shared" ca="1" si="30"/>
        <v>6450139251.0836849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1">
        <v>93</v>
      </c>
      <c r="B99" s="37">
        <f t="shared" ca="1" si="20"/>
        <v>2032</v>
      </c>
      <c r="C99" s="40">
        <f t="shared" ca="1" si="21"/>
        <v>48365</v>
      </c>
      <c r="D99" s="43">
        <f ca="1">+IF($C99&lt;&gt;"",VLOOKUP(YEAR($C99),'Proyecciones cuota'!$B$5:$C$113,2,FALSE),"")</f>
        <v>68428452.520263702</v>
      </c>
      <c r="E99" s="171">
        <f ca="1">IFERROR(IF($D99&lt;&gt;"",VLOOKUP(C99,Simulador!$H$17:$I$27,2,FALSE),0),0)</f>
        <v>0</v>
      </c>
      <c r="F99" s="46">
        <f t="shared" ca="1" si="22"/>
        <v>5470678018.6804199</v>
      </c>
      <c r="G99" s="43">
        <f ca="1">+IF(F99&lt;&gt;"",F99*VLOOKUP(YEAR($C99),'Proyecciones DTF'!$B$4:$Y$112,IF(C99&lt;EOMONTH($C$1,61),6,IF(AND(C99&gt;=EOMONTH($C$1,61),C99&lt;EOMONTH($C$1,90)),9,IF(AND(C99&gt;=EOMONTH($C$1,91),C99&lt;EOMONTH($C$1,120)),12,IF(AND(C99&gt;=EOMONTH($C$1,121),C99&lt;EOMONTH($C$1,150)),15,IF(AND(C99&gt;=EOMONTH($C$1,151),C99&lt;EOMONTH($C$1,180)),18,IF(AND(C99&gt;=EOMONTH($C$1,181),C99&lt;EOMONTH($C$1,210)),21,24))))))),"")</f>
        <v>29505630.402999878</v>
      </c>
      <c r="H99" s="47">
        <f ca="1">+IF(F99&lt;&gt;"",F99*VLOOKUP(YEAR($C99),'Proyecciones DTF'!$B$4:$Y$112,IF(C99&lt;EOMONTH($C$1,61),3,IF(AND(C99&gt;=EOMONTH($C$1,61),C99&lt;EOMONTH($C$1,90)),6,IF(AND(C99&gt;=EOMONTH($C$1,91),C99&lt;EOMONTH($C$1,120)),9,IF(AND(C99&gt;=EOMONTH($C$1,121),C99&lt;EOMONTH($C$1,150)),12,IF(AND(C99&gt;=EOMONTH($C$1,151),C99&lt;EOMONTH($C$1,180)),15,IF(AND(C99&gt;=EOMONTH($C$1,181),C99&lt;EOMONTH($C$1,210)),18,21))))))),"")</f>
        <v>28807100.519505188</v>
      </c>
      <c r="I99" s="88">
        <f t="shared" ca="1" si="23"/>
        <v>6.6675771977772857E-2</v>
      </c>
      <c r="J99" s="138">
        <f t="shared" ca="1" si="24"/>
        <v>6.5051277866659651E-2</v>
      </c>
      <c r="K99" s="43">
        <f ca="1">+IF(G99&lt;&gt;"",SUM($G$7:G99),"")</f>
        <v>1358085536.0398486</v>
      </c>
      <c r="L99" s="46">
        <f t="shared" ca="1" si="25"/>
        <v>1263019548.5170593</v>
      </c>
      <c r="M99" s="51">
        <f ca="1">+IF(H99&lt;&gt;"",SUM($H$7:H99),"")</f>
        <v>1155570202.587816</v>
      </c>
      <c r="N99" s="47">
        <f t="shared" ca="1" si="26"/>
        <v>1074680288.4066689</v>
      </c>
      <c r="O99" s="46">
        <f t="shared" ca="1" si="27"/>
        <v>6828763554.7202682</v>
      </c>
      <c r="P99" s="46">
        <f t="shared" ca="1" si="28"/>
        <v>6733697567.1974792</v>
      </c>
      <c r="Q99" s="53">
        <f t="shared" ca="1" si="29"/>
        <v>6626248221.2682362</v>
      </c>
      <c r="R99" s="53">
        <f t="shared" ca="1" si="30"/>
        <v>6545358307.0870886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1">
        <v>94</v>
      </c>
      <c r="B100" s="37">
        <f t="shared" ca="1" si="20"/>
        <v>2032</v>
      </c>
      <c r="C100" s="40">
        <f t="shared" ca="1" si="21"/>
        <v>48395</v>
      </c>
      <c r="D100" s="43">
        <f ca="1">+IF($C100&lt;&gt;"",VLOOKUP(YEAR($C100),'Proyecciones cuota'!$B$5:$C$113,2,FALSE),"")</f>
        <v>68428452.520263702</v>
      </c>
      <c r="E100" s="171">
        <f ca="1">IFERROR(IF($D100&lt;&gt;"",VLOOKUP(C100,Simulador!$H$17:$I$27,2,FALSE),0),0)</f>
        <v>0</v>
      </c>
      <c r="F100" s="46">
        <f t="shared" ca="1" si="22"/>
        <v>5539106471.2006836</v>
      </c>
      <c r="G100" s="43">
        <f ca="1">+IF(F100&lt;&gt;"",F100*VLOOKUP(YEAR($C100),'Proyecciones DTF'!$B$4:$Y$112,IF(C100&lt;EOMONTH($C$1,61),6,IF(AND(C100&gt;=EOMONTH($C$1,61),C100&lt;EOMONTH($C$1,90)),9,IF(AND(C100&gt;=EOMONTH($C$1,91),C100&lt;EOMONTH($C$1,120)),12,IF(AND(C100&gt;=EOMONTH($C$1,121),C100&lt;EOMONTH($C$1,150)),15,IF(AND(C100&gt;=EOMONTH($C$1,151),C100&lt;EOMONTH($C$1,180)),18,IF(AND(C100&gt;=EOMONTH($C$1,181),C100&lt;EOMONTH($C$1,210)),21,24))))))),"")</f>
        <v>29874693.36415714</v>
      </c>
      <c r="H100" s="47">
        <f ca="1">+IF(F100&lt;&gt;"",F100*VLOOKUP(YEAR($C100),'Proyecciones DTF'!$B$4:$Y$112,IF(C100&lt;EOMONTH($C$1,61),3,IF(AND(C100&gt;=EOMONTH($C$1,61),C100&lt;EOMONTH($C$1,90)),6,IF(AND(C100&gt;=EOMONTH($C$1,91),C100&lt;EOMONTH($C$1,120)),9,IF(AND(C100&gt;=EOMONTH($C$1,121),C100&lt;EOMONTH($C$1,150)),12,IF(AND(C100&gt;=EOMONTH($C$1,151),C100&lt;EOMONTH($C$1,180)),15,IF(AND(C100&gt;=EOMONTH($C$1,181),C100&lt;EOMONTH($C$1,210)),18,21))))))),"")</f>
        <v>29167426.11414161</v>
      </c>
      <c r="I100" s="88">
        <f t="shared" ca="1" si="23"/>
        <v>6.6675771977772857E-2</v>
      </c>
      <c r="J100" s="138">
        <f t="shared" ca="1" si="24"/>
        <v>6.5051277866659651E-2</v>
      </c>
      <c r="K100" s="43">
        <f ca="1">+IF(G100&lt;&gt;"",SUM($G$7:G100),"")</f>
        <v>1387960229.4040058</v>
      </c>
      <c r="L100" s="46">
        <f t="shared" ca="1" si="25"/>
        <v>1290803013.3457255</v>
      </c>
      <c r="M100" s="51">
        <f ca="1">+IF(H100&lt;&gt;"",SUM($H$7:H100),"")</f>
        <v>1184737628.7019577</v>
      </c>
      <c r="N100" s="47">
        <f t="shared" ca="1" si="26"/>
        <v>1101805994.6928205</v>
      </c>
      <c r="O100" s="46">
        <f t="shared" ca="1" si="27"/>
        <v>6927066700.6046896</v>
      </c>
      <c r="P100" s="46">
        <f t="shared" ca="1" si="28"/>
        <v>6829909484.5464096</v>
      </c>
      <c r="Q100" s="53">
        <f t="shared" ca="1" si="29"/>
        <v>6723844099.9026413</v>
      </c>
      <c r="R100" s="53">
        <f t="shared" ca="1" si="30"/>
        <v>6640912465.8935041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1">
        <v>95</v>
      </c>
      <c r="B101" s="37">
        <f t="shared" ca="1" si="20"/>
        <v>2032</v>
      </c>
      <c r="C101" s="40">
        <f t="shared" ca="1" si="21"/>
        <v>48426</v>
      </c>
      <c r="D101" s="43">
        <f ca="1">+IF($C101&lt;&gt;"",VLOOKUP(YEAR($C101),'Proyecciones cuota'!$B$5:$C$113,2,FALSE),"")</f>
        <v>68428452.520263702</v>
      </c>
      <c r="E101" s="171">
        <f ca="1">IFERROR(IF($D101&lt;&gt;"",VLOOKUP(C101,Simulador!$H$17:$I$27,2,FALSE),0),0)</f>
        <v>0</v>
      </c>
      <c r="F101" s="46">
        <f t="shared" ca="1" si="22"/>
        <v>5607534923.7209473</v>
      </c>
      <c r="G101" s="43">
        <f ca="1">+IF(F101&lt;&gt;"",F101*VLOOKUP(YEAR($C101),'Proyecciones DTF'!$B$4:$Y$112,IF(C101&lt;EOMONTH($C$1,61),6,IF(AND(C101&gt;=EOMONTH($C$1,61),C101&lt;EOMONTH($C$1,90)),9,IF(AND(C101&gt;=EOMONTH($C$1,91),C101&lt;EOMONTH($C$1,120)),12,IF(AND(C101&gt;=EOMONTH($C$1,121),C101&lt;EOMONTH($C$1,150)),15,IF(AND(C101&gt;=EOMONTH($C$1,151),C101&lt;EOMONTH($C$1,180)),18,IF(AND(C101&gt;=EOMONTH($C$1,181),C101&lt;EOMONTH($C$1,210)),21,24))))))),"")</f>
        <v>30243756.325314399</v>
      </c>
      <c r="H101" s="47">
        <f ca="1">+IF(F101&lt;&gt;"",F101*VLOOKUP(YEAR($C101),'Proyecciones DTF'!$B$4:$Y$112,IF(C101&lt;EOMONTH($C$1,61),3,IF(AND(C101&gt;=EOMONTH($C$1,61),C101&lt;EOMONTH($C$1,90)),6,IF(AND(C101&gt;=EOMONTH($C$1,91),C101&lt;EOMONTH($C$1,120)),9,IF(AND(C101&gt;=EOMONTH($C$1,121),C101&lt;EOMONTH($C$1,150)),12,IF(AND(C101&gt;=EOMONTH($C$1,151),C101&lt;EOMONTH($C$1,180)),15,IF(AND(C101&gt;=EOMONTH($C$1,181),C101&lt;EOMONTH($C$1,210)),18,21))))))),"")</f>
        <v>29527751.708778031</v>
      </c>
      <c r="I101" s="88">
        <f t="shared" ca="1" si="23"/>
        <v>6.6675771977772857E-2</v>
      </c>
      <c r="J101" s="138">
        <f t="shared" ca="1" si="24"/>
        <v>6.5051277866659651E-2</v>
      </c>
      <c r="K101" s="43">
        <f ca="1">+IF(G101&lt;&gt;"",SUM($G$7:G101),"")</f>
        <v>1418203985.72932</v>
      </c>
      <c r="L101" s="46">
        <f t="shared" ca="1" si="25"/>
        <v>1318929706.7282677</v>
      </c>
      <c r="M101" s="51">
        <f ca="1">+IF(H101&lt;&gt;"",SUM($H$7:H101),"")</f>
        <v>1214265380.4107358</v>
      </c>
      <c r="N101" s="47">
        <f t="shared" ca="1" si="26"/>
        <v>1129266803.7819843</v>
      </c>
      <c r="O101" s="46">
        <f t="shared" ca="1" si="27"/>
        <v>7025738909.4502678</v>
      </c>
      <c r="P101" s="46">
        <f t="shared" ca="1" si="28"/>
        <v>6926464630.4492149</v>
      </c>
      <c r="Q101" s="53">
        <f t="shared" ca="1" si="29"/>
        <v>6821800304.1316833</v>
      </c>
      <c r="R101" s="53">
        <f t="shared" ca="1" si="30"/>
        <v>6736801727.5029316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1">
        <v>96</v>
      </c>
      <c r="B102" s="37">
        <f t="shared" ca="1" si="20"/>
        <v>2032</v>
      </c>
      <c r="C102" s="40">
        <f t="shared" ca="1" si="21"/>
        <v>48457</v>
      </c>
      <c r="D102" s="43">
        <f ca="1">+IF($C102&lt;&gt;"",VLOOKUP(YEAR($C102),'Proyecciones cuota'!$B$5:$C$113,2,FALSE),"")</f>
        <v>68428452.520263702</v>
      </c>
      <c r="E102" s="171">
        <f ca="1">IFERROR(IF($D102&lt;&gt;"",VLOOKUP(C102,Simulador!$H$17:$I$27,2,FALSE),0),0)</f>
        <v>0</v>
      </c>
      <c r="F102" s="46">
        <f t="shared" ca="1" si="22"/>
        <v>5675963376.2412109</v>
      </c>
      <c r="G102" s="43">
        <f ca="1">+IF(F102&lt;&gt;"",F102*VLOOKUP(YEAR($C102),'Proyecciones DTF'!$B$4:$Y$112,IF(C102&lt;EOMONTH($C$1,61),6,IF(AND(C102&gt;=EOMONTH($C$1,61),C102&lt;EOMONTH($C$1,90)),9,IF(AND(C102&gt;=EOMONTH($C$1,91),C102&lt;EOMONTH($C$1,120)),12,IF(AND(C102&gt;=EOMONTH($C$1,121),C102&lt;EOMONTH($C$1,150)),15,IF(AND(C102&gt;=EOMONTH($C$1,151),C102&lt;EOMONTH($C$1,180)),18,IF(AND(C102&gt;=EOMONTH($C$1,181),C102&lt;EOMONTH($C$1,210)),21,24))))))),"")</f>
        <v>30612819.286471657</v>
      </c>
      <c r="H102" s="47">
        <f ca="1">+IF(F102&lt;&gt;"",F102*VLOOKUP(YEAR($C102),'Proyecciones DTF'!$B$4:$Y$112,IF(C102&lt;EOMONTH($C$1,61),3,IF(AND(C102&gt;=EOMONTH($C$1,61),C102&lt;EOMONTH($C$1,90)),6,IF(AND(C102&gt;=EOMONTH($C$1,91),C102&lt;EOMONTH($C$1,120)),9,IF(AND(C102&gt;=EOMONTH($C$1,121),C102&lt;EOMONTH($C$1,150)),12,IF(AND(C102&gt;=EOMONTH($C$1,151),C102&lt;EOMONTH($C$1,180)),15,IF(AND(C102&gt;=EOMONTH($C$1,181),C102&lt;EOMONTH($C$1,210)),18,21))))))),"")</f>
        <v>29888077.303414453</v>
      </c>
      <c r="I102" s="88">
        <f t="shared" ca="1" si="23"/>
        <v>6.6675771977772857E-2</v>
      </c>
      <c r="J102" s="138">
        <f t="shared" ca="1" si="24"/>
        <v>6.5051277866659651E-2</v>
      </c>
      <c r="K102" s="43">
        <f ca="1">+IF(G102&lt;&gt;"",SUM($G$7:G102),"")</f>
        <v>1448816805.0157917</v>
      </c>
      <c r="L102" s="46">
        <f t="shared" ca="1" si="25"/>
        <v>1347399628.6646862</v>
      </c>
      <c r="M102" s="51">
        <f ca="1">+IF(H102&lt;&gt;"",SUM($H$7:H102),"")</f>
        <v>1244153457.7141502</v>
      </c>
      <c r="N102" s="47">
        <f t="shared" ca="1" si="26"/>
        <v>1157062715.6741595</v>
      </c>
      <c r="O102" s="46">
        <f t="shared" ca="1" si="27"/>
        <v>7124780181.2570028</v>
      </c>
      <c r="P102" s="46">
        <f t="shared" ca="1" si="28"/>
        <v>7023363004.9058971</v>
      </c>
      <c r="Q102" s="53">
        <f t="shared" ca="1" si="29"/>
        <v>6920116833.9553614</v>
      </c>
      <c r="R102" s="53">
        <f t="shared" ca="1" si="30"/>
        <v>6833026091.9153709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1">
        <v>97</v>
      </c>
      <c r="B103" s="37">
        <f t="shared" ca="1" si="20"/>
        <v>2032</v>
      </c>
      <c r="C103" s="40">
        <f t="shared" ca="1" si="21"/>
        <v>48487</v>
      </c>
      <c r="D103" s="43">
        <f ca="1">+IF($C103&lt;&gt;"",VLOOKUP(YEAR($C103),'Proyecciones cuota'!$B$5:$C$113,2,FALSE),"")</f>
        <v>68428452.520263702</v>
      </c>
      <c r="E103" s="171">
        <f ca="1">IFERROR(IF($D103&lt;&gt;"",VLOOKUP(C103,Simulador!$H$17:$I$27,2,FALSE),0),0)</f>
        <v>0</v>
      </c>
      <c r="F103" s="46">
        <f t="shared" ca="1" si="22"/>
        <v>5744391828.7614746</v>
      </c>
      <c r="G103" s="43">
        <f ca="1">+IF(F103&lt;&gt;"",F103*VLOOKUP(YEAR($C103),'Proyecciones DTF'!$B$4:$Y$112,IF(C103&lt;EOMONTH($C$1,61),6,IF(AND(C103&gt;=EOMONTH($C$1,61),C103&lt;EOMONTH($C$1,90)),9,IF(AND(C103&gt;=EOMONTH($C$1,91),C103&lt;EOMONTH($C$1,120)),12,IF(AND(C103&gt;=EOMONTH($C$1,121),C103&lt;EOMONTH($C$1,150)),15,IF(AND(C103&gt;=EOMONTH($C$1,151),C103&lt;EOMONTH($C$1,180)),18,IF(AND(C103&gt;=EOMONTH($C$1,181),C103&lt;EOMONTH($C$1,210)),21,24))))))),"")</f>
        <v>30981882.24762892</v>
      </c>
      <c r="H103" s="47">
        <f ca="1">+IF(F103&lt;&gt;"",F103*VLOOKUP(YEAR($C103),'Proyecciones DTF'!$B$4:$Y$112,IF(C103&lt;EOMONTH($C$1,61),3,IF(AND(C103&gt;=EOMONTH($C$1,61),C103&lt;EOMONTH($C$1,90)),6,IF(AND(C103&gt;=EOMONTH($C$1,91),C103&lt;EOMONTH($C$1,120)),9,IF(AND(C103&gt;=EOMONTH($C$1,121),C103&lt;EOMONTH($C$1,150)),12,IF(AND(C103&gt;=EOMONTH($C$1,151),C103&lt;EOMONTH($C$1,180)),15,IF(AND(C103&gt;=EOMONTH($C$1,181),C103&lt;EOMONTH($C$1,210)),18,21))))))),"")</f>
        <v>30248402.898050874</v>
      </c>
      <c r="I103" s="88">
        <f t="shared" ca="1" si="23"/>
        <v>6.6675771977772857E-2</v>
      </c>
      <c r="J103" s="138">
        <f t="shared" ca="1" si="24"/>
        <v>6.5051277866659651E-2</v>
      </c>
      <c r="K103" s="43">
        <f ca="1">+IF(G103&lt;&gt;"",SUM($G$7:G103),"")</f>
        <v>1479798687.2634206</v>
      </c>
      <c r="L103" s="46">
        <f t="shared" ca="1" si="25"/>
        <v>1376212779.1549811</v>
      </c>
      <c r="M103" s="51">
        <f ca="1">+IF(H103&lt;&gt;"",SUM($H$7:H103),"")</f>
        <v>1274401860.612201</v>
      </c>
      <c r="N103" s="47">
        <f t="shared" ca="1" si="26"/>
        <v>1185193730.3693469</v>
      </c>
      <c r="O103" s="46">
        <f t="shared" ca="1" si="27"/>
        <v>7224190516.0248947</v>
      </c>
      <c r="P103" s="46">
        <f t="shared" ca="1" si="28"/>
        <v>7120604607.9164562</v>
      </c>
      <c r="Q103" s="53">
        <f t="shared" ca="1" si="29"/>
        <v>7018793689.3736753</v>
      </c>
      <c r="R103" s="53">
        <f t="shared" ca="1" si="30"/>
        <v>6929585559.1308212</v>
      </c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1">
        <v>98</v>
      </c>
      <c r="B104" s="37">
        <f t="shared" ca="1" si="20"/>
        <v>2032</v>
      </c>
      <c r="C104" s="40">
        <f t="shared" ca="1" si="21"/>
        <v>48518</v>
      </c>
      <c r="D104" s="43">
        <f ca="1">+IF($C104&lt;&gt;"",VLOOKUP(YEAR($C104),'Proyecciones cuota'!$B$5:$C$113,2,FALSE),"")</f>
        <v>68428452.520263702</v>
      </c>
      <c r="E104" s="171">
        <f ca="1">IFERROR(IF($D104&lt;&gt;"",VLOOKUP(C104,Simulador!$H$17:$I$27,2,FALSE),0),0)</f>
        <v>0</v>
      </c>
      <c r="F104" s="46">
        <f t="shared" ca="1" si="22"/>
        <v>5812820281.2817383</v>
      </c>
      <c r="G104" s="43">
        <f ca="1">+IF(F104&lt;&gt;"",F104*VLOOKUP(YEAR($C104),'Proyecciones DTF'!$B$4:$Y$112,IF(C104&lt;EOMONTH($C$1,61),6,IF(AND(C104&gt;=EOMONTH($C$1,61),C104&lt;EOMONTH($C$1,90)),9,IF(AND(C104&gt;=EOMONTH($C$1,91),C104&lt;EOMONTH($C$1,120)),12,IF(AND(C104&gt;=EOMONTH($C$1,121),C104&lt;EOMONTH($C$1,150)),15,IF(AND(C104&gt;=EOMONTH($C$1,151),C104&lt;EOMONTH($C$1,180)),18,IF(AND(C104&gt;=EOMONTH($C$1,181),C104&lt;EOMONTH($C$1,210)),21,24))))))),"")</f>
        <v>31350945.208786178</v>
      </c>
      <c r="H104" s="47">
        <f ca="1">+IF(F104&lt;&gt;"",F104*VLOOKUP(YEAR($C104),'Proyecciones DTF'!$B$4:$Y$112,IF(C104&lt;EOMONTH($C$1,61),3,IF(AND(C104&gt;=EOMONTH($C$1,61),C104&lt;EOMONTH($C$1,90)),6,IF(AND(C104&gt;=EOMONTH($C$1,91),C104&lt;EOMONTH($C$1,120)),9,IF(AND(C104&gt;=EOMONTH($C$1,121),C104&lt;EOMONTH($C$1,150)),12,IF(AND(C104&gt;=EOMONTH($C$1,151),C104&lt;EOMONTH($C$1,180)),15,IF(AND(C104&gt;=EOMONTH($C$1,181),C104&lt;EOMONTH($C$1,210)),18,21))))))),"")</f>
        <v>30608728.492687296</v>
      </c>
      <c r="I104" s="88">
        <f t="shared" ca="1" si="23"/>
        <v>6.6675771977772857E-2</v>
      </c>
      <c r="J104" s="138">
        <f t="shared" ca="1" si="24"/>
        <v>6.5051277866659651E-2</v>
      </c>
      <c r="K104" s="43">
        <f ca="1">+IF(G104&lt;&gt;"",SUM($G$7:G104),"")</f>
        <v>1511149632.4722068</v>
      </c>
      <c r="L104" s="46">
        <f t="shared" ca="1" si="25"/>
        <v>1405369158.1991525</v>
      </c>
      <c r="M104" s="51">
        <f ca="1">+IF(H104&lt;&gt;"",SUM($H$7:H104),"")</f>
        <v>1305010589.1048882</v>
      </c>
      <c r="N104" s="47">
        <f t="shared" ca="1" si="26"/>
        <v>1213659847.8675458</v>
      </c>
      <c r="O104" s="46">
        <f t="shared" ca="1" si="27"/>
        <v>7323969913.7539454</v>
      </c>
      <c r="P104" s="46">
        <f t="shared" ca="1" si="28"/>
        <v>7218189439.4808903</v>
      </c>
      <c r="Q104" s="53">
        <f t="shared" ca="1" si="29"/>
        <v>7117830870.3866262</v>
      </c>
      <c r="R104" s="53">
        <f t="shared" ca="1" si="30"/>
        <v>7026480129.1492844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1">
        <v>99</v>
      </c>
      <c r="B105" s="37">
        <f t="shared" ca="1" si="20"/>
        <v>2032</v>
      </c>
      <c r="C105" s="40">
        <f t="shared" ca="1" si="21"/>
        <v>48548</v>
      </c>
      <c r="D105" s="43">
        <f ca="1">+IF($C105&lt;&gt;"",VLOOKUP(YEAR($C105),'Proyecciones cuota'!$B$5:$C$113,2,FALSE),"")</f>
        <v>68428452.520263702</v>
      </c>
      <c r="E105" s="171">
        <f ca="1">IFERROR(IF($D105&lt;&gt;"",VLOOKUP(C105,Simulador!$H$17:$I$27,2,FALSE),0),0)</f>
        <v>0</v>
      </c>
      <c r="F105" s="46">
        <f t="shared" ca="1" si="22"/>
        <v>5881248733.802002</v>
      </c>
      <c r="G105" s="43">
        <f ca="1">+IF(F105&lt;&gt;"",F105*VLOOKUP(YEAR($C105),'Proyecciones DTF'!$B$4:$Y$112,IF(C105&lt;EOMONTH($C$1,61),6,IF(AND(C105&gt;=EOMONTH($C$1,61),C105&lt;EOMONTH($C$1,90)),9,IF(AND(C105&gt;=EOMONTH($C$1,91),C105&lt;EOMONTH($C$1,120)),12,IF(AND(C105&gt;=EOMONTH($C$1,121),C105&lt;EOMONTH($C$1,150)),15,IF(AND(C105&gt;=EOMONTH($C$1,151),C105&lt;EOMONTH($C$1,180)),18,IF(AND(C105&gt;=EOMONTH($C$1,181),C105&lt;EOMONTH($C$1,210)),21,24))))))),"")</f>
        <v>31720008.169943437</v>
      </c>
      <c r="H105" s="47">
        <f ca="1">+IF(F105&lt;&gt;"",F105*VLOOKUP(YEAR($C105),'Proyecciones DTF'!$B$4:$Y$112,IF(C105&lt;EOMONTH($C$1,61),3,IF(AND(C105&gt;=EOMONTH($C$1,61),C105&lt;EOMONTH($C$1,90)),6,IF(AND(C105&gt;=EOMONTH($C$1,91),C105&lt;EOMONTH($C$1,120)),9,IF(AND(C105&gt;=EOMONTH($C$1,121),C105&lt;EOMONTH($C$1,150)),12,IF(AND(C105&gt;=EOMONTH($C$1,151),C105&lt;EOMONTH($C$1,180)),15,IF(AND(C105&gt;=EOMONTH($C$1,181),C105&lt;EOMONTH($C$1,210)),18,21))))))),"")</f>
        <v>30969054.087323718</v>
      </c>
      <c r="I105" s="88">
        <f t="shared" ca="1" si="23"/>
        <v>6.6675771977772857E-2</v>
      </c>
      <c r="J105" s="138">
        <f t="shared" ca="1" si="24"/>
        <v>6.5051277866659651E-2</v>
      </c>
      <c r="K105" s="43">
        <f ca="1">+IF(G105&lt;&gt;"",SUM($G$7:G105),"")</f>
        <v>1542869640.6421502</v>
      </c>
      <c r="L105" s="46">
        <f t="shared" ca="1" si="25"/>
        <v>1434868765.7971997</v>
      </c>
      <c r="M105" s="51">
        <f ca="1">+IF(H105&lt;&gt;"",SUM($H$7:H105),"")</f>
        <v>1335979643.1922119</v>
      </c>
      <c r="N105" s="47">
        <f t="shared" ca="1" si="26"/>
        <v>1242461068.168757</v>
      </c>
      <c r="O105" s="46">
        <f t="shared" ca="1" si="27"/>
        <v>7424118374.4441519</v>
      </c>
      <c r="P105" s="46">
        <f t="shared" ca="1" si="28"/>
        <v>7316117499.5992012</v>
      </c>
      <c r="Q105" s="53">
        <f t="shared" ca="1" si="29"/>
        <v>7217228376.9942141</v>
      </c>
      <c r="R105" s="53">
        <f t="shared" ca="1" si="30"/>
        <v>7123709801.9707584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1">
        <v>100</v>
      </c>
      <c r="B106" s="37">
        <f t="shared" ca="1" si="20"/>
        <v>2032</v>
      </c>
      <c r="C106" s="40">
        <f t="shared" ca="1" si="21"/>
        <v>48579</v>
      </c>
      <c r="D106" s="43">
        <f ca="1">+IF($C106&lt;&gt;"",VLOOKUP(YEAR($C106),'Proyecciones cuota'!$B$5:$C$113,2,FALSE),"")</f>
        <v>68428452.520263702</v>
      </c>
      <c r="E106" s="171">
        <f ca="1">IFERROR(IF($D106&lt;&gt;"",VLOOKUP(C106,Simulador!$H$17:$I$27,2,FALSE),0),0)</f>
        <v>0</v>
      </c>
      <c r="F106" s="46">
        <f t="shared" ca="1" si="22"/>
        <v>5949677186.3222656</v>
      </c>
      <c r="G106" s="43">
        <f ca="1">+IF(F106&lt;&gt;"",F106*VLOOKUP(YEAR($C106),'Proyecciones DTF'!$B$4:$Y$112,IF(C106&lt;EOMONTH($C$1,61),6,IF(AND(C106&gt;=EOMONTH($C$1,61),C106&lt;EOMONTH($C$1,90)),9,IF(AND(C106&gt;=EOMONTH($C$1,91),C106&lt;EOMONTH($C$1,120)),12,IF(AND(C106&gt;=EOMONTH($C$1,121),C106&lt;EOMONTH($C$1,150)),15,IF(AND(C106&gt;=EOMONTH($C$1,151),C106&lt;EOMONTH($C$1,180)),18,IF(AND(C106&gt;=EOMONTH($C$1,181),C106&lt;EOMONTH($C$1,210)),21,24))))))),"")</f>
        <v>32089071.131100696</v>
      </c>
      <c r="H106" s="47">
        <f ca="1">+IF(F106&lt;&gt;"",F106*VLOOKUP(YEAR($C106),'Proyecciones DTF'!$B$4:$Y$112,IF(C106&lt;EOMONTH($C$1,61),3,IF(AND(C106&gt;=EOMONTH($C$1,61),C106&lt;EOMONTH($C$1,90)),6,IF(AND(C106&gt;=EOMONTH($C$1,91),C106&lt;EOMONTH($C$1,120)),9,IF(AND(C106&gt;=EOMONTH($C$1,121),C106&lt;EOMONTH($C$1,150)),12,IF(AND(C106&gt;=EOMONTH($C$1,151),C106&lt;EOMONTH($C$1,180)),15,IF(AND(C106&gt;=EOMONTH($C$1,181),C106&lt;EOMONTH($C$1,210)),18,21))))))),"")</f>
        <v>31329379.681960139</v>
      </c>
      <c r="I106" s="88">
        <f t="shared" ca="1" si="23"/>
        <v>6.6675771977772857E-2</v>
      </c>
      <c r="J106" s="138">
        <f t="shared" ca="1" si="24"/>
        <v>6.5051277866659651E-2</v>
      </c>
      <c r="K106" s="43">
        <f ca="1">+IF(G106&lt;&gt;"",SUM($G$7:G106),"")</f>
        <v>1574958711.7732508</v>
      </c>
      <c r="L106" s="46">
        <f t="shared" ca="1" si="25"/>
        <v>1464711601.9491234</v>
      </c>
      <c r="M106" s="51">
        <f ca="1">+IF(H106&lt;&gt;"",SUM($H$7:H106),"")</f>
        <v>1367309022.874172</v>
      </c>
      <c r="N106" s="47">
        <f t="shared" ca="1" si="26"/>
        <v>1271597391.2729797</v>
      </c>
      <c r="O106" s="46">
        <f t="shared" ca="1" si="27"/>
        <v>7524635898.0955162</v>
      </c>
      <c r="P106" s="46">
        <f t="shared" ca="1" si="28"/>
        <v>7414388788.271389</v>
      </c>
      <c r="Q106" s="53">
        <f t="shared" ca="1" si="29"/>
        <v>7316986209.1964378</v>
      </c>
      <c r="R106" s="53">
        <f t="shared" ca="1" si="30"/>
        <v>7221274577.5952454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5">
      <c r="A107" s="31">
        <v>101</v>
      </c>
      <c r="B107" s="37">
        <f t="shared" ca="1" si="20"/>
        <v>2033</v>
      </c>
      <c r="C107" s="40">
        <f t="shared" ca="1" si="21"/>
        <v>48610</v>
      </c>
      <c r="D107" s="43">
        <f ca="1">+IF($C107&lt;&gt;"",VLOOKUP(YEAR($C107),'Proyecciones cuota'!$B$5:$C$113,2,FALSE),"")</f>
        <v>71165590.621074259</v>
      </c>
      <c r="E107" s="171">
        <f ca="1">IFERROR(IF($D107&lt;&gt;"",VLOOKUP(C107,Simulador!$H$17:$I$27,2,FALSE),0),0)</f>
        <v>0</v>
      </c>
      <c r="F107" s="46">
        <f t="shared" ca="1" si="22"/>
        <v>6020842776.9433403</v>
      </c>
      <c r="G107" s="43">
        <f ca="1">+IF(F107&lt;&gt;"",F107*VLOOKUP(YEAR($C107),'Proyecciones DTF'!$B$4:$Y$112,IF(C107&lt;EOMONTH($C$1,61),6,IF(AND(C107&gt;=EOMONTH($C$1,61),C107&lt;EOMONTH($C$1,90)),9,IF(AND(C107&gt;=EOMONTH($C$1,91),C107&lt;EOMONTH($C$1,120)),12,IF(AND(C107&gt;=EOMONTH($C$1,121),C107&lt;EOMONTH($C$1,150)),15,IF(AND(C107&gt;=EOMONTH($C$1,151),C107&lt;EOMONTH($C$1,180)),18,IF(AND(C107&gt;=EOMONTH($C$1,181),C107&lt;EOMONTH($C$1,210)),21,24))))))),"")</f>
        <v>32472896.610704251</v>
      </c>
      <c r="H107" s="47">
        <f ca="1">+IF(F107&lt;&gt;"",F107*VLOOKUP(YEAR($C107),'Proyecciones DTF'!$B$4:$Y$112,IF(C107&lt;EOMONTH($C$1,61),3,IF(AND(C107&gt;=EOMONTH($C$1,61),C107&lt;EOMONTH($C$1,90)),6,IF(AND(C107&gt;=EOMONTH($C$1,91),C107&lt;EOMONTH($C$1,120)),9,IF(AND(C107&gt;=EOMONTH($C$1,121),C107&lt;EOMONTH($C$1,150)),12,IF(AND(C107&gt;=EOMONTH($C$1,151),C107&lt;EOMONTH($C$1,180)),15,IF(AND(C107&gt;=EOMONTH($C$1,181),C107&lt;EOMONTH($C$1,210)),18,21))))))),"")</f>
        <v>31704118.300382022</v>
      </c>
      <c r="I107" s="88">
        <f t="shared" ca="1" si="23"/>
        <v>6.6675771977772857E-2</v>
      </c>
      <c r="J107" s="138">
        <f t="shared" ca="1" si="24"/>
        <v>6.5051277866659651E-2</v>
      </c>
      <c r="K107" s="43">
        <f ca="1">+IF(G107&lt;&gt;"",SUM($G$7:G107),"")</f>
        <v>1607431608.383955</v>
      </c>
      <c r="L107" s="46">
        <f t="shared" ca="1" si="25"/>
        <v>1494911395.7970781</v>
      </c>
      <c r="M107" s="51">
        <f ca="1">+IF(H107&lt;&gt;"",SUM($H$7:H107),"")</f>
        <v>1399013141.1745541</v>
      </c>
      <c r="N107" s="47">
        <f t="shared" ca="1" si="26"/>
        <v>1301082221.2923353</v>
      </c>
      <c r="O107" s="46">
        <f t="shared" ca="1" si="27"/>
        <v>7628274385.3272953</v>
      </c>
      <c r="P107" s="46">
        <f t="shared" ca="1" si="28"/>
        <v>7515754172.7404184</v>
      </c>
      <c r="Q107" s="53">
        <f t="shared" ca="1" si="29"/>
        <v>7419855918.1178942</v>
      </c>
      <c r="R107" s="53">
        <f t="shared" ca="1" si="30"/>
        <v>7321924998.2356758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5">
      <c r="A108" s="31">
        <v>102</v>
      </c>
      <c r="B108" s="37">
        <f t="shared" ca="1" si="20"/>
        <v>2033</v>
      </c>
      <c r="C108" s="40">
        <f t="shared" ca="1" si="21"/>
        <v>48638</v>
      </c>
      <c r="D108" s="43">
        <f ca="1">+IF($C108&lt;&gt;"",VLOOKUP(YEAR($C108),'Proyecciones cuota'!$B$5:$C$113,2,FALSE),"")</f>
        <v>71165590.621074259</v>
      </c>
      <c r="E108" s="171">
        <f ca="1">IFERROR(IF($D108&lt;&gt;"",VLOOKUP(C108,Simulador!$H$17:$I$27,2,FALSE),0),0)</f>
        <v>0</v>
      </c>
      <c r="F108" s="46">
        <f t="shared" ca="1" si="22"/>
        <v>6092008367.564415</v>
      </c>
      <c r="G108" s="43">
        <f ca="1">+IF(F108&lt;&gt;"",F108*VLOOKUP(YEAR($C108),'Proyecciones DTF'!$B$4:$Y$112,IF(C108&lt;EOMONTH($C$1,61),6,IF(AND(C108&gt;=EOMONTH($C$1,61),C108&lt;EOMONTH($C$1,90)),9,IF(AND(C108&gt;=EOMONTH($C$1,91),C108&lt;EOMONTH($C$1,120)),12,IF(AND(C108&gt;=EOMONTH($C$1,121),C108&lt;EOMONTH($C$1,150)),15,IF(AND(C108&gt;=EOMONTH($C$1,151),C108&lt;EOMONTH($C$1,180)),18,IF(AND(C108&gt;=EOMONTH($C$1,181),C108&lt;EOMONTH($C$1,210)),21,24))))))),"")</f>
        <v>32856722.090307802</v>
      </c>
      <c r="H108" s="47">
        <f ca="1">+IF(F108&lt;&gt;"",F108*VLOOKUP(YEAR($C108),'Proyecciones DTF'!$B$4:$Y$112,IF(C108&lt;EOMONTH($C$1,61),3,IF(AND(C108&gt;=EOMONTH($C$1,61),C108&lt;EOMONTH($C$1,90)),6,IF(AND(C108&gt;=EOMONTH($C$1,91),C108&lt;EOMONTH($C$1,120)),9,IF(AND(C108&gt;=EOMONTH($C$1,121),C108&lt;EOMONTH($C$1,150)),12,IF(AND(C108&gt;=EOMONTH($C$1,151),C108&lt;EOMONTH($C$1,180)),15,IF(AND(C108&gt;=EOMONTH($C$1,181),C108&lt;EOMONTH($C$1,210)),18,21))))))),"")</f>
        <v>32078856.918803904</v>
      </c>
      <c r="I108" s="88">
        <f t="shared" ca="1" si="23"/>
        <v>6.6675771977772857E-2</v>
      </c>
      <c r="J108" s="138">
        <f t="shared" ca="1" si="24"/>
        <v>6.5051277866659651E-2</v>
      </c>
      <c r="K108" s="43">
        <f ca="1">+IF(G108&lt;&gt;"",SUM($G$7:G108),"")</f>
        <v>1640288330.4742627</v>
      </c>
      <c r="L108" s="46">
        <f t="shared" ca="1" si="25"/>
        <v>1525468147.3410645</v>
      </c>
      <c r="M108" s="51">
        <f ca="1">+IF(H108&lt;&gt;"",SUM($H$7:H108),"")</f>
        <v>1431091998.093358</v>
      </c>
      <c r="N108" s="47">
        <f t="shared" ca="1" si="26"/>
        <v>1330915558.2268229</v>
      </c>
      <c r="O108" s="46">
        <f t="shared" ca="1" si="27"/>
        <v>7732296698.0386772</v>
      </c>
      <c r="P108" s="46">
        <f t="shared" ca="1" si="28"/>
        <v>7617476514.9054794</v>
      </c>
      <c r="Q108" s="53">
        <f t="shared" ca="1" si="29"/>
        <v>7523100365.657773</v>
      </c>
      <c r="R108" s="53">
        <f t="shared" ca="1" si="30"/>
        <v>7422923925.7912378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5">
      <c r="A109" s="31">
        <v>103</v>
      </c>
      <c r="B109" s="37">
        <f t="shared" ca="1" si="20"/>
        <v>2033</v>
      </c>
      <c r="C109" s="40">
        <f t="shared" ca="1" si="21"/>
        <v>48669</v>
      </c>
      <c r="D109" s="43">
        <f ca="1">+IF($C109&lt;&gt;"",VLOOKUP(YEAR($C109),'Proyecciones cuota'!$B$5:$C$113,2,FALSE),"")</f>
        <v>71165590.621074259</v>
      </c>
      <c r="E109" s="171">
        <f ca="1">IFERROR(IF($D109&lt;&gt;"",VLOOKUP(C109,Simulador!$H$17:$I$27,2,FALSE),0),0)</f>
        <v>0</v>
      </c>
      <c r="F109" s="46">
        <f t="shared" ca="1" si="22"/>
        <v>6163173958.1854897</v>
      </c>
      <c r="G109" s="43">
        <f ca="1">+IF(F109&lt;&gt;"",F109*VLOOKUP(YEAR($C109),'Proyecciones DTF'!$B$4:$Y$112,IF(C109&lt;EOMONTH($C$1,61),6,IF(AND(C109&gt;=EOMONTH($C$1,61),C109&lt;EOMONTH($C$1,90)),9,IF(AND(C109&gt;=EOMONTH($C$1,91),C109&lt;EOMONTH($C$1,120)),12,IF(AND(C109&gt;=EOMONTH($C$1,121),C109&lt;EOMONTH($C$1,150)),15,IF(AND(C109&gt;=EOMONTH($C$1,151),C109&lt;EOMONTH($C$1,180)),18,IF(AND(C109&gt;=EOMONTH($C$1,181),C109&lt;EOMONTH($C$1,210)),21,24))))))),"")</f>
        <v>33240547.569911353</v>
      </c>
      <c r="H109" s="47">
        <f ca="1">+IF(F109&lt;&gt;"",F109*VLOOKUP(YEAR($C109),'Proyecciones DTF'!$B$4:$Y$112,IF(C109&lt;EOMONTH($C$1,61),3,IF(AND(C109&gt;=EOMONTH($C$1,61),C109&lt;EOMONTH($C$1,90)),6,IF(AND(C109&gt;=EOMONTH($C$1,91),C109&lt;EOMONTH($C$1,120)),9,IF(AND(C109&gt;=EOMONTH($C$1,121),C109&lt;EOMONTH($C$1,150)),12,IF(AND(C109&gt;=EOMONTH($C$1,151),C109&lt;EOMONTH($C$1,180)),15,IF(AND(C109&gt;=EOMONTH($C$1,181),C109&lt;EOMONTH($C$1,210)),18,21))))))),"")</f>
        <v>32453595.537225783</v>
      </c>
      <c r="I109" s="88">
        <f t="shared" ca="1" si="23"/>
        <v>6.6675771977772857E-2</v>
      </c>
      <c r="J109" s="138">
        <f t="shared" ca="1" si="24"/>
        <v>6.5051277866659651E-2</v>
      </c>
      <c r="K109" s="43">
        <f ca="1">+IF(G109&lt;&gt;"",SUM($G$7:G109),"")</f>
        <v>1673528878.044174</v>
      </c>
      <c r="L109" s="46">
        <f t="shared" ca="1" si="25"/>
        <v>1556381856.5810819</v>
      </c>
      <c r="M109" s="51">
        <f ca="1">+IF(H109&lt;&gt;"",SUM($H$7:H109),"")</f>
        <v>1463545593.6305838</v>
      </c>
      <c r="N109" s="47">
        <f t="shared" ca="1" si="26"/>
        <v>1361097402.0764427</v>
      </c>
      <c r="O109" s="46">
        <f t="shared" ca="1" si="27"/>
        <v>7836702836.2296638</v>
      </c>
      <c r="P109" s="46">
        <f t="shared" ca="1" si="28"/>
        <v>7719555814.766571</v>
      </c>
      <c r="Q109" s="53">
        <f t="shared" ca="1" si="29"/>
        <v>7626719551.8160734</v>
      </c>
      <c r="R109" s="53">
        <f t="shared" ca="1" si="30"/>
        <v>7524271360.2619324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5">
      <c r="A110" s="31">
        <v>104</v>
      </c>
      <c r="B110" s="37">
        <f t="shared" ca="1" si="20"/>
        <v>2033</v>
      </c>
      <c r="C110" s="40">
        <f t="shared" ca="1" si="21"/>
        <v>48699</v>
      </c>
      <c r="D110" s="43">
        <f ca="1">+IF($C110&lt;&gt;"",VLOOKUP(YEAR($C110),'Proyecciones cuota'!$B$5:$C$113,2,FALSE),"")</f>
        <v>71165590.621074259</v>
      </c>
      <c r="E110" s="171">
        <f ca="1">IFERROR(IF($D110&lt;&gt;"",VLOOKUP(C110,Simulador!$H$17:$I$27,2,FALSE),0),0)</f>
        <v>0</v>
      </c>
      <c r="F110" s="46">
        <f t="shared" ca="1" si="22"/>
        <v>6234339548.8065643</v>
      </c>
      <c r="G110" s="43">
        <f ca="1">+IF(F110&lt;&gt;"",F110*VLOOKUP(YEAR($C110),'Proyecciones DTF'!$B$4:$Y$112,IF(C110&lt;EOMONTH($C$1,61),6,IF(AND(C110&gt;=EOMONTH($C$1,61),C110&lt;EOMONTH($C$1,90)),9,IF(AND(C110&gt;=EOMONTH($C$1,91),C110&lt;EOMONTH($C$1,120)),12,IF(AND(C110&gt;=EOMONTH($C$1,121),C110&lt;EOMONTH($C$1,150)),15,IF(AND(C110&gt;=EOMONTH($C$1,151),C110&lt;EOMONTH($C$1,180)),18,IF(AND(C110&gt;=EOMONTH($C$1,181),C110&lt;EOMONTH($C$1,210)),21,24))))))),"")</f>
        <v>33624373.049514905</v>
      </c>
      <c r="H110" s="47">
        <f ca="1">+IF(F110&lt;&gt;"",F110*VLOOKUP(YEAR($C110),'Proyecciones DTF'!$B$4:$Y$112,IF(C110&lt;EOMONTH($C$1,61),3,IF(AND(C110&gt;=EOMONTH($C$1,61),C110&lt;EOMONTH($C$1,90)),6,IF(AND(C110&gt;=EOMONTH($C$1,91),C110&lt;EOMONTH($C$1,120)),9,IF(AND(C110&gt;=EOMONTH($C$1,121),C110&lt;EOMONTH($C$1,150)),12,IF(AND(C110&gt;=EOMONTH($C$1,151),C110&lt;EOMONTH($C$1,180)),15,IF(AND(C110&gt;=EOMONTH($C$1,181),C110&lt;EOMONTH($C$1,210)),18,21))))))),"")</f>
        <v>32828334.155647665</v>
      </c>
      <c r="I110" s="88">
        <f t="shared" ca="1" si="23"/>
        <v>6.6675771977772857E-2</v>
      </c>
      <c r="J110" s="138">
        <f t="shared" ca="1" si="24"/>
        <v>6.5051277866659651E-2</v>
      </c>
      <c r="K110" s="43">
        <f ca="1">+IF(G110&lt;&gt;"",SUM($G$7:G110),"")</f>
        <v>1707153251.093689</v>
      </c>
      <c r="L110" s="46">
        <f t="shared" ca="1" si="25"/>
        <v>1587652523.5171309</v>
      </c>
      <c r="M110" s="51">
        <f ca="1">+IF(H110&lt;&gt;"",SUM($H$7:H110),"")</f>
        <v>1496373927.7862315</v>
      </c>
      <c r="N110" s="47">
        <f t="shared" ca="1" si="26"/>
        <v>1391627752.8411951</v>
      </c>
      <c r="O110" s="46">
        <f t="shared" ca="1" si="27"/>
        <v>7941492799.9002533</v>
      </c>
      <c r="P110" s="46">
        <f t="shared" ca="1" si="28"/>
        <v>7821992072.3236952</v>
      </c>
      <c r="Q110" s="53">
        <f t="shared" ca="1" si="29"/>
        <v>7730713476.5927963</v>
      </c>
      <c r="R110" s="53">
        <f t="shared" ca="1" si="30"/>
        <v>7625967301.6477594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5">
      <c r="A111" s="31">
        <v>105</v>
      </c>
      <c r="B111" s="37">
        <f t="shared" ca="1" si="20"/>
        <v>2033</v>
      </c>
      <c r="C111" s="40">
        <f t="shared" ca="1" si="21"/>
        <v>48730</v>
      </c>
      <c r="D111" s="43">
        <f ca="1">+IF($C111&lt;&gt;"",VLOOKUP(YEAR($C111),'Proyecciones cuota'!$B$5:$C$113,2,FALSE),"")</f>
        <v>71165590.621074259</v>
      </c>
      <c r="E111" s="171">
        <f ca="1">IFERROR(IF($D111&lt;&gt;"",VLOOKUP(C111,Simulador!$H$17:$I$27,2,FALSE),0),0)</f>
        <v>0</v>
      </c>
      <c r="F111" s="46">
        <f t="shared" ca="1" si="22"/>
        <v>6305505139.427639</v>
      </c>
      <c r="G111" s="43">
        <f ca="1">+IF(F111&lt;&gt;"",F111*VLOOKUP(YEAR($C111),'Proyecciones DTF'!$B$4:$Y$112,IF(C111&lt;EOMONTH($C$1,61),6,IF(AND(C111&gt;=EOMONTH($C$1,61),C111&lt;EOMONTH($C$1,90)),9,IF(AND(C111&gt;=EOMONTH($C$1,91),C111&lt;EOMONTH($C$1,120)),12,IF(AND(C111&gt;=EOMONTH($C$1,121),C111&lt;EOMONTH($C$1,150)),15,IF(AND(C111&gt;=EOMONTH($C$1,151),C111&lt;EOMONTH($C$1,180)),18,IF(AND(C111&gt;=EOMONTH($C$1,181),C111&lt;EOMONTH($C$1,210)),21,24))))))),"")</f>
        <v>34008198.529118456</v>
      </c>
      <c r="H111" s="47">
        <f ca="1">+IF(F111&lt;&gt;"",F111*VLOOKUP(YEAR($C111),'Proyecciones DTF'!$B$4:$Y$112,IF(C111&lt;EOMONTH($C$1,61),3,IF(AND(C111&gt;=EOMONTH($C$1,61),C111&lt;EOMONTH($C$1,90)),6,IF(AND(C111&gt;=EOMONTH($C$1,91),C111&lt;EOMONTH($C$1,120)),9,IF(AND(C111&gt;=EOMONTH($C$1,121),C111&lt;EOMONTH($C$1,150)),12,IF(AND(C111&gt;=EOMONTH($C$1,151),C111&lt;EOMONTH($C$1,180)),15,IF(AND(C111&gt;=EOMONTH($C$1,181),C111&lt;EOMONTH($C$1,210)),18,21))))))),"")</f>
        <v>33203072.774069544</v>
      </c>
      <c r="I111" s="88">
        <f t="shared" ca="1" si="23"/>
        <v>6.6675771977772857E-2</v>
      </c>
      <c r="J111" s="138">
        <f t="shared" ca="1" si="24"/>
        <v>6.5051277866659651E-2</v>
      </c>
      <c r="K111" s="43">
        <f ca="1">+IF(G111&lt;&gt;"",SUM($G$7:G111),"")</f>
        <v>1741161449.6228075</v>
      </c>
      <c r="L111" s="46">
        <f t="shared" ca="1" si="25"/>
        <v>1619280148.1492112</v>
      </c>
      <c r="M111" s="51">
        <f ca="1">+IF(H111&lt;&gt;"",SUM($H$7:H111),"")</f>
        <v>1529577000.5603011</v>
      </c>
      <c r="N111" s="47">
        <f t="shared" ca="1" si="26"/>
        <v>1422506610.5210798</v>
      </c>
      <c r="O111" s="46">
        <f t="shared" ca="1" si="27"/>
        <v>8046666589.0504465</v>
      </c>
      <c r="P111" s="46">
        <f t="shared" ca="1" si="28"/>
        <v>7924785287.5768499</v>
      </c>
      <c r="Q111" s="53">
        <f t="shared" ca="1" si="29"/>
        <v>7835082139.9879398</v>
      </c>
      <c r="R111" s="53">
        <f t="shared" ca="1" si="30"/>
        <v>7728011749.948719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5">
      <c r="A112" s="31">
        <v>106</v>
      </c>
      <c r="B112" s="37">
        <f t="shared" ca="1" si="20"/>
        <v>2033</v>
      </c>
      <c r="C112" s="40">
        <f t="shared" ca="1" si="21"/>
        <v>48760</v>
      </c>
      <c r="D112" s="43">
        <f ca="1">+IF($C112&lt;&gt;"",VLOOKUP(YEAR($C112),'Proyecciones cuota'!$B$5:$C$113,2,FALSE),"")</f>
        <v>71165590.621074259</v>
      </c>
      <c r="E112" s="171">
        <f ca="1">IFERROR(IF($D112&lt;&gt;"",VLOOKUP(C112,Simulador!$H$17:$I$27,2,FALSE),0),0)</f>
        <v>0</v>
      </c>
      <c r="F112" s="46">
        <f t="shared" ca="1" si="22"/>
        <v>6376670730.0487137</v>
      </c>
      <c r="G112" s="43">
        <f ca="1">+IF(F112&lt;&gt;"",F112*VLOOKUP(YEAR($C112),'Proyecciones DTF'!$B$4:$Y$112,IF(C112&lt;EOMONTH($C$1,61),6,IF(AND(C112&gt;=EOMONTH($C$1,61),C112&lt;EOMONTH($C$1,90)),9,IF(AND(C112&gt;=EOMONTH($C$1,91),C112&lt;EOMONTH($C$1,120)),12,IF(AND(C112&gt;=EOMONTH($C$1,121),C112&lt;EOMONTH($C$1,150)),15,IF(AND(C112&gt;=EOMONTH($C$1,151),C112&lt;EOMONTH($C$1,180)),18,IF(AND(C112&gt;=EOMONTH($C$1,181),C112&lt;EOMONTH($C$1,210)),21,24))))))),"")</f>
        <v>34392024.008722015</v>
      </c>
      <c r="H112" s="47">
        <f ca="1">+IF(F112&lt;&gt;"",F112*VLOOKUP(YEAR($C112),'Proyecciones DTF'!$B$4:$Y$112,IF(C112&lt;EOMONTH($C$1,61),3,IF(AND(C112&gt;=EOMONTH($C$1,61),C112&lt;EOMONTH($C$1,90)),6,IF(AND(C112&gt;=EOMONTH($C$1,91),C112&lt;EOMONTH($C$1,120)),9,IF(AND(C112&gt;=EOMONTH($C$1,121),C112&lt;EOMONTH($C$1,150)),12,IF(AND(C112&gt;=EOMONTH($C$1,151),C112&lt;EOMONTH($C$1,180)),15,IF(AND(C112&gt;=EOMONTH($C$1,181),C112&lt;EOMONTH($C$1,210)),18,21))))))),"")</f>
        <v>33577811.39249143</v>
      </c>
      <c r="I112" s="88">
        <f t="shared" ca="1" si="23"/>
        <v>6.6675771977772857E-2</v>
      </c>
      <c r="J112" s="138">
        <f t="shared" ca="1" si="24"/>
        <v>6.5051277866659651E-2</v>
      </c>
      <c r="K112" s="43">
        <f ca="1">+IF(G112&lt;&gt;"",SUM($G$7:G112),"")</f>
        <v>1775553473.6315296</v>
      </c>
      <c r="L112" s="46">
        <f t="shared" ca="1" si="25"/>
        <v>1651264730.4773226</v>
      </c>
      <c r="M112" s="51">
        <f ca="1">+IF(H112&lt;&gt;"",SUM($H$7:H112),"")</f>
        <v>1563154811.9527924</v>
      </c>
      <c r="N112" s="47">
        <f t="shared" ca="1" si="26"/>
        <v>1453733975.1160967</v>
      </c>
      <c r="O112" s="46">
        <f t="shared" ca="1" si="27"/>
        <v>8152224203.6802435</v>
      </c>
      <c r="P112" s="46">
        <f t="shared" ca="1" si="28"/>
        <v>8027935460.5260363</v>
      </c>
      <c r="Q112" s="53">
        <f t="shared" ca="1" si="29"/>
        <v>7939825542.0015059</v>
      </c>
      <c r="R112" s="53">
        <f t="shared" ca="1" si="30"/>
        <v>7830404705.1648102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5">
      <c r="A113" s="31">
        <v>107</v>
      </c>
      <c r="B113" s="37">
        <f t="shared" ca="1" si="20"/>
        <v>2033</v>
      </c>
      <c r="C113" s="40">
        <f t="shared" ca="1" si="21"/>
        <v>48791</v>
      </c>
      <c r="D113" s="43">
        <f ca="1">+IF($C113&lt;&gt;"",VLOOKUP(YEAR($C113),'Proyecciones cuota'!$B$5:$C$113,2,FALSE),"")</f>
        <v>71165590.621074259</v>
      </c>
      <c r="E113" s="171">
        <f ca="1">IFERROR(IF($D113&lt;&gt;"",VLOOKUP(C113,Simulador!$H$17:$I$27,2,FALSE),0),0)</f>
        <v>0</v>
      </c>
      <c r="F113" s="46">
        <f t="shared" ca="1" si="22"/>
        <v>6447836320.6697884</v>
      </c>
      <c r="G113" s="43">
        <f ca="1">+IF(F113&lt;&gt;"",F113*VLOOKUP(YEAR($C113),'Proyecciones DTF'!$B$4:$Y$112,IF(C113&lt;EOMONTH($C$1,61),6,IF(AND(C113&gt;=EOMONTH($C$1,61),C113&lt;EOMONTH($C$1,90)),9,IF(AND(C113&gt;=EOMONTH($C$1,91),C113&lt;EOMONTH($C$1,120)),12,IF(AND(C113&gt;=EOMONTH($C$1,121),C113&lt;EOMONTH($C$1,150)),15,IF(AND(C113&gt;=EOMONTH($C$1,151),C113&lt;EOMONTH($C$1,180)),18,IF(AND(C113&gt;=EOMONTH($C$1,181),C113&lt;EOMONTH($C$1,210)),21,24))))))),"")</f>
        <v>34775849.488325566</v>
      </c>
      <c r="H113" s="47">
        <f ca="1">+IF(F113&lt;&gt;"",F113*VLOOKUP(YEAR($C113),'Proyecciones DTF'!$B$4:$Y$112,IF(C113&lt;EOMONTH($C$1,61),3,IF(AND(C113&gt;=EOMONTH($C$1,61),C113&lt;EOMONTH($C$1,90)),6,IF(AND(C113&gt;=EOMONTH($C$1,91),C113&lt;EOMONTH($C$1,120)),9,IF(AND(C113&gt;=EOMONTH($C$1,121),C113&lt;EOMONTH($C$1,150)),12,IF(AND(C113&gt;=EOMONTH($C$1,151),C113&lt;EOMONTH($C$1,180)),15,IF(AND(C113&gt;=EOMONTH($C$1,181),C113&lt;EOMONTH($C$1,210)),18,21))))))),"")</f>
        <v>33952550.010913305</v>
      </c>
      <c r="I113" s="88">
        <f t="shared" ca="1" si="23"/>
        <v>6.6675771977772857E-2</v>
      </c>
      <c r="J113" s="138">
        <f t="shared" ca="1" si="24"/>
        <v>6.5051277866659651E-2</v>
      </c>
      <c r="K113" s="43">
        <f ca="1">+IF(G113&lt;&gt;"",SUM($G$7:G113),"")</f>
        <v>1810329323.1198552</v>
      </c>
      <c r="L113" s="46">
        <f t="shared" ca="1" si="25"/>
        <v>1683606270.5014653</v>
      </c>
      <c r="M113" s="51">
        <f ca="1">+IF(H113&lt;&gt;"",SUM($H$7:H113),"")</f>
        <v>1597107361.9637058</v>
      </c>
      <c r="N113" s="47">
        <f t="shared" ca="1" si="26"/>
        <v>1485309846.6262462</v>
      </c>
      <c r="O113" s="46">
        <f t="shared" ca="1" si="27"/>
        <v>8258165643.7896433</v>
      </c>
      <c r="P113" s="46">
        <f t="shared" ca="1" si="28"/>
        <v>8131442591.1712532</v>
      </c>
      <c r="Q113" s="53">
        <f t="shared" ca="1" si="29"/>
        <v>8044943682.6334944</v>
      </c>
      <c r="R113" s="53">
        <f t="shared" ca="1" si="30"/>
        <v>7933146167.2960348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5">
      <c r="A114" s="31">
        <v>108</v>
      </c>
      <c r="B114" s="37">
        <f t="shared" ca="1" si="20"/>
        <v>2033</v>
      </c>
      <c r="C114" s="40">
        <f t="shared" ca="1" si="21"/>
        <v>48822</v>
      </c>
      <c r="D114" s="43">
        <f ca="1">+IF($C114&lt;&gt;"",VLOOKUP(YEAR($C114),'Proyecciones cuota'!$B$5:$C$113,2,FALSE),"")</f>
        <v>71165590.621074259</v>
      </c>
      <c r="E114" s="171">
        <f ca="1">IFERROR(IF($D114&lt;&gt;"",VLOOKUP(C114,Simulador!$H$17:$I$27,2,FALSE),0),0)</f>
        <v>0</v>
      </c>
      <c r="F114" s="46">
        <f t="shared" ca="1" si="22"/>
        <v>6519001911.290863</v>
      </c>
      <c r="G114" s="43">
        <f ca="1">+IF(F114&lt;&gt;"",F114*VLOOKUP(YEAR($C114),'Proyecciones DTF'!$B$4:$Y$112,IF(C114&lt;EOMONTH($C$1,61),6,IF(AND(C114&gt;=EOMONTH($C$1,61),C114&lt;EOMONTH($C$1,90)),9,IF(AND(C114&gt;=EOMONTH($C$1,91),C114&lt;EOMONTH($C$1,120)),12,IF(AND(C114&gt;=EOMONTH($C$1,121),C114&lt;EOMONTH($C$1,150)),15,IF(AND(C114&gt;=EOMONTH($C$1,151),C114&lt;EOMONTH($C$1,180)),18,IF(AND(C114&gt;=EOMONTH($C$1,181),C114&lt;EOMONTH($C$1,210)),21,24))))))),"")</f>
        <v>35159674.967929117</v>
      </c>
      <c r="H114" s="47">
        <f ca="1">+IF(F114&lt;&gt;"",F114*VLOOKUP(YEAR($C114),'Proyecciones DTF'!$B$4:$Y$112,IF(C114&lt;EOMONTH($C$1,61),3,IF(AND(C114&gt;=EOMONTH($C$1,61),C114&lt;EOMONTH($C$1,90)),6,IF(AND(C114&gt;=EOMONTH($C$1,91),C114&lt;EOMONTH($C$1,120)),9,IF(AND(C114&gt;=EOMONTH($C$1,121),C114&lt;EOMONTH($C$1,150)),12,IF(AND(C114&gt;=EOMONTH($C$1,151),C114&lt;EOMONTH($C$1,180)),15,IF(AND(C114&gt;=EOMONTH($C$1,181),C114&lt;EOMONTH($C$1,210)),18,21))))))),"")</f>
        <v>34327288.629335187</v>
      </c>
      <c r="I114" s="88">
        <f t="shared" ca="1" si="23"/>
        <v>6.6675771977772857E-2</v>
      </c>
      <c r="J114" s="138">
        <f t="shared" ca="1" si="24"/>
        <v>6.5051277866659651E-2</v>
      </c>
      <c r="K114" s="43">
        <f ca="1">+IF(G114&lt;&gt;"",SUM($G$7:G114),"")</f>
        <v>1845488998.0877843</v>
      </c>
      <c r="L114" s="46">
        <f t="shared" ca="1" si="25"/>
        <v>1716304768.2216394</v>
      </c>
      <c r="M114" s="51">
        <f ca="1">+IF(H114&lt;&gt;"",SUM($H$7:H114),"")</f>
        <v>1631434650.5930409</v>
      </c>
      <c r="N114" s="47">
        <f t="shared" ca="1" si="26"/>
        <v>1517234225.051528</v>
      </c>
      <c r="O114" s="46">
        <f t="shared" ca="1" si="27"/>
        <v>8364490909.3786469</v>
      </c>
      <c r="P114" s="46">
        <f t="shared" ca="1" si="28"/>
        <v>8235306679.5125027</v>
      </c>
      <c r="Q114" s="53">
        <f t="shared" ca="1" si="29"/>
        <v>8150436561.8839035</v>
      </c>
      <c r="R114" s="53">
        <f t="shared" ca="1" si="30"/>
        <v>8036236136.342391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5">
      <c r="A115" s="31">
        <v>109</v>
      </c>
      <c r="B115" s="37">
        <f t="shared" ca="1" si="20"/>
        <v>2033</v>
      </c>
      <c r="C115" s="40">
        <f t="shared" ca="1" si="21"/>
        <v>48852</v>
      </c>
      <c r="D115" s="43">
        <f ca="1">+IF($C115&lt;&gt;"",VLOOKUP(YEAR($C115),'Proyecciones cuota'!$B$5:$C$113,2,FALSE),"")</f>
        <v>71165590.621074259</v>
      </c>
      <c r="E115" s="171">
        <f ca="1">IFERROR(IF($D115&lt;&gt;"",VLOOKUP(C115,Simulador!$H$17:$I$27,2,FALSE),0),0)</f>
        <v>0</v>
      </c>
      <c r="F115" s="46">
        <f t="shared" ca="1" si="22"/>
        <v>6590167501.9119377</v>
      </c>
      <c r="G115" s="43">
        <f ca="1">+IF(F115&lt;&gt;"",F115*VLOOKUP(YEAR($C115),'Proyecciones DTF'!$B$4:$Y$112,IF(C115&lt;EOMONTH($C$1,61),6,IF(AND(C115&gt;=EOMONTH($C$1,61),C115&lt;EOMONTH($C$1,90)),9,IF(AND(C115&gt;=EOMONTH($C$1,91),C115&lt;EOMONTH($C$1,120)),12,IF(AND(C115&gt;=EOMONTH($C$1,121),C115&lt;EOMONTH($C$1,150)),15,IF(AND(C115&gt;=EOMONTH($C$1,151),C115&lt;EOMONTH($C$1,180)),18,IF(AND(C115&gt;=EOMONTH($C$1,181),C115&lt;EOMONTH($C$1,210)),21,24))))))),"")</f>
        <v>35543500.447532669</v>
      </c>
      <c r="H115" s="47">
        <f ca="1">+IF(F115&lt;&gt;"",F115*VLOOKUP(YEAR($C115),'Proyecciones DTF'!$B$4:$Y$112,IF(C115&lt;EOMONTH($C$1,61),3,IF(AND(C115&gt;=EOMONTH($C$1,61),C115&lt;EOMONTH($C$1,90)),6,IF(AND(C115&gt;=EOMONTH($C$1,91),C115&lt;EOMONTH($C$1,120)),9,IF(AND(C115&gt;=EOMONTH($C$1,121),C115&lt;EOMONTH($C$1,150)),12,IF(AND(C115&gt;=EOMONTH($C$1,151),C115&lt;EOMONTH($C$1,180)),15,IF(AND(C115&gt;=EOMONTH($C$1,181),C115&lt;EOMONTH($C$1,210)),18,21))))))),"")</f>
        <v>34702027.24775707</v>
      </c>
      <c r="I115" s="88">
        <f t="shared" ca="1" si="23"/>
        <v>6.6675771977772857E-2</v>
      </c>
      <c r="J115" s="138">
        <f t="shared" ca="1" si="24"/>
        <v>6.5051277866659651E-2</v>
      </c>
      <c r="K115" s="43">
        <f ca="1">+IF(G115&lt;&gt;"",SUM($G$7:G115),"")</f>
        <v>1881032498.5353169</v>
      </c>
      <c r="L115" s="46">
        <f t="shared" ca="1" si="25"/>
        <v>1749360223.6378448</v>
      </c>
      <c r="M115" s="51">
        <f ca="1">+IF(H115&lt;&gt;"",SUM($H$7:H115),"")</f>
        <v>1666136677.8407979</v>
      </c>
      <c r="N115" s="47">
        <f t="shared" ca="1" si="26"/>
        <v>1549507110.391942</v>
      </c>
      <c r="O115" s="46">
        <f t="shared" ca="1" si="27"/>
        <v>8471200000.4472542</v>
      </c>
      <c r="P115" s="46">
        <f t="shared" ca="1" si="28"/>
        <v>8339527725.5497828</v>
      </c>
      <c r="Q115" s="53">
        <f t="shared" ca="1" si="29"/>
        <v>8256304179.7527351</v>
      </c>
      <c r="R115" s="53">
        <f t="shared" ca="1" si="30"/>
        <v>8139674612.3038797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5">
      <c r="A116" s="31">
        <v>110</v>
      </c>
      <c r="B116" s="37">
        <f t="shared" ca="1" si="20"/>
        <v>2033</v>
      </c>
      <c r="C116" s="40">
        <f t="shared" ca="1" si="21"/>
        <v>48883</v>
      </c>
      <c r="D116" s="43">
        <f ca="1">+IF($C116&lt;&gt;"",VLOOKUP(YEAR($C116),'Proyecciones cuota'!$B$5:$C$113,2,FALSE),"")</f>
        <v>71165590.621074259</v>
      </c>
      <c r="E116" s="171">
        <f ca="1">IFERROR(IF($D116&lt;&gt;"",VLOOKUP(C116,Simulador!$H$17:$I$27,2,FALSE),0),0)</f>
        <v>0</v>
      </c>
      <c r="F116" s="46">
        <f t="shared" ca="1" si="22"/>
        <v>6661333092.5330124</v>
      </c>
      <c r="G116" s="43">
        <f ca="1">+IF(F116&lt;&gt;"",F116*VLOOKUP(YEAR($C116),'Proyecciones DTF'!$B$4:$Y$112,IF(C116&lt;EOMONTH($C$1,61),6,IF(AND(C116&gt;=EOMONTH($C$1,61),C116&lt;EOMONTH($C$1,90)),9,IF(AND(C116&gt;=EOMONTH($C$1,91),C116&lt;EOMONTH($C$1,120)),12,IF(AND(C116&gt;=EOMONTH($C$1,121),C116&lt;EOMONTH($C$1,150)),15,IF(AND(C116&gt;=EOMONTH($C$1,151),C116&lt;EOMONTH($C$1,180)),18,IF(AND(C116&gt;=EOMONTH($C$1,181),C116&lt;EOMONTH($C$1,210)),21,24))))))),"")</f>
        <v>35927325.92713622</v>
      </c>
      <c r="H116" s="47">
        <f ca="1">+IF(F116&lt;&gt;"",F116*VLOOKUP(YEAR($C116),'Proyecciones DTF'!$B$4:$Y$112,IF(C116&lt;EOMONTH($C$1,61),3,IF(AND(C116&gt;=EOMONTH($C$1,61),C116&lt;EOMONTH($C$1,90)),6,IF(AND(C116&gt;=EOMONTH($C$1,91),C116&lt;EOMONTH($C$1,120)),9,IF(AND(C116&gt;=EOMONTH($C$1,121),C116&lt;EOMONTH($C$1,150)),12,IF(AND(C116&gt;=EOMONTH($C$1,151),C116&lt;EOMONTH($C$1,180)),15,IF(AND(C116&gt;=EOMONTH($C$1,181),C116&lt;EOMONTH($C$1,210)),18,21))))))),"")</f>
        <v>35076765.866178952</v>
      </c>
      <c r="I116" s="88">
        <f t="shared" ca="1" si="23"/>
        <v>6.6675771977772857E-2</v>
      </c>
      <c r="J116" s="138">
        <f t="shared" ca="1" si="24"/>
        <v>6.5051277866659651E-2</v>
      </c>
      <c r="K116" s="43">
        <f ca="1">+IF(G116&lt;&gt;"",SUM($G$7:G116),"")</f>
        <v>1916959824.4624531</v>
      </c>
      <c r="L116" s="46">
        <f t="shared" ca="1" si="25"/>
        <v>1782772636.7500815</v>
      </c>
      <c r="M116" s="51">
        <f ca="1">+IF(H116&lt;&gt;"",SUM($H$7:H116),"")</f>
        <v>1701213443.7069769</v>
      </c>
      <c r="N116" s="47">
        <f t="shared" ca="1" si="26"/>
        <v>1582128502.6474884</v>
      </c>
      <c r="O116" s="46">
        <f t="shared" ca="1" si="27"/>
        <v>8578292916.9954653</v>
      </c>
      <c r="P116" s="46">
        <f t="shared" ca="1" si="28"/>
        <v>8444105729.2830944</v>
      </c>
      <c r="Q116" s="53">
        <f t="shared" ca="1" si="29"/>
        <v>8362546536.2399893</v>
      </c>
      <c r="R116" s="53">
        <f t="shared" ca="1" si="30"/>
        <v>8243461595.180501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5">
      <c r="A117" s="31">
        <v>111</v>
      </c>
      <c r="B117" s="37">
        <f t="shared" ca="1" si="20"/>
        <v>2033</v>
      </c>
      <c r="C117" s="40">
        <f t="shared" ca="1" si="21"/>
        <v>48913</v>
      </c>
      <c r="D117" s="43">
        <f ca="1">+IF($C117&lt;&gt;"",VLOOKUP(YEAR($C117),'Proyecciones cuota'!$B$5:$C$113,2,FALSE),"")</f>
        <v>71165590.621074259</v>
      </c>
      <c r="E117" s="171">
        <f ca="1">IFERROR(IF($D117&lt;&gt;"",VLOOKUP(C117,Simulador!$H$17:$I$27,2,FALSE),0),0)</f>
        <v>0</v>
      </c>
      <c r="F117" s="46">
        <f t="shared" ca="1" si="22"/>
        <v>6732498683.1540871</v>
      </c>
      <c r="G117" s="43">
        <f ca="1">+IF(F117&lt;&gt;"",F117*VLOOKUP(YEAR($C117),'Proyecciones DTF'!$B$4:$Y$112,IF(C117&lt;EOMONTH($C$1,61),6,IF(AND(C117&gt;=EOMONTH($C$1,61),C117&lt;EOMONTH($C$1,90)),9,IF(AND(C117&gt;=EOMONTH($C$1,91),C117&lt;EOMONTH($C$1,120)),12,IF(AND(C117&gt;=EOMONTH($C$1,121),C117&lt;EOMONTH($C$1,150)),15,IF(AND(C117&gt;=EOMONTH($C$1,151),C117&lt;EOMONTH($C$1,180)),18,IF(AND(C117&gt;=EOMONTH($C$1,181),C117&lt;EOMONTH($C$1,210)),21,24))))))),"")</f>
        <v>36311151.406739771</v>
      </c>
      <c r="H117" s="47">
        <f ca="1">+IF(F117&lt;&gt;"",F117*VLOOKUP(YEAR($C117),'Proyecciones DTF'!$B$4:$Y$112,IF(C117&lt;EOMONTH($C$1,61),3,IF(AND(C117&gt;=EOMONTH($C$1,61),C117&lt;EOMONTH($C$1,90)),6,IF(AND(C117&gt;=EOMONTH($C$1,91),C117&lt;EOMONTH($C$1,120)),9,IF(AND(C117&gt;=EOMONTH($C$1,121),C117&lt;EOMONTH($C$1,150)),12,IF(AND(C117&gt;=EOMONTH($C$1,151),C117&lt;EOMONTH($C$1,180)),15,IF(AND(C117&gt;=EOMONTH($C$1,181),C117&lt;EOMONTH($C$1,210)),18,21))))))),"")</f>
        <v>35451504.484600835</v>
      </c>
      <c r="I117" s="88">
        <f t="shared" ca="1" si="23"/>
        <v>6.6675771977772857E-2</v>
      </c>
      <c r="J117" s="138">
        <f t="shared" ca="1" si="24"/>
        <v>6.5051277866659651E-2</v>
      </c>
      <c r="K117" s="43">
        <f ca="1">+IF(G117&lt;&gt;"",SUM($G$7:G117),"")</f>
        <v>1953270975.8691928</v>
      </c>
      <c r="L117" s="46">
        <f t="shared" ca="1" si="25"/>
        <v>1816542007.5583494</v>
      </c>
      <c r="M117" s="51">
        <f ca="1">+IF(H117&lt;&gt;"",SUM($H$7:H117),"")</f>
        <v>1736664948.1915777</v>
      </c>
      <c r="N117" s="47">
        <f t="shared" ca="1" si="26"/>
        <v>1615098401.8181672</v>
      </c>
      <c r="O117" s="46">
        <f t="shared" ca="1" si="27"/>
        <v>8685769659.0232792</v>
      </c>
      <c r="P117" s="46">
        <f t="shared" ca="1" si="28"/>
        <v>8549040690.7124367</v>
      </c>
      <c r="Q117" s="53">
        <f t="shared" ca="1" si="29"/>
        <v>8469163631.345665</v>
      </c>
      <c r="R117" s="53">
        <f t="shared" ca="1" si="30"/>
        <v>8347597084.9722538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5">
      <c r="A118" s="31">
        <v>112</v>
      </c>
      <c r="B118" s="37">
        <f t="shared" ca="1" si="20"/>
        <v>2033</v>
      </c>
      <c r="C118" s="40">
        <f t="shared" ca="1" si="21"/>
        <v>48944</v>
      </c>
      <c r="D118" s="43">
        <f ca="1">+IF($C118&lt;&gt;"",VLOOKUP(YEAR($C118),'Proyecciones cuota'!$B$5:$C$113,2,FALSE),"")</f>
        <v>71165590.621074259</v>
      </c>
      <c r="E118" s="171">
        <f ca="1">IFERROR(IF($D118&lt;&gt;"",VLOOKUP(C118,Simulador!$H$17:$I$27,2,FALSE),0),0)</f>
        <v>0</v>
      </c>
      <c r="F118" s="46">
        <f t="shared" ca="1" si="22"/>
        <v>6803664273.7751617</v>
      </c>
      <c r="G118" s="43">
        <f ca="1">+IF(F118&lt;&gt;"",F118*VLOOKUP(YEAR($C118),'Proyecciones DTF'!$B$4:$Y$112,IF(C118&lt;EOMONTH($C$1,61),6,IF(AND(C118&gt;=EOMONTH($C$1,61),C118&lt;EOMONTH($C$1,90)),9,IF(AND(C118&gt;=EOMONTH($C$1,91),C118&lt;EOMONTH($C$1,120)),12,IF(AND(C118&gt;=EOMONTH($C$1,121),C118&lt;EOMONTH($C$1,150)),15,IF(AND(C118&gt;=EOMONTH($C$1,151),C118&lt;EOMONTH($C$1,180)),18,IF(AND(C118&gt;=EOMONTH($C$1,181),C118&lt;EOMONTH($C$1,210)),21,24))))))),"")</f>
        <v>36694976.886343323</v>
      </c>
      <c r="H118" s="47">
        <f ca="1">+IF(F118&lt;&gt;"",F118*VLOOKUP(YEAR($C118),'Proyecciones DTF'!$B$4:$Y$112,IF(C118&lt;EOMONTH($C$1,61),3,IF(AND(C118&gt;=EOMONTH($C$1,61),C118&lt;EOMONTH($C$1,90)),6,IF(AND(C118&gt;=EOMONTH($C$1,91),C118&lt;EOMONTH($C$1,120)),9,IF(AND(C118&gt;=EOMONTH($C$1,121),C118&lt;EOMONTH($C$1,150)),12,IF(AND(C118&gt;=EOMONTH($C$1,151),C118&lt;EOMONTH($C$1,180)),15,IF(AND(C118&gt;=EOMONTH($C$1,181),C118&lt;EOMONTH($C$1,210)),18,21))))))),"")</f>
        <v>35826243.103022709</v>
      </c>
      <c r="I118" s="88">
        <f t="shared" ca="1" si="23"/>
        <v>6.6675771977772857E-2</v>
      </c>
      <c r="J118" s="138">
        <f t="shared" ca="1" si="24"/>
        <v>6.5051277866659651E-2</v>
      </c>
      <c r="K118" s="43">
        <f ca="1">+IF(G118&lt;&gt;"",SUM($G$7:G118),"")</f>
        <v>1989965952.7555361</v>
      </c>
      <c r="L118" s="46">
        <f t="shared" ca="1" si="25"/>
        <v>1850668336.0626485</v>
      </c>
      <c r="M118" s="51">
        <f ca="1">+IF(H118&lt;&gt;"",SUM($H$7:H118),"")</f>
        <v>1772491191.2946005</v>
      </c>
      <c r="N118" s="47">
        <f t="shared" ca="1" si="26"/>
        <v>1648416807.9039783</v>
      </c>
      <c r="O118" s="46">
        <f t="shared" ca="1" si="27"/>
        <v>8793630226.5306969</v>
      </c>
      <c r="P118" s="46">
        <f t="shared" ca="1" si="28"/>
        <v>8654332609.8378105</v>
      </c>
      <c r="Q118" s="53">
        <f t="shared" ca="1" si="29"/>
        <v>8576155465.0697622</v>
      </c>
      <c r="R118" s="53">
        <f t="shared" ca="1" si="30"/>
        <v>8452081081.6791401</v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5">
      <c r="A119" s="31">
        <v>113</v>
      </c>
      <c r="B119" s="37">
        <f t="shared" ca="1" si="20"/>
        <v>2034</v>
      </c>
      <c r="C119" s="40">
        <f t="shared" ca="1" si="21"/>
        <v>48975</v>
      </c>
      <c r="D119" s="43">
        <f ca="1">+IF($C119&lt;&gt;"",VLOOKUP(YEAR($C119),'Proyecciones cuota'!$B$5:$C$113,2,FALSE),"")</f>
        <v>74012214.245917231</v>
      </c>
      <c r="E119" s="171">
        <f ca="1">IFERROR(IF($D119&lt;&gt;"",VLOOKUP(C119,Simulador!$H$17:$I$27,2,FALSE),0),0)</f>
        <v>0</v>
      </c>
      <c r="F119" s="46">
        <f t="shared" ca="1" si="22"/>
        <v>6877676488.0210791</v>
      </c>
      <c r="G119" s="43">
        <f ca="1">+IF(F119&lt;&gt;"",F119*VLOOKUP(YEAR($C119),'Proyecciones DTF'!$B$4:$Y$112,IF(C119&lt;EOMONTH($C$1,61),6,IF(AND(C119&gt;=EOMONTH($C$1,61),C119&lt;EOMONTH($C$1,90)),9,IF(AND(C119&gt;=EOMONTH($C$1,91),C119&lt;EOMONTH($C$1,120)),12,IF(AND(C119&gt;=EOMONTH($C$1,121),C119&lt;EOMONTH($C$1,150)),15,IF(AND(C119&gt;=EOMONTH($C$1,151),C119&lt;EOMONTH($C$1,180)),18,IF(AND(C119&gt;=EOMONTH($C$1,181),C119&lt;EOMONTH($C$1,210)),21,24))))))),"")</f>
        <v>37094155.385131016</v>
      </c>
      <c r="H119" s="47">
        <f ca="1">+IF(F119&lt;&gt;"",F119*VLOOKUP(YEAR($C119),'Proyecciones DTF'!$B$4:$Y$112,IF(C119&lt;EOMONTH($C$1,61),3,IF(AND(C119&gt;=EOMONTH($C$1,61),C119&lt;EOMONTH($C$1,90)),6,IF(AND(C119&gt;=EOMONTH($C$1,91),C119&lt;EOMONTH($C$1,120)),9,IF(AND(C119&gt;=EOMONTH($C$1,121),C119&lt;EOMONTH($C$1,150)),12,IF(AND(C119&gt;=EOMONTH($C$1,151),C119&lt;EOMONTH($C$1,180)),15,IF(AND(C119&gt;=EOMONTH($C$1,181),C119&lt;EOMONTH($C$1,210)),18,21))))))),"")</f>
        <v>36215971.266181469</v>
      </c>
      <c r="I119" s="88">
        <f t="shared" ca="1" si="23"/>
        <v>6.6675771977772857E-2</v>
      </c>
      <c r="J119" s="138">
        <f t="shared" ca="1" si="24"/>
        <v>6.5051277866659651E-2</v>
      </c>
      <c r="K119" s="43">
        <f ca="1">+IF(G119&lt;&gt;"",SUM($G$7:G119),"")</f>
        <v>2027060108.1406672</v>
      </c>
      <c r="L119" s="46">
        <f t="shared" ca="1" si="25"/>
        <v>1885165900.5708206</v>
      </c>
      <c r="M119" s="51">
        <f ca="1">+IF(H119&lt;&gt;"",SUM($H$7:H119),"")</f>
        <v>1808707162.560782</v>
      </c>
      <c r="N119" s="47">
        <f t="shared" ca="1" si="26"/>
        <v>1682097661.1815271</v>
      </c>
      <c r="O119" s="46">
        <f t="shared" ca="1" si="27"/>
        <v>8904736596.161747</v>
      </c>
      <c r="P119" s="46">
        <f t="shared" ca="1" si="28"/>
        <v>8762842388.5918999</v>
      </c>
      <c r="Q119" s="53">
        <f t="shared" ca="1" si="29"/>
        <v>8686383650.5818615</v>
      </c>
      <c r="R119" s="53">
        <f t="shared" ca="1" si="30"/>
        <v>8559774149.2026062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5">
      <c r="A120" s="31">
        <v>114</v>
      </c>
      <c r="B120" s="37">
        <f t="shared" ca="1" si="20"/>
        <v>2034</v>
      </c>
      <c r="C120" s="40">
        <f t="shared" ca="1" si="21"/>
        <v>49003</v>
      </c>
      <c r="D120" s="43">
        <f ca="1">+IF($C120&lt;&gt;"",VLOOKUP(YEAR($C120),'Proyecciones cuota'!$B$5:$C$113,2,FALSE),"")</f>
        <v>74012214.245917231</v>
      </c>
      <c r="E120" s="171">
        <f ca="1">IFERROR(IF($D120&lt;&gt;"",VLOOKUP(C120,Simulador!$H$17:$I$27,2,FALSE),0),0)</f>
        <v>0</v>
      </c>
      <c r="F120" s="46">
        <f t="shared" ca="1" si="22"/>
        <v>6951688702.2669964</v>
      </c>
      <c r="G120" s="43">
        <f ca="1">+IF(F120&lt;&gt;"",F120*VLOOKUP(YEAR($C120),'Proyecciones DTF'!$B$4:$Y$112,IF(C120&lt;EOMONTH($C$1,61),6,IF(AND(C120&gt;=EOMONTH($C$1,61),C120&lt;EOMONTH($C$1,90)),9,IF(AND(C120&gt;=EOMONTH($C$1,91),C120&lt;EOMONTH($C$1,120)),12,IF(AND(C120&gt;=EOMONTH($C$1,121),C120&lt;EOMONTH($C$1,150)),15,IF(AND(C120&gt;=EOMONTH($C$1,151),C120&lt;EOMONTH($C$1,180)),18,IF(AND(C120&gt;=EOMONTH($C$1,181),C120&lt;EOMONTH($C$1,210)),21,24))))))),"")</f>
        <v>37493333.88391871</v>
      </c>
      <c r="H120" s="47">
        <f ca="1">+IF(F120&lt;&gt;"",F120*VLOOKUP(YEAR($C120),'Proyecciones DTF'!$B$4:$Y$112,IF(C120&lt;EOMONTH($C$1,61),3,IF(AND(C120&gt;=EOMONTH($C$1,61),C120&lt;EOMONTH($C$1,90)),6,IF(AND(C120&gt;=EOMONTH($C$1,91),C120&lt;EOMONTH($C$1,120)),9,IF(AND(C120&gt;=EOMONTH($C$1,121),C120&lt;EOMONTH($C$1,150)),12,IF(AND(C120&gt;=EOMONTH($C$1,151),C120&lt;EOMONTH($C$1,180)),15,IF(AND(C120&gt;=EOMONTH($C$1,181),C120&lt;EOMONTH($C$1,210)),18,21))))))),"")</f>
        <v>36605699.429340221</v>
      </c>
      <c r="I120" s="88">
        <f t="shared" ca="1" si="23"/>
        <v>6.6675771977772857E-2</v>
      </c>
      <c r="J120" s="138">
        <f t="shared" ca="1" si="24"/>
        <v>6.5051277866659651E-2</v>
      </c>
      <c r="K120" s="43">
        <f ca="1">+IF(G120&lt;&gt;"",SUM($G$7:G120),"")</f>
        <v>2064553442.024586</v>
      </c>
      <c r="L120" s="46">
        <f t="shared" ca="1" si="25"/>
        <v>1920034701.082865</v>
      </c>
      <c r="M120" s="51">
        <f ca="1">+IF(H120&lt;&gt;"",SUM($H$7:H120),"")</f>
        <v>1845312861.9901221</v>
      </c>
      <c r="N120" s="47">
        <f t="shared" ca="1" si="26"/>
        <v>1716140961.6508133</v>
      </c>
      <c r="O120" s="46">
        <f t="shared" ca="1" si="27"/>
        <v>9016242144.2915821</v>
      </c>
      <c r="P120" s="46">
        <f t="shared" ca="1" si="28"/>
        <v>8871723403.3498611</v>
      </c>
      <c r="Q120" s="53">
        <f t="shared" ca="1" si="29"/>
        <v>8797001564.2571182</v>
      </c>
      <c r="R120" s="53">
        <f t="shared" ca="1" si="30"/>
        <v>8667829663.9178104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5">
      <c r="A121" s="31">
        <v>115</v>
      </c>
      <c r="B121" s="37">
        <f t="shared" ca="1" si="20"/>
        <v>2034</v>
      </c>
      <c r="C121" s="40">
        <f t="shared" ca="1" si="21"/>
        <v>49034</v>
      </c>
      <c r="D121" s="43">
        <f ca="1">+IF($C121&lt;&gt;"",VLOOKUP(YEAR($C121),'Proyecciones cuota'!$B$5:$C$113,2,FALSE),"")</f>
        <v>74012214.245917231</v>
      </c>
      <c r="E121" s="171">
        <f ca="1">IFERROR(IF($D121&lt;&gt;"",VLOOKUP(C121,Simulador!$H$17:$I$27,2,FALSE),0),0)</f>
        <v>0</v>
      </c>
      <c r="F121" s="46">
        <f t="shared" ca="1" si="22"/>
        <v>7025700916.5129137</v>
      </c>
      <c r="G121" s="43">
        <f ca="1">+IF(F121&lt;&gt;"",F121*VLOOKUP(YEAR($C121),'Proyecciones DTF'!$B$4:$Y$112,IF(C121&lt;EOMONTH($C$1,61),6,IF(AND(C121&gt;=EOMONTH($C$1,61),C121&lt;EOMONTH($C$1,90)),9,IF(AND(C121&gt;=EOMONTH($C$1,91),C121&lt;EOMONTH($C$1,120)),12,IF(AND(C121&gt;=EOMONTH($C$1,121),C121&lt;EOMONTH($C$1,150)),15,IF(AND(C121&gt;=EOMONTH($C$1,151),C121&lt;EOMONTH($C$1,180)),18,IF(AND(C121&gt;=EOMONTH($C$1,181),C121&lt;EOMONTH($C$1,210)),21,24))))))),"")</f>
        <v>37892512.382706404</v>
      </c>
      <c r="H121" s="47">
        <f ca="1">+IF(F121&lt;&gt;"",F121*VLOOKUP(YEAR($C121),'Proyecciones DTF'!$B$4:$Y$112,IF(C121&lt;EOMONTH($C$1,61),3,IF(AND(C121&gt;=EOMONTH($C$1,61),C121&lt;EOMONTH($C$1,90)),6,IF(AND(C121&gt;=EOMONTH($C$1,91),C121&lt;EOMONTH($C$1,120)),9,IF(AND(C121&gt;=EOMONTH($C$1,121),C121&lt;EOMONTH($C$1,150)),12,IF(AND(C121&gt;=EOMONTH($C$1,151),C121&lt;EOMONTH($C$1,180)),15,IF(AND(C121&gt;=EOMONTH($C$1,181),C121&lt;EOMONTH($C$1,210)),18,21))))))),"")</f>
        <v>36995427.592498973</v>
      </c>
      <c r="I121" s="88">
        <f t="shared" ca="1" si="23"/>
        <v>6.6675771977772857E-2</v>
      </c>
      <c r="J121" s="138">
        <f t="shared" ca="1" si="24"/>
        <v>6.5051277866659651E-2</v>
      </c>
      <c r="K121" s="43">
        <f ca="1">+IF(G121&lt;&gt;"",SUM($G$7:G121),"")</f>
        <v>2102445954.4072924</v>
      </c>
      <c r="L121" s="46">
        <f t="shared" ca="1" si="25"/>
        <v>1955274737.5987821</v>
      </c>
      <c r="M121" s="51">
        <f ca="1">+IF(H121&lt;&gt;"",SUM($H$7:H121),"")</f>
        <v>1882308289.5826211</v>
      </c>
      <c r="N121" s="47">
        <f t="shared" ca="1" si="26"/>
        <v>1750546709.3118374</v>
      </c>
      <c r="O121" s="46">
        <f t="shared" ca="1" si="27"/>
        <v>9128146870.9202061</v>
      </c>
      <c r="P121" s="46">
        <f t="shared" ca="1" si="28"/>
        <v>8980975654.1116962</v>
      </c>
      <c r="Q121" s="53">
        <f t="shared" ca="1" si="29"/>
        <v>8908009206.0955353</v>
      </c>
      <c r="R121" s="53">
        <f t="shared" ca="1" si="30"/>
        <v>8776247625.8247509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5">
      <c r="A122" s="31">
        <v>116</v>
      </c>
      <c r="B122" s="37">
        <f t="shared" ca="1" si="20"/>
        <v>2034</v>
      </c>
      <c r="C122" s="40">
        <f t="shared" ca="1" si="21"/>
        <v>49064</v>
      </c>
      <c r="D122" s="43">
        <f ca="1">+IF($C122&lt;&gt;"",VLOOKUP(YEAR($C122),'Proyecciones cuota'!$B$5:$C$113,2,FALSE),"")</f>
        <v>74012214.245917231</v>
      </c>
      <c r="E122" s="171">
        <f ca="1">IFERROR(IF($D122&lt;&gt;"",VLOOKUP(C122,Simulador!$H$17:$I$27,2,FALSE),0),0)</f>
        <v>0</v>
      </c>
      <c r="F122" s="46">
        <f t="shared" ca="1" si="22"/>
        <v>7099713130.758831</v>
      </c>
      <c r="G122" s="43">
        <f ca="1">+IF(F122&lt;&gt;"",F122*VLOOKUP(YEAR($C122),'Proyecciones DTF'!$B$4:$Y$112,IF(C122&lt;EOMONTH($C$1,61),6,IF(AND(C122&gt;=EOMONTH($C$1,61),C122&lt;EOMONTH($C$1,90)),9,IF(AND(C122&gt;=EOMONTH($C$1,91),C122&lt;EOMONTH($C$1,120)),12,IF(AND(C122&gt;=EOMONTH($C$1,121),C122&lt;EOMONTH($C$1,150)),15,IF(AND(C122&gt;=EOMONTH($C$1,151),C122&lt;EOMONTH($C$1,180)),18,IF(AND(C122&gt;=EOMONTH($C$1,181),C122&lt;EOMONTH($C$1,210)),21,24))))))),"")</f>
        <v>38291690.881494097</v>
      </c>
      <c r="H122" s="47">
        <f ca="1">+IF(F122&lt;&gt;"",F122*VLOOKUP(YEAR($C122),'Proyecciones DTF'!$B$4:$Y$112,IF(C122&lt;EOMONTH($C$1,61),3,IF(AND(C122&gt;=EOMONTH($C$1,61),C122&lt;EOMONTH($C$1,90)),6,IF(AND(C122&gt;=EOMONTH($C$1,91),C122&lt;EOMONTH($C$1,120)),9,IF(AND(C122&gt;=EOMONTH($C$1,121),C122&lt;EOMONTH($C$1,150)),12,IF(AND(C122&gt;=EOMONTH($C$1,151),C122&lt;EOMONTH($C$1,180)),15,IF(AND(C122&gt;=EOMONTH($C$1,181),C122&lt;EOMONTH($C$1,210)),18,21))))))),"")</f>
        <v>37385155.755657732</v>
      </c>
      <c r="I122" s="88">
        <f t="shared" ca="1" si="23"/>
        <v>6.6675771977772857E-2</v>
      </c>
      <c r="J122" s="138">
        <f t="shared" ca="1" si="24"/>
        <v>6.5051277866659651E-2</v>
      </c>
      <c r="K122" s="43">
        <f ca="1">+IF(G122&lt;&gt;"",SUM($G$7:G122),"")</f>
        <v>2140737645.2887864</v>
      </c>
      <c r="L122" s="46">
        <f t="shared" ca="1" si="25"/>
        <v>1990886010.1185715</v>
      </c>
      <c r="M122" s="51">
        <f ca="1">+IF(H122&lt;&gt;"",SUM($H$7:H122),"")</f>
        <v>1919693445.3382788</v>
      </c>
      <c r="N122" s="47">
        <f t="shared" ca="1" si="26"/>
        <v>1785314904.1645992</v>
      </c>
      <c r="O122" s="46">
        <f t="shared" ca="1" si="27"/>
        <v>9240450776.047617</v>
      </c>
      <c r="P122" s="46">
        <f t="shared" ca="1" si="28"/>
        <v>9090599140.8774033</v>
      </c>
      <c r="Q122" s="53">
        <f t="shared" ca="1" si="29"/>
        <v>9019406576.0971107</v>
      </c>
      <c r="R122" s="53">
        <f t="shared" ca="1" si="30"/>
        <v>8885028034.9234295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5">
      <c r="A123" s="31">
        <v>117</v>
      </c>
      <c r="B123" s="37">
        <f t="shared" ca="1" si="20"/>
        <v>2034</v>
      </c>
      <c r="C123" s="40">
        <f t="shared" ca="1" si="21"/>
        <v>49095</v>
      </c>
      <c r="D123" s="43">
        <f ca="1">+IF($C123&lt;&gt;"",VLOOKUP(YEAR($C123),'Proyecciones cuota'!$B$5:$C$113,2,FALSE),"")</f>
        <v>74012214.245917231</v>
      </c>
      <c r="E123" s="171">
        <f ca="1">IFERROR(IF($D123&lt;&gt;"",VLOOKUP(C123,Simulador!$H$17:$I$27,2,FALSE),0),0)</f>
        <v>0</v>
      </c>
      <c r="F123" s="46">
        <f t="shared" ca="1" si="22"/>
        <v>7173725345.0047483</v>
      </c>
      <c r="G123" s="43">
        <f ca="1">+IF(F123&lt;&gt;"",F123*VLOOKUP(YEAR($C123),'Proyecciones DTF'!$B$4:$Y$112,IF(C123&lt;EOMONTH($C$1,61),6,IF(AND(C123&gt;=EOMONTH($C$1,61),C123&lt;EOMONTH($C$1,90)),9,IF(AND(C123&gt;=EOMONTH($C$1,91),C123&lt;EOMONTH($C$1,120)),12,IF(AND(C123&gt;=EOMONTH($C$1,121),C123&lt;EOMONTH($C$1,150)),15,IF(AND(C123&gt;=EOMONTH($C$1,151),C123&lt;EOMONTH($C$1,180)),18,IF(AND(C123&gt;=EOMONTH($C$1,181),C123&lt;EOMONTH($C$1,210)),21,24))))))),"")</f>
        <v>38690869.380281791</v>
      </c>
      <c r="H123" s="47">
        <f ca="1">+IF(F123&lt;&gt;"",F123*VLOOKUP(YEAR($C123),'Proyecciones DTF'!$B$4:$Y$112,IF(C123&lt;EOMONTH($C$1,61),3,IF(AND(C123&gt;=EOMONTH($C$1,61),C123&lt;EOMONTH($C$1,90)),6,IF(AND(C123&gt;=EOMONTH($C$1,91),C123&lt;EOMONTH($C$1,120)),9,IF(AND(C123&gt;=EOMONTH($C$1,121),C123&lt;EOMONTH($C$1,150)),12,IF(AND(C123&gt;=EOMONTH($C$1,151),C123&lt;EOMONTH($C$1,180)),15,IF(AND(C123&gt;=EOMONTH($C$1,181),C123&lt;EOMONTH($C$1,210)),18,21))))))),"")</f>
        <v>37774883.918816485</v>
      </c>
      <c r="I123" s="88">
        <f t="shared" ca="1" si="23"/>
        <v>6.6675771977772857E-2</v>
      </c>
      <c r="J123" s="138">
        <f t="shared" ca="1" si="24"/>
        <v>6.5051277866659651E-2</v>
      </c>
      <c r="K123" s="43">
        <f ca="1">+IF(G123&lt;&gt;"",SUM($G$7:G123),"")</f>
        <v>2179428514.6690683</v>
      </c>
      <c r="L123" s="46">
        <f t="shared" ca="1" si="25"/>
        <v>2026868518.6422336</v>
      </c>
      <c r="M123" s="51">
        <f ca="1">+IF(H123&lt;&gt;"",SUM($H$7:H123),"")</f>
        <v>1957468329.2570953</v>
      </c>
      <c r="N123" s="47">
        <f t="shared" ca="1" si="26"/>
        <v>1820445546.2090986</v>
      </c>
      <c r="O123" s="46">
        <f t="shared" ca="1" si="27"/>
        <v>9353153859.6738167</v>
      </c>
      <c r="P123" s="46">
        <f t="shared" ca="1" si="28"/>
        <v>9200593863.6469822</v>
      </c>
      <c r="Q123" s="53">
        <f t="shared" ca="1" si="29"/>
        <v>9131193674.2618446</v>
      </c>
      <c r="R123" s="53">
        <f t="shared" ca="1" si="30"/>
        <v>8994170891.2138462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5">
      <c r="A124" s="31">
        <v>118</v>
      </c>
      <c r="B124" s="37">
        <f t="shared" ca="1" si="20"/>
        <v>2034</v>
      </c>
      <c r="C124" s="40">
        <f t="shared" ca="1" si="21"/>
        <v>49125</v>
      </c>
      <c r="D124" s="43">
        <f ca="1">+IF($C124&lt;&gt;"",VLOOKUP(YEAR($C124),'Proyecciones cuota'!$B$5:$C$113,2,FALSE),"")</f>
        <v>74012214.245917231</v>
      </c>
      <c r="E124" s="171">
        <f ca="1">IFERROR(IF($D124&lt;&gt;"",VLOOKUP(C124,Simulador!$H$17:$I$27,2,FALSE),0),0)</f>
        <v>0</v>
      </c>
      <c r="F124" s="46">
        <f t="shared" ca="1" si="22"/>
        <v>7247737559.2506657</v>
      </c>
      <c r="G124" s="43">
        <f ca="1">+IF(F124&lt;&gt;"",F124*VLOOKUP(YEAR($C124),'Proyecciones DTF'!$B$4:$Y$112,IF(C124&lt;EOMONTH($C$1,61),6,IF(AND(C124&gt;=EOMONTH($C$1,61),C124&lt;EOMONTH($C$1,90)),9,IF(AND(C124&gt;=EOMONTH($C$1,91),C124&lt;EOMONTH($C$1,120)),12,IF(AND(C124&gt;=EOMONTH($C$1,121),C124&lt;EOMONTH($C$1,150)),15,IF(AND(C124&gt;=EOMONTH($C$1,151),C124&lt;EOMONTH($C$1,180)),18,IF(AND(C124&gt;=EOMONTH($C$1,181),C124&lt;EOMONTH($C$1,210)),21,24))))))),"")</f>
        <v>39090047.879069485</v>
      </c>
      <c r="H124" s="47">
        <f ca="1">+IF(F124&lt;&gt;"",F124*VLOOKUP(YEAR($C124),'Proyecciones DTF'!$B$4:$Y$112,IF(C124&lt;EOMONTH($C$1,61),3,IF(AND(C124&gt;=EOMONTH($C$1,61),C124&lt;EOMONTH($C$1,90)),6,IF(AND(C124&gt;=EOMONTH($C$1,91),C124&lt;EOMONTH($C$1,120)),9,IF(AND(C124&gt;=EOMONTH($C$1,121),C124&lt;EOMONTH($C$1,150)),12,IF(AND(C124&gt;=EOMONTH($C$1,151),C124&lt;EOMONTH($C$1,180)),15,IF(AND(C124&gt;=EOMONTH($C$1,181),C124&lt;EOMONTH($C$1,210)),18,21))))))),"")</f>
        <v>38164612.081975237</v>
      </c>
      <c r="I124" s="88">
        <f t="shared" ca="1" si="23"/>
        <v>6.6675771977772857E-2</v>
      </c>
      <c r="J124" s="138">
        <f t="shared" ca="1" si="24"/>
        <v>6.5051277866659651E-2</v>
      </c>
      <c r="K124" s="43">
        <f ca="1">+IF(G124&lt;&gt;"",SUM($G$7:G124),"")</f>
        <v>2218518562.5481377</v>
      </c>
      <c r="L124" s="46">
        <f t="shared" ca="1" si="25"/>
        <v>2063222263.1697681</v>
      </c>
      <c r="M124" s="51">
        <f ca="1">+IF(H124&lt;&gt;"",SUM($H$7:H124),"")</f>
        <v>1995632941.3390706</v>
      </c>
      <c r="N124" s="47">
        <f t="shared" ca="1" si="26"/>
        <v>1855938635.4453354</v>
      </c>
      <c r="O124" s="46">
        <f t="shared" ca="1" si="27"/>
        <v>9466256121.7988033</v>
      </c>
      <c r="P124" s="46">
        <f t="shared" ca="1" si="28"/>
        <v>9310959822.420433</v>
      </c>
      <c r="Q124" s="53">
        <f t="shared" ca="1" si="29"/>
        <v>9243370500.5897369</v>
      </c>
      <c r="R124" s="53">
        <f t="shared" ca="1" si="30"/>
        <v>9103676194.6960011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5">
      <c r="A125" s="31">
        <v>119</v>
      </c>
      <c r="B125" s="37">
        <f t="shared" ca="1" si="20"/>
        <v>2034</v>
      </c>
      <c r="C125" s="40">
        <f t="shared" ca="1" si="21"/>
        <v>49156</v>
      </c>
      <c r="D125" s="43">
        <f ca="1">+IF($C125&lt;&gt;"",VLOOKUP(YEAR($C125),'Proyecciones cuota'!$B$5:$C$113,2,FALSE),"")</f>
        <v>74012214.245917231</v>
      </c>
      <c r="E125" s="171">
        <f ca="1">IFERROR(IF($D125&lt;&gt;"",VLOOKUP(C125,Simulador!$H$17:$I$27,2,FALSE),0),0)</f>
        <v>0</v>
      </c>
      <c r="F125" s="46">
        <f t="shared" ca="1" si="22"/>
        <v>7321749773.496583</v>
      </c>
      <c r="G125" s="43">
        <f ca="1">+IF(F125&lt;&gt;"",F125*VLOOKUP(YEAR($C125),'Proyecciones DTF'!$B$4:$Y$112,IF(C125&lt;EOMONTH($C$1,61),6,IF(AND(C125&gt;=EOMONTH($C$1,61),C125&lt;EOMONTH($C$1,90)),9,IF(AND(C125&gt;=EOMONTH($C$1,91),C125&lt;EOMONTH($C$1,120)),12,IF(AND(C125&gt;=EOMONTH($C$1,121),C125&lt;EOMONTH($C$1,150)),15,IF(AND(C125&gt;=EOMONTH($C$1,151),C125&lt;EOMONTH($C$1,180)),18,IF(AND(C125&gt;=EOMONTH($C$1,181),C125&lt;EOMONTH($C$1,210)),21,24))))))),"")</f>
        <v>39489226.377857171</v>
      </c>
      <c r="H125" s="47">
        <f ca="1">+IF(F125&lt;&gt;"",F125*VLOOKUP(YEAR($C125),'Proyecciones DTF'!$B$4:$Y$112,IF(C125&lt;EOMONTH($C$1,61),3,IF(AND(C125&gt;=EOMONTH($C$1,61),C125&lt;EOMONTH($C$1,90)),6,IF(AND(C125&gt;=EOMONTH($C$1,91),C125&lt;EOMONTH($C$1,120)),9,IF(AND(C125&gt;=EOMONTH($C$1,121),C125&lt;EOMONTH($C$1,150)),12,IF(AND(C125&gt;=EOMONTH($C$1,151),C125&lt;EOMONTH($C$1,180)),15,IF(AND(C125&gt;=EOMONTH($C$1,181),C125&lt;EOMONTH($C$1,210)),18,21))))))),"")</f>
        <v>38554340.245133996</v>
      </c>
      <c r="I125" s="88">
        <f t="shared" ca="1" si="23"/>
        <v>6.6675771977772857E-2</v>
      </c>
      <c r="J125" s="138">
        <f t="shared" ca="1" si="24"/>
        <v>6.5051277866659651E-2</v>
      </c>
      <c r="K125" s="43">
        <f ca="1">+IF(G125&lt;&gt;"",SUM($G$7:G125),"")</f>
        <v>2258007788.9259949</v>
      </c>
      <c r="L125" s="46">
        <f t="shared" ca="1" si="25"/>
        <v>2099947243.7011755</v>
      </c>
      <c r="M125" s="51">
        <f ca="1">+IF(H125&lt;&gt;"",SUM($H$7:H125),"")</f>
        <v>2034187281.5842047</v>
      </c>
      <c r="N125" s="47">
        <f t="shared" ca="1" si="26"/>
        <v>1891794171.8733103</v>
      </c>
      <c r="O125" s="46">
        <f t="shared" ca="1" si="27"/>
        <v>9579757562.4225769</v>
      </c>
      <c r="P125" s="46">
        <f t="shared" ca="1" si="28"/>
        <v>9421697017.1977577</v>
      </c>
      <c r="Q125" s="53">
        <f t="shared" ca="1" si="29"/>
        <v>9355937055.0807877</v>
      </c>
      <c r="R125" s="53">
        <f t="shared" ca="1" si="30"/>
        <v>9213543945.369894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5">
      <c r="A126" s="31">
        <v>120</v>
      </c>
      <c r="B126" s="37">
        <f t="shared" ca="1" si="20"/>
        <v>2034</v>
      </c>
      <c r="C126" s="40">
        <f t="shared" ca="1" si="21"/>
        <v>49187</v>
      </c>
      <c r="D126" s="43">
        <f ca="1">+IF($C126&lt;&gt;"",VLOOKUP(YEAR($C126),'Proyecciones cuota'!$B$5:$C$113,2,FALSE),"")</f>
        <v>74012214.245917231</v>
      </c>
      <c r="E126" s="171">
        <f ca="1">IFERROR(IF($D126&lt;&gt;"",VLOOKUP(C126,Simulador!$H$17:$I$27,2,FALSE),0),0)</f>
        <v>0</v>
      </c>
      <c r="F126" s="46">
        <f t="shared" ca="1" si="22"/>
        <v>7395761987.7425003</v>
      </c>
      <c r="G126" s="43">
        <f ca="1">+IF(F126&lt;&gt;"",F126*VLOOKUP(YEAR($C126),'Proyecciones DTF'!$B$4:$Y$112,IF(C126&lt;EOMONTH($C$1,61),6,IF(AND(C126&gt;=EOMONTH($C$1,61),C126&lt;EOMONTH($C$1,90)),9,IF(AND(C126&gt;=EOMONTH($C$1,91),C126&lt;EOMONTH($C$1,120)),12,IF(AND(C126&gt;=EOMONTH($C$1,121),C126&lt;EOMONTH($C$1,150)),15,IF(AND(C126&gt;=EOMONTH($C$1,151),C126&lt;EOMONTH($C$1,180)),18,IF(AND(C126&gt;=EOMONTH($C$1,181),C126&lt;EOMONTH($C$1,210)),21,24))))))),"")</f>
        <v>43039661.963642009</v>
      </c>
      <c r="H126" s="47">
        <f ca="1">+IF(F126&lt;&gt;"",F126*VLOOKUP(YEAR($C126),'Proyecciones DTF'!$B$4:$Y$112,IF(C126&lt;EOMONTH($C$1,61),3,IF(AND(C126&gt;=EOMONTH($C$1,61),C126&lt;EOMONTH($C$1,90)),6,IF(AND(C126&gt;=EOMONTH($C$1,91),C126&lt;EOMONTH($C$1,120)),9,IF(AND(C126&gt;=EOMONTH($C$1,121),C126&lt;EOMONTH($C$1,150)),12,IF(AND(C126&gt;=EOMONTH($C$1,151),C126&lt;EOMONTH($C$1,180)),15,IF(AND(C126&gt;=EOMONTH($C$1,181),C126&lt;EOMONTH($C$1,210)),18,21))))))),"")</f>
        <v>42408983.145301931</v>
      </c>
      <c r="I126" s="88">
        <f t="shared" ca="1" si="23"/>
        <v>7.2113169769552954E-2</v>
      </c>
      <c r="J126" s="138">
        <f t="shared" ca="1" si="24"/>
        <v>7.1022923421069306E-2</v>
      </c>
      <c r="K126" s="43">
        <f ca="1">+IF(G126&lt;&gt;"",SUM($G$7:G126),"")</f>
        <v>2301047450.889637</v>
      </c>
      <c r="L126" s="46">
        <f t="shared" ca="1" si="25"/>
        <v>2139974129.3273625</v>
      </c>
      <c r="M126" s="51">
        <f ca="1">+IF(H126&lt;&gt;"",SUM($H$7:H126),"")</f>
        <v>2076596264.7295065</v>
      </c>
      <c r="N126" s="47">
        <f t="shared" ca="1" si="26"/>
        <v>1931234526.1984408</v>
      </c>
      <c r="O126" s="46">
        <f t="shared" ca="1" si="27"/>
        <v>9696809438.6321373</v>
      </c>
      <c r="P126" s="46">
        <f t="shared" ca="1" si="28"/>
        <v>9535736117.0698624</v>
      </c>
      <c r="Q126" s="53">
        <f t="shared" ca="1" si="29"/>
        <v>9472358252.4720078</v>
      </c>
      <c r="R126" s="53">
        <f t="shared" ca="1" si="30"/>
        <v>9326996513.9409409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5">
      <c r="A127" s="31">
        <v>121</v>
      </c>
      <c r="B127" s="37" t="str">
        <f t="shared" ca="1" si="20"/>
        <v/>
      </c>
      <c r="C127" s="40" t="str">
        <f t="shared" ca="1" si="21"/>
        <v/>
      </c>
      <c r="D127" s="43" t="str">
        <f ca="1">+IF($C127&lt;&gt;"",VLOOKUP(YEAR($C127),'Proyecciones cuota'!$B$5:$C$113,2,FALSE),"")</f>
        <v/>
      </c>
      <c r="E127" s="171">
        <f ca="1">IFERROR(IF($D127&lt;&gt;"",VLOOKUP(C127,Simulador!$H$17:$I$27,2,FALSE),0),0)</f>
        <v>0</v>
      </c>
      <c r="F127" s="46" t="str">
        <f t="shared" ca="1" si="22"/>
        <v/>
      </c>
      <c r="G127" s="43" t="str">
        <f ca="1">+IF(F127&lt;&gt;"",F127*VLOOKUP(YEAR($C127),'Proyecciones DTF'!$B$4:$Y$112,IF(C127&lt;EOMONTH($C$1,61),6,IF(AND(C127&gt;=EOMONTH($C$1,61),C127&lt;EOMONTH($C$1,90)),9,IF(AND(C127&gt;=EOMONTH($C$1,91),C127&lt;EOMONTH($C$1,120)),12,IF(AND(C127&gt;=EOMONTH($C$1,121),C127&lt;EOMONTH($C$1,150)),15,IF(AND(C127&gt;=EOMONTH($C$1,151),C127&lt;EOMONTH($C$1,180)),18,IF(AND(C127&gt;=EOMONTH($C$1,181),C127&lt;EOMONTH($C$1,210)),21,24))))))),"")</f>
        <v/>
      </c>
      <c r="H127" s="47" t="str">
        <f ca="1">+IF(F127&lt;&gt;"",F127*VLOOKUP(YEAR($C127),'Proyecciones DTF'!$B$4:$Y$112,IF(C127&lt;EOMONTH($C$1,61),3,IF(AND(C127&gt;=EOMONTH($C$1,61),C127&lt;EOMONTH($C$1,90)),6,IF(AND(C127&gt;=EOMONTH($C$1,91),C127&lt;EOMONTH($C$1,120)),9,IF(AND(C127&gt;=EOMONTH($C$1,121),C127&lt;EOMONTH($C$1,150)),12,IF(AND(C127&gt;=EOMONTH($C$1,151),C127&lt;EOMONTH($C$1,180)),15,IF(AND(C127&gt;=EOMONTH($C$1,181),C127&lt;EOMONTH($C$1,210)),18,21))))))),"")</f>
        <v/>
      </c>
      <c r="I127" s="88" t="str">
        <f t="shared" ca="1" si="23"/>
        <v/>
      </c>
      <c r="J127" s="138" t="str">
        <f t="shared" ca="1" si="24"/>
        <v/>
      </c>
      <c r="K127" s="43" t="str">
        <f ca="1">+IF(G127&lt;&gt;"",SUM($G$7:G127),"")</f>
        <v/>
      </c>
      <c r="L127" s="46" t="str">
        <f t="shared" ca="1" si="25"/>
        <v/>
      </c>
      <c r="M127" s="51" t="str">
        <f ca="1">+IF(H127&lt;&gt;"",SUM($H$7:H127),"")</f>
        <v/>
      </c>
      <c r="N127" s="47" t="str">
        <f t="shared" ca="1" si="26"/>
        <v/>
      </c>
      <c r="O127" s="46" t="str">
        <f t="shared" ca="1" si="27"/>
        <v/>
      </c>
      <c r="P127" s="46" t="str">
        <f t="shared" ca="1" si="28"/>
        <v/>
      </c>
      <c r="Q127" s="53" t="str">
        <f t="shared" ca="1" si="29"/>
        <v/>
      </c>
      <c r="R127" s="53" t="str">
        <f t="shared" ca="1" si="30"/>
        <v/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5">
      <c r="A128" s="31">
        <v>122</v>
      </c>
      <c r="B128" s="37" t="str">
        <f t="shared" ca="1" si="20"/>
        <v/>
      </c>
      <c r="C128" s="40" t="str">
        <f t="shared" ca="1" si="21"/>
        <v/>
      </c>
      <c r="D128" s="43" t="str">
        <f ca="1">+IF($C128&lt;&gt;"",VLOOKUP(YEAR($C128),'Proyecciones cuota'!$B$5:$C$113,2,FALSE),"")</f>
        <v/>
      </c>
      <c r="E128" s="171">
        <f ca="1">IFERROR(IF($D128&lt;&gt;"",VLOOKUP(C128,Simulador!$H$17:$I$27,2,FALSE),0),0)</f>
        <v>0</v>
      </c>
      <c r="F128" s="46" t="str">
        <f t="shared" ca="1" si="22"/>
        <v/>
      </c>
      <c r="G128" s="43" t="str">
        <f ca="1">+IF(F128&lt;&gt;"",F128*VLOOKUP(YEAR($C128),'Proyecciones DTF'!$B$4:$Y$112,IF(C128&lt;EOMONTH($C$1,61),6,IF(AND(C128&gt;=EOMONTH($C$1,61),C128&lt;EOMONTH($C$1,90)),9,IF(AND(C128&gt;=EOMONTH($C$1,91),C128&lt;EOMONTH($C$1,120)),12,IF(AND(C128&gt;=EOMONTH($C$1,121),C128&lt;EOMONTH($C$1,150)),15,IF(AND(C128&gt;=EOMONTH($C$1,151),C128&lt;EOMONTH($C$1,180)),18,IF(AND(C128&gt;=EOMONTH($C$1,181),C128&lt;EOMONTH($C$1,210)),21,24))))))),"")</f>
        <v/>
      </c>
      <c r="H128" s="47" t="str">
        <f ca="1">+IF(F128&lt;&gt;"",F128*VLOOKUP(YEAR($C128),'Proyecciones DTF'!$B$4:$Y$112,IF(C128&lt;EOMONTH($C$1,61),3,IF(AND(C128&gt;=EOMONTH($C$1,61),C128&lt;EOMONTH($C$1,90)),6,IF(AND(C128&gt;=EOMONTH($C$1,91),C128&lt;EOMONTH($C$1,120)),9,IF(AND(C128&gt;=EOMONTH($C$1,121),C128&lt;EOMONTH($C$1,150)),12,IF(AND(C128&gt;=EOMONTH($C$1,151),C128&lt;EOMONTH($C$1,180)),15,IF(AND(C128&gt;=EOMONTH($C$1,181),C128&lt;EOMONTH($C$1,210)),18,21))))))),"")</f>
        <v/>
      </c>
      <c r="I128" s="88" t="str">
        <f t="shared" ca="1" si="23"/>
        <v/>
      </c>
      <c r="J128" s="138" t="str">
        <f t="shared" ca="1" si="24"/>
        <v/>
      </c>
      <c r="K128" s="43" t="str">
        <f ca="1">+IF(G128&lt;&gt;"",SUM($G$7:G128),"")</f>
        <v/>
      </c>
      <c r="L128" s="46" t="str">
        <f t="shared" ca="1" si="25"/>
        <v/>
      </c>
      <c r="M128" s="51" t="str">
        <f ca="1">+IF(H128&lt;&gt;"",SUM($H$7:H128),"")</f>
        <v/>
      </c>
      <c r="N128" s="47" t="str">
        <f t="shared" ca="1" si="26"/>
        <v/>
      </c>
      <c r="O128" s="46" t="str">
        <f t="shared" ca="1" si="27"/>
        <v/>
      </c>
      <c r="P128" s="46" t="str">
        <f t="shared" ca="1" si="28"/>
        <v/>
      </c>
      <c r="Q128" s="53" t="str">
        <f t="shared" ca="1" si="29"/>
        <v/>
      </c>
      <c r="R128" s="53" t="str">
        <f t="shared" ca="1" si="30"/>
        <v/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5">
      <c r="A129" s="31">
        <v>123</v>
      </c>
      <c r="B129" s="37" t="str">
        <f t="shared" ca="1" si="20"/>
        <v/>
      </c>
      <c r="C129" s="40" t="str">
        <f t="shared" ca="1" si="21"/>
        <v/>
      </c>
      <c r="D129" s="43" t="str">
        <f ca="1">+IF($C129&lt;&gt;"",VLOOKUP(YEAR($C129),'Proyecciones cuota'!$B$5:$C$113,2,FALSE),"")</f>
        <v/>
      </c>
      <c r="E129" s="171">
        <f ca="1">IFERROR(IF($D129&lt;&gt;"",VLOOKUP(C129,Simulador!$H$17:$I$27,2,FALSE),0),0)</f>
        <v>0</v>
      </c>
      <c r="F129" s="46" t="str">
        <f t="shared" ca="1" si="22"/>
        <v/>
      </c>
      <c r="G129" s="43" t="str">
        <f ca="1">+IF(F129&lt;&gt;"",F129*VLOOKUP(YEAR($C129),'Proyecciones DTF'!$B$4:$Y$112,IF(C129&lt;EOMONTH($C$1,61),6,IF(AND(C129&gt;=EOMONTH($C$1,61),C129&lt;EOMONTH($C$1,90)),9,IF(AND(C129&gt;=EOMONTH($C$1,91),C129&lt;EOMONTH($C$1,120)),12,IF(AND(C129&gt;=EOMONTH($C$1,121),C129&lt;EOMONTH($C$1,150)),15,IF(AND(C129&gt;=EOMONTH($C$1,151),C129&lt;EOMONTH($C$1,180)),18,IF(AND(C129&gt;=EOMONTH($C$1,181),C129&lt;EOMONTH($C$1,210)),21,24))))))),"")</f>
        <v/>
      </c>
      <c r="H129" s="47" t="str">
        <f ca="1">+IF(F129&lt;&gt;"",F129*VLOOKUP(YEAR($C129),'Proyecciones DTF'!$B$4:$Y$112,IF(C129&lt;EOMONTH($C$1,61),3,IF(AND(C129&gt;=EOMONTH($C$1,61),C129&lt;EOMONTH($C$1,90)),6,IF(AND(C129&gt;=EOMONTH($C$1,91),C129&lt;EOMONTH($C$1,120)),9,IF(AND(C129&gt;=EOMONTH($C$1,121),C129&lt;EOMONTH($C$1,150)),12,IF(AND(C129&gt;=EOMONTH($C$1,151),C129&lt;EOMONTH($C$1,180)),15,IF(AND(C129&gt;=EOMONTH($C$1,181),C129&lt;EOMONTH($C$1,210)),18,21))))))),"")</f>
        <v/>
      </c>
      <c r="I129" s="88" t="str">
        <f t="shared" ca="1" si="23"/>
        <v/>
      </c>
      <c r="J129" s="138" t="str">
        <f t="shared" ca="1" si="24"/>
        <v/>
      </c>
      <c r="K129" s="43" t="str">
        <f ca="1">+IF(G129&lt;&gt;"",SUM($G$7:G129),"")</f>
        <v/>
      </c>
      <c r="L129" s="46" t="str">
        <f t="shared" ca="1" si="25"/>
        <v/>
      </c>
      <c r="M129" s="51" t="str">
        <f ca="1">+IF(H129&lt;&gt;"",SUM($H$7:H129),"")</f>
        <v/>
      </c>
      <c r="N129" s="47" t="str">
        <f t="shared" ca="1" si="26"/>
        <v/>
      </c>
      <c r="O129" s="46" t="str">
        <f t="shared" ca="1" si="27"/>
        <v/>
      </c>
      <c r="P129" s="46" t="str">
        <f t="shared" ca="1" si="28"/>
        <v/>
      </c>
      <c r="Q129" s="53" t="str">
        <f t="shared" ca="1" si="29"/>
        <v/>
      </c>
      <c r="R129" s="53" t="str">
        <f t="shared" ca="1" si="30"/>
        <v/>
      </c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5">
      <c r="A130" s="31">
        <v>124</v>
      </c>
      <c r="B130" s="37" t="str">
        <f t="shared" ca="1" si="20"/>
        <v/>
      </c>
      <c r="C130" s="40" t="str">
        <f t="shared" ca="1" si="21"/>
        <v/>
      </c>
      <c r="D130" s="43" t="str">
        <f ca="1">+IF($C130&lt;&gt;"",VLOOKUP(YEAR($C130),'Proyecciones cuota'!$B$5:$C$113,2,FALSE),"")</f>
        <v/>
      </c>
      <c r="E130" s="171">
        <f ca="1">IFERROR(IF($D130&lt;&gt;"",VLOOKUP(C130,Simulador!$H$17:$I$27,2,FALSE),0),0)</f>
        <v>0</v>
      </c>
      <c r="F130" s="46" t="str">
        <f t="shared" ca="1" si="22"/>
        <v/>
      </c>
      <c r="G130" s="43" t="str">
        <f ca="1">+IF(F130&lt;&gt;"",F130*VLOOKUP(YEAR($C130),'Proyecciones DTF'!$B$4:$Y$112,IF(C130&lt;EOMONTH($C$1,61),6,IF(AND(C130&gt;=EOMONTH($C$1,61),C130&lt;EOMONTH($C$1,90)),9,IF(AND(C130&gt;=EOMONTH($C$1,91),C130&lt;EOMONTH($C$1,120)),12,IF(AND(C130&gt;=EOMONTH($C$1,121),C130&lt;EOMONTH($C$1,150)),15,IF(AND(C130&gt;=EOMONTH($C$1,151),C130&lt;EOMONTH($C$1,180)),18,IF(AND(C130&gt;=EOMONTH($C$1,181),C130&lt;EOMONTH($C$1,210)),21,24))))))),"")</f>
        <v/>
      </c>
      <c r="H130" s="47" t="str">
        <f ca="1">+IF(F130&lt;&gt;"",F130*VLOOKUP(YEAR($C130),'Proyecciones DTF'!$B$4:$Y$112,IF(C130&lt;EOMONTH($C$1,61),3,IF(AND(C130&gt;=EOMONTH($C$1,61),C130&lt;EOMONTH($C$1,90)),6,IF(AND(C130&gt;=EOMONTH($C$1,91),C130&lt;EOMONTH($C$1,120)),9,IF(AND(C130&gt;=EOMONTH($C$1,121),C130&lt;EOMONTH($C$1,150)),12,IF(AND(C130&gt;=EOMONTH($C$1,151),C130&lt;EOMONTH($C$1,180)),15,IF(AND(C130&gt;=EOMONTH($C$1,181),C130&lt;EOMONTH($C$1,210)),18,21))))))),"")</f>
        <v/>
      </c>
      <c r="I130" s="88" t="str">
        <f t="shared" ca="1" si="23"/>
        <v/>
      </c>
      <c r="J130" s="138" t="str">
        <f t="shared" ca="1" si="24"/>
        <v/>
      </c>
      <c r="K130" s="43" t="str">
        <f ca="1">+IF(G130&lt;&gt;"",SUM($G$7:G130),"")</f>
        <v/>
      </c>
      <c r="L130" s="46" t="str">
        <f t="shared" ca="1" si="25"/>
        <v/>
      </c>
      <c r="M130" s="51" t="str">
        <f ca="1">+IF(H130&lt;&gt;"",SUM($H$7:H130),"")</f>
        <v/>
      </c>
      <c r="N130" s="47" t="str">
        <f t="shared" ca="1" si="26"/>
        <v/>
      </c>
      <c r="O130" s="46" t="str">
        <f t="shared" ca="1" si="27"/>
        <v/>
      </c>
      <c r="P130" s="46" t="str">
        <f t="shared" ca="1" si="28"/>
        <v/>
      </c>
      <c r="Q130" s="53" t="str">
        <f t="shared" ca="1" si="29"/>
        <v/>
      </c>
      <c r="R130" s="53" t="str">
        <f t="shared" ca="1" si="30"/>
        <v/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5">
      <c r="A131" s="31">
        <v>125</v>
      </c>
      <c r="B131" s="37" t="str">
        <f t="shared" ca="1" si="20"/>
        <v/>
      </c>
      <c r="C131" s="40" t="str">
        <f t="shared" ca="1" si="21"/>
        <v/>
      </c>
      <c r="D131" s="43" t="str">
        <f ca="1">+IF($C131&lt;&gt;"",VLOOKUP(YEAR($C131),'Proyecciones cuota'!$B$5:$C$113,2,FALSE),"")</f>
        <v/>
      </c>
      <c r="E131" s="171">
        <f ca="1">IFERROR(IF($D131&lt;&gt;"",VLOOKUP(C131,Simulador!$H$17:$I$27,2,FALSE),0),0)</f>
        <v>0</v>
      </c>
      <c r="F131" s="46" t="str">
        <f t="shared" ca="1" si="22"/>
        <v/>
      </c>
      <c r="G131" s="43" t="str">
        <f ca="1">+IF(F131&lt;&gt;"",F131*VLOOKUP(YEAR($C131),'Proyecciones DTF'!$B$4:$Y$112,IF(C131&lt;EOMONTH($C$1,61),6,IF(AND(C131&gt;=EOMONTH($C$1,61),C131&lt;EOMONTH($C$1,90)),9,IF(AND(C131&gt;=EOMONTH($C$1,91),C131&lt;EOMONTH($C$1,120)),12,IF(AND(C131&gt;=EOMONTH($C$1,121),C131&lt;EOMONTH($C$1,150)),15,IF(AND(C131&gt;=EOMONTH($C$1,151),C131&lt;EOMONTH($C$1,180)),18,IF(AND(C131&gt;=EOMONTH($C$1,181),C131&lt;EOMONTH($C$1,210)),21,24))))))),"")</f>
        <v/>
      </c>
      <c r="H131" s="47" t="str">
        <f ca="1">+IF(F131&lt;&gt;"",F131*VLOOKUP(YEAR($C131),'Proyecciones DTF'!$B$4:$Y$112,IF(C131&lt;EOMONTH($C$1,61),3,IF(AND(C131&gt;=EOMONTH($C$1,61),C131&lt;EOMONTH($C$1,90)),6,IF(AND(C131&gt;=EOMONTH($C$1,91),C131&lt;EOMONTH($C$1,120)),9,IF(AND(C131&gt;=EOMONTH($C$1,121),C131&lt;EOMONTH($C$1,150)),12,IF(AND(C131&gt;=EOMONTH($C$1,151),C131&lt;EOMONTH($C$1,180)),15,IF(AND(C131&gt;=EOMONTH($C$1,181),C131&lt;EOMONTH($C$1,210)),18,21))))))),"")</f>
        <v/>
      </c>
      <c r="I131" s="88" t="str">
        <f t="shared" ca="1" si="23"/>
        <v/>
      </c>
      <c r="J131" s="138" t="str">
        <f t="shared" ca="1" si="24"/>
        <v/>
      </c>
      <c r="K131" s="43" t="str">
        <f ca="1">+IF(G131&lt;&gt;"",SUM($G$7:G131),"")</f>
        <v/>
      </c>
      <c r="L131" s="46" t="str">
        <f t="shared" ca="1" si="25"/>
        <v/>
      </c>
      <c r="M131" s="51" t="str">
        <f ca="1">+IF(H131&lt;&gt;"",SUM($H$7:H131),"")</f>
        <v/>
      </c>
      <c r="N131" s="47" t="str">
        <f t="shared" ca="1" si="26"/>
        <v/>
      </c>
      <c r="O131" s="46" t="str">
        <f t="shared" ca="1" si="27"/>
        <v/>
      </c>
      <c r="P131" s="46" t="str">
        <f t="shared" ca="1" si="28"/>
        <v/>
      </c>
      <c r="Q131" s="53" t="str">
        <f t="shared" ca="1" si="29"/>
        <v/>
      </c>
      <c r="R131" s="53" t="str">
        <f t="shared" ca="1" si="30"/>
        <v/>
      </c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5">
      <c r="A132" s="31">
        <v>126</v>
      </c>
      <c r="B132" s="37" t="str">
        <f t="shared" ca="1" si="20"/>
        <v/>
      </c>
      <c r="C132" s="40" t="str">
        <f t="shared" ca="1" si="21"/>
        <v/>
      </c>
      <c r="D132" s="43" t="str">
        <f ca="1">+IF($C132&lt;&gt;"",VLOOKUP(YEAR($C132),'Proyecciones cuota'!$B$5:$C$113,2,FALSE),"")</f>
        <v/>
      </c>
      <c r="E132" s="171">
        <f ca="1">IFERROR(IF($D132&lt;&gt;"",VLOOKUP(C132,Simulador!$H$17:$I$27,2,FALSE),0),0)</f>
        <v>0</v>
      </c>
      <c r="F132" s="46" t="str">
        <f t="shared" ca="1" si="22"/>
        <v/>
      </c>
      <c r="G132" s="43" t="str">
        <f ca="1">+IF(F132&lt;&gt;"",F132*VLOOKUP(YEAR($C132),'Proyecciones DTF'!$B$4:$Y$112,IF(C132&lt;EOMONTH($C$1,61),6,IF(AND(C132&gt;=EOMONTH($C$1,61),C132&lt;EOMONTH($C$1,90)),9,IF(AND(C132&gt;=EOMONTH($C$1,91),C132&lt;EOMONTH($C$1,120)),12,IF(AND(C132&gt;=EOMONTH($C$1,121),C132&lt;EOMONTH($C$1,150)),15,IF(AND(C132&gt;=EOMONTH($C$1,151),C132&lt;EOMONTH($C$1,180)),18,IF(AND(C132&gt;=EOMONTH($C$1,181),C132&lt;EOMONTH($C$1,210)),21,24))))))),"")</f>
        <v/>
      </c>
      <c r="H132" s="47" t="str">
        <f ca="1">+IF(F132&lt;&gt;"",F132*VLOOKUP(YEAR($C132),'Proyecciones DTF'!$B$4:$Y$112,IF(C132&lt;EOMONTH($C$1,61),3,IF(AND(C132&gt;=EOMONTH($C$1,61),C132&lt;EOMONTH($C$1,90)),6,IF(AND(C132&gt;=EOMONTH($C$1,91),C132&lt;EOMONTH($C$1,120)),9,IF(AND(C132&gt;=EOMONTH($C$1,121),C132&lt;EOMONTH($C$1,150)),12,IF(AND(C132&gt;=EOMONTH($C$1,151),C132&lt;EOMONTH($C$1,180)),15,IF(AND(C132&gt;=EOMONTH($C$1,181),C132&lt;EOMONTH($C$1,210)),18,21))))))),"")</f>
        <v/>
      </c>
      <c r="I132" s="88" t="str">
        <f t="shared" ca="1" si="23"/>
        <v/>
      </c>
      <c r="J132" s="138" t="str">
        <f t="shared" ca="1" si="24"/>
        <v/>
      </c>
      <c r="K132" s="43" t="str">
        <f ca="1">+IF(G132&lt;&gt;"",SUM($G$7:G132),"")</f>
        <v/>
      </c>
      <c r="L132" s="46" t="str">
        <f t="shared" ca="1" si="25"/>
        <v/>
      </c>
      <c r="M132" s="51" t="str">
        <f ca="1">+IF(H132&lt;&gt;"",SUM($H$7:H132),"")</f>
        <v/>
      </c>
      <c r="N132" s="47" t="str">
        <f t="shared" ca="1" si="26"/>
        <v/>
      </c>
      <c r="O132" s="46" t="str">
        <f t="shared" ca="1" si="27"/>
        <v/>
      </c>
      <c r="P132" s="46" t="str">
        <f t="shared" ca="1" si="28"/>
        <v/>
      </c>
      <c r="Q132" s="53" t="str">
        <f t="shared" ca="1" si="29"/>
        <v/>
      </c>
      <c r="R132" s="53" t="str">
        <f t="shared" ca="1" si="30"/>
        <v/>
      </c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5">
      <c r="A133" s="31">
        <v>127</v>
      </c>
      <c r="B133" s="37" t="str">
        <f t="shared" ca="1" si="20"/>
        <v/>
      </c>
      <c r="C133" s="40" t="str">
        <f t="shared" ca="1" si="21"/>
        <v/>
      </c>
      <c r="D133" s="43" t="str">
        <f ca="1">+IF($C133&lt;&gt;"",VLOOKUP(YEAR($C133),'Proyecciones cuota'!$B$5:$C$113,2,FALSE),"")</f>
        <v/>
      </c>
      <c r="E133" s="171">
        <f ca="1">IFERROR(IF($D133&lt;&gt;"",VLOOKUP(C133,Simulador!$H$17:$I$27,2,FALSE),0),0)</f>
        <v>0</v>
      </c>
      <c r="F133" s="46" t="str">
        <f t="shared" ca="1" si="22"/>
        <v/>
      </c>
      <c r="G133" s="43" t="str">
        <f ca="1">+IF(F133&lt;&gt;"",F133*VLOOKUP(YEAR($C133),'Proyecciones DTF'!$B$4:$Y$112,IF(C133&lt;EOMONTH($C$1,61),6,IF(AND(C133&gt;=EOMONTH($C$1,61),C133&lt;EOMONTH($C$1,90)),9,IF(AND(C133&gt;=EOMONTH($C$1,91),C133&lt;EOMONTH($C$1,120)),12,IF(AND(C133&gt;=EOMONTH($C$1,121),C133&lt;EOMONTH($C$1,150)),15,IF(AND(C133&gt;=EOMONTH($C$1,151),C133&lt;EOMONTH($C$1,180)),18,IF(AND(C133&gt;=EOMONTH($C$1,181),C133&lt;EOMONTH($C$1,210)),21,24))))))),"")</f>
        <v/>
      </c>
      <c r="H133" s="47" t="str">
        <f ca="1">+IF(F133&lt;&gt;"",F133*VLOOKUP(YEAR($C133),'Proyecciones DTF'!$B$4:$Y$112,IF(C133&lt;EOMONTH($C$1,61),3,IF(AND(C133&gt;=EOMONTH($C$1,61),C133&lt;EOMONTH($C$1,90)),6,IF(AND(C133&gt;=EOMONTH($C$1,91),C133&lt;EOMONTH($C$1,120)),9,IF(AND(C133&gt;=EOMONTH($C$1,121),C133&lt;EOMONTH($C$1,150)),12,IF(AND(C133&gt;=EOMONTH($C$1,151),C133&lt;EOMONTH($C$1,180)),15,IF(AND(C133&gt;=EOMONTH($C$1,181),C133&lt;EOMONTH($C$1,210)),18,21))))))),"")</f>
        <v/>
      </c>
      <c r="I133" s="88" t="str">
        <f t="shared" ca="1" si="23"/>
        <v/>
      </c>
      <c r="J133" s="138" t="str">
        <f t="shared" ca="1" si="24"/>
        <v/>
      </c>
      <c r="K133" s="43" t="str">
        <f ca="1">+IF(G133&lt;&gt;"",SUM($G$7:G133),"")</f>
        <v/>
      </c>
      <c r="L133" s="46" t="str">
        <f t="shared" ca="1" si="25"/>
        <v/>
      </c>
      <c r="M133" s="51" t="str">
        <f ca="1">+IF(H133&lt;&gt;"",SUM($H$7:H133),"")</f>
        <v/>
      </c>
      <c r="N133" s="47" t="str">
        <f t="shared" ca="1" si="26"/>
        <v/>
      </c>
      <c r="O133" s="46" t="str">
        <f t="shared" ca="1" si="27"/>
        <v/>
      </c>
      <c r="P133" s="46" t="str">
        <f t="shared" ca="1" si="28"/>
        <v/>
      </c>
      <c r="Q133" s="53" t="str">
        <f t="shared" ca="1" si="29"/>
        <v/>
      </c>
      <c r="R133" s="53" t="str">
        <f t="shared" ca="1" si="30"/>
        <v/>
      </c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5">
      <c r="A134" s="31">
        <v>128</v>
      </c>
      <c r="B134" s="37" t="str">
        <f t="shared" ca="1" si="20"/>
        <v/>
      </c>
      <c r="C134" s="40" t="str">
        <f t="shared" ca="1" si="21"/>
        <v/>
      </c>
      <c r="D134" s="43" t="str">
        <f ca="1">+IF($C134&lt;&gt;"",VLOOKUP(YEAR($C134),'Proyecciones cuota'!$B$5:$C$113,2,FALSE),"")</f>
        <v/>
      </c>
      <c r="E134" s="171">
        <f ca="1">IFERROR(IF($D134&lt;&gt;"",VLOOKUP(C134,Simulador!$H$17:$I$27,2,FALSE),0),0)</f>
        <v>0</v>
      </c>
      <c r="F134" s="46" t="str">
        <f t="shared" ca="1" si="22"/>
        <v/>
      </c>
      <c r="G134" s="43" t="str">
        <f ca="1">+IF(F134&lt;&gt;"",F134*VLOOKUP(YEAR($C134),'Proyecciones DTF'!$B$4:$Y$112,IF(C134&lt;EOMONTH($C$1,61),6,IF(AND(C134&gt;=EOMONTH($C$1,61),C134&lt;EOMONTH($C$1,90)),9,IF(AND(C134&gt;=EOMONTH($C$1,91),C134&lt;EOMONTH($C$1,120)),12,IF(AND(C134&gt;=EOMONTH($C$1,121),C134&lt;EOMONTH($C$1,150)),15,IF(AND(C134&gt;=EOMONTH($C$1,151),C134&lt;EOMONTH($C$1,180)),18,IF(AND(C134&gt;=EOMONTH($C$1,181),C134&lt;EOMONTH($C$1,210)),21,24))))))),"")</f>
        <v/>
      </c>
      <c r="H134" s="47" t="str">
        <f ca="1">+IF(F134&lt;&gt;"",F134*VLOOKUP(YEAR($C134),'Proyecciones DTF'!$B$4:$Y$112,IF(C134&lt;EOMONTH($C$1,61),3,IF(AND(C134&gt;=EOMONTH($C$1,61),C134&lt;EOMONTH($C$1,90)),6,IF(AND(C134&gt;=EOMONTH($C$1,91),C134&lt;EOMONTH($C$1,120)),9,IF(AND(C134&gt;=EOMONTH($C$1,121),C134&lt;EOMONTH($C$1,150)),12,IF(AND(C134&gt;=EOMONTH($C$1,151),C134&lt;EOMONTH($C$1,180)),15,IF(AND(C134&gt;=EOMONTH($C$1,181),C134&lt;EOMONTH($C$1,210)),18,21))))))),"")</f>
        <v/>
      </c>
      <c r="I134" s="88" t="str">
        <f t="shared" ca="1" si="23"/>
        <v/>
      </c>
      <c r="J134" s="138" t="str">
        <f t="shared" ca="1" si="24"/>
        <v/>
      </c>
      <c r="K134" s="43" t="str">
        <f ca="1">+IF(G134&lt;&gt;"",SUM($G$7:G134),"")</f>
        <v/>
      </c>
      <c r="L134" s="46" t="str">
        <f t="shared" ca="1" si="25"/>
        <v/>
      </c>
      <c r="M134" s="51" t="str">
        <f ca="1">+IF(H134&lt;&gt;"",SUM($H$7:H134),"")</f>
        <v/>
      </c>
      <c r="N134" s="47" t="str">
        <f t="shared" ca="1" si="26"/>
        <v/>
      </c>
      <c r="O134" s="46" t="str">
        <f t="shared" ca="1" si="27"/>
        <v/>
      </c>
      <c r="P134" s="46" t="str">
        <f t="shared" ca="1" si="28"/>
        <v/>
      </c>
      <c r="Q134" s="53" t="str">
        <f t="shared" ca="1" si="29"/>
        <v/>
      </c>
      <c r="R134" s="53" t="str">
        <f t="shared" ca="1" si="30"/>
        <v/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5">
      <c r="A135" s="31">
        <v>129</v>
      </c>
      <c r="B135" s="37" t="str">
        <f t="shared" ca="1" si="20"/>
        <v/>
      </c>
      <c r="C135" s="40" t="str">
        <f t="shared" ca="1" si="21"/>
        <v/>
      </c>
      <c r="D135" s="43" t="str">
        <f ca="1">+IF($C135&lt;&gt;"",VLOOKUP(YEAR($C135),'Proyecciones cuota'!$B$5:$C$113,2,FALSE),"")</f>
        <v/>
      </c>
      <c r="E135" s="171">
        <f ca="1">IFERROR(IF($D135&lt;&gt;"",VLOOKUP(C135,Simulador!$H$17:$I$27,2,FALSE),0),0)</f>
        <v>0</v>
      </c>
      <c r="F135" s="46" t="str">
        <f t="shared" ca="1" si="22"/>
        <v/>
      </c>
      <c r="G135" s="43" t="str">
        <f ca="1">+IF(F135&lt;&gt;"",F135*VLOOKUP(YEAR($C135),'Proyecciones DTF'!$B$4:$Y$112,IF(C135&lt;EOMONTH($C$1,61),6,IF(AND(C135&gt;=EOMONTH($C$1,61),C135&lt;EOMONTH($C$1,90)),9,IF(AND(C135&gt;=EOMONTH($C$1,91),C135&lt;EOMONTH($C$1,120)),12,IF(AND(C135&gt;=EOMONTH($C$1,121),C135&lt;EOMONTH($C$1,150)),15,IF(AND(C135&gt;=EOMONTH($C$1,151),C135&lt;EOMONTH($C$1,180)),18,IF(AND(C135&gt;=EOMONTH($C$1,181),C135&lt;EOMONTH($C$1,210)),21,24))))))),"")</f>
        <v/>
      </c>
      <c r="H135" s="47" t="str">
        <f ca="1">+IF(F135&lt;&gt;"",F135*VLOOKUP(YEAR($C135),'Proyecciones DTF'!$B$4:$Y$112,IF(C135&lt;EOMONTH($C$1,61),3,IF(AND(C135&gt;=EOMONTH($C$1,61),C135&lt;EOMONTH($C$1,90)),6,IF(AND(C135&gt;=EOMONTH($C$1,91),C135&lt;EOMONTH($C$1,120)),9,IF(AND(C135&gt;=EOMONTH($C$1,121),C135&lt;EOMONTH($C$1,150)),12,IF(AND(C135&gt;=EOMONTH($C$1,151),C135&lt;EOMONTH($C$1,180)),15,IF(AND(C135&gt;=EOMONTH($C$1,181),C135&lt;EOMONTH($C$1,210)),18,21))))))),"")</f>
        <v/>
      </c>
      <c r="I135" s="88" t="str">
        <f t="shared" ca="1" si="23"/>
        <v/>
      </c>
      <c r="J135" s="138" t="str">
        <f t="shared" ca="1" si="24"/>
        <v/>
      </c>
      <c r="K135" s="43" t="str">
        <f ca="1">+IF(G135&lt;&gt;"",SUM($G$7:G135),"")</f>
        <v/>
      </c>
      <c r="L135" s="46" t="str">
        <f t="shared" ca="1" si="25"/>
        <v/>
      </c>
      <c r="M135" s="51" t="str">
        <f ca="1">+IF(H135&lt;&gt;"",SUM($H$7:H135),"")</f>
        <v/>
      </c>
      <c r="N135" s="47" t="str">
        <f t="shared" ca="1" si="26"/>
        <v/>
      </c>
      <c r="O135" s="46" t="str">
        <f t="shared" ca="1" si="27"/>
        <v/>
      </c>
      <c r="P135" s="46" t="str">
        <f t="shared" ca="1" si="28"/>
        <v/>
      </c>
      <c r="Q135" s="53" t="str">
        <f t="shared" ca="1" si="29"/>
        <v/>
      </c>
      <c r="R135" s="53" t="str">
        <f t="shared" ca="1" si="30"/>
        <v/>
      </c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5">
      <c r="A136" s="31">
        <v>130</v>
      </c>
      <c r="B136" s="37" t="str">
        <f t="shared" ca="1" si="20"/>
        <v/>
      </c>
      <c r="C136" s="40" t="str">
        <f t="shared" ca="1" si="21"/>
        <v/>
      </c>
      <c r="D136" s="43" t="str">
        <f ca="1">+IF($C136&lt;&gt;"",VLOOKUP(YEAR($C136),'Proyecciones cuota'!$B$5:$C$113,2,FALSE),"")</f>
        <v/>
      </c>
      <c r="E136" s="171">
        <f ca="1">IFERROR(IF($D136&lt;&gt;"",VLOOKUP(C136,Simulador!$H$17:$I$27,2,FALSE),0),0)</f>
        <v>0</v>
      </c>
      <c r="F136" s="46" t="str">
        <f t="shared" ca="1" si="22"/>
        <v/>
      </c>
      <c r="G136" s="43" t="str">
        <f ca="1">+IF(F136&lt;&gt;"",F136*VLOOKUP(YEAR($C136),'Proyecciones DTF'!$B$4:$Y$112,IF(C136&lt;EOMONTH($C$1,61),6,IF(AND(C136&gt;=EOMONTH($C$1,61),C136&lt;EOMONTH($C$1,90)),9,IF(AND(C136&gt;=EOMONTH($C$1,91),C136&lt;EOMONTH($C$1,120)),12,IF(AND(C136&gt;=EOMONTH($C$1,121),C136&lt;EOMONTH($C$1,150)),15,IF(AND(C136&gt;=EOMONTH($C$1,151),C136&lt;EOMONTH($C$1,180)),18,IF(AND(C136&gt;=EOMONTH($C$1,181),C136&lt;EOMONTH($C$1,210)),21,24))))))),"")</f>
        <v/>
      </c>
      <c r="H136" s="47" t="str">
        <f ca="1">+IF(F136&lt;&gt;"",F136*VLOOKUP(YEAR($C136),'Proyecciones DTF'!$B$4:$Y$112,IF(C136&lt;EOMONTH($C$1,61),3,IF(AND(C136&gt;=EOMONTH($C$1,61),C136&lt;EOMONTH($C$1,90)),6,IF(AND(C136&gt;=EOMONTH($C$1,91),C136&lt;EOMONTH($C$1,120)),9,IF(AND(C136&gt;=EOMONTH($C$1,121),C136&lt;EOMONTH($C$1,150)),12,IF(AND(C136&gt;=EOMONTH($C$1,151),C136&lt;EOMONTH($C$1,180)),15,IF(AND(C136&gt;=EOMONTH($C$1,181),C136&lt;EOMONTH($C$1,210)),18,21))))))),"")</f>
        <v/>
      </c>
      <c r="I136" s="88" t="str">
        <f t="shared" ca="1" si="23"/>
        <v/>
      </c>
      <c r="J136" s="138" t="str">
        <f t="shared" ca="1" si="24"/>
        <v/>
      </c>
      <c r="K136" s="43" t="str">
        <f ca="1">+IF(G136&lt;&gt;"",SUM($G$7:G136),"")</f>
        <v/>
      </c>
      <c r="L136" s="46" t="str">
        <f t="shared" ca="1" si="25"/>
        <v/>
      </c>
      <c r="M136" s="51" t="str">
        <f ca="1">+IF(H136&lt;&gt;"",SUM($H$7:H136),"")</f>
        <v/>
      </c>
      <c r="N136" s="47" t="str">
        <f t="shared" ca="1" si="26"/>
        <v/>
      </c>
      <c r="O136" s="46" t="str">
        <f t="shared" ca="1" si="27"/>
        <v/>
      </c>
      <c r="P136" s="46" t="str">
        <f t="shared" ca="1" si="28"/>
        <v/>
      </c>
      <c r="Q136" s="53" t="str">
        <f t="shared" ca="1" si="29"/>
        <v/>
      </c>
      <c r="R136" s="53" t="str">
        <f t="shared" ca="1" si="30"/>
        <v/>
      </c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5">
      <c r="A137" s="31">
        <v>131</v>
      </c>
      <c r="B137" s="37" t="str">
        <f t="shared" ref="B137:B200" ca="1" si="31">+IF(C137&lt;&gt;"",YEAR(C137),"")</f>
        <v/>
      </c>
      <c r="C137" s="40" t="str">
        <f t="shared" ref="C137:C200" ca="1" si="32">+IF(EOMONTH($C$1,A137)&lt;=EOMONTH($C$1,$C$2*12),EOMONTH($C$1,A137),"")</f>
        <v/>
      </c>
      <c r="D137" s="43" t="str">
        <f ca="1">+IF($C137&lt;&gt;"",VLOOKUP(YEAR($C137),'Proyecciones cuota'!$B$5:$C$113,2,FALSE),"")</f>
        <v/>
      </c>
      <c r="E137" s="171">
        <f ca="1">IFERROR(IF($D137&lt;&gt;"",VLOOKUP(C137,Simulador!$H$17:$I$27,2,FALSE),0),0)</f>
        <v>0</v>
      </c>
      <c r="F137" s="46" t="str">
        <f t="shared" ref="F137:F200" ca="1" si="33">+IF(D137&lt;&gt;"",F136+D137+E137,"")</f>
        <v/>
      </c>
      <c r="G137" s="43" t="str">
        <f ca="1">+IF(F137&lt;&gt;"",F137*VLOOKUP(YEAR($C137),'Proyecciones DTF'!$B$4:$Y$112,IF(C137&lt;EOMONTH($C$1,61),6,IF(AND(C137&gt;=EOMONTH($C$1,61),C137&lt;EOMONTH($C$1,90)),9,IF(AND(C137&gt;=EOMONTH($C$1,91),C137&lt;EOMONTH($C$1,120)),12,IF(AND(C137&gt;=EOMONTH($C$1,121),C137&lt;EOMONTH($C$1,150)),15,IF(AND(C137&gt;=EOMONTH($C$1,151),C137&lt;EOMONTH($C$1,180)),18,IF(AND(C137&gt;=EOMONTH($C$1,181),C137&lt;EOMONTH($C$1,210)),21,24))))))),"")</f>
        <v/>
      </c>
      <c r="H137" s="47" t="str">
        <f ca="1">+IF(F137&lt;&gt;"",F137*VLOOKUP(YEAR($C137),'Proyecciones DTF'!$B$4:$Y$112,IF(C137&lt;EOMONTH($C$1,61),3,IF(AND(C137&gt;=EOMONTH($C$1,61),C137&lt;EOMONTH($C$1,90)),6,IF(AND(C137&gt;=EOMONTH($C$1,91),C137&lt;EOMONTH($C$1,120)),9,IF(AND(C137&gt;=EOMONTH($C$1,121),C137&lt;EOMONTH($C$1,150)),12,IF(AND(C137&gt;=EOMONTH($C$1,151),C137&lt;EOMONTH($C$1,180)),15,IF(AND(C137&gt;=EOMONTH($C$1,181),C137&lt;EOMONTH($C$1,210)),18,21))))))),"")</f>
        <v/>
      </c>
      <c r="I137" s="88" t="str">
        <f t="shared" ref="I137:I200" ca="1" si="34">IF(G137="","",((1+G137/F137)^(12/1))-1)</f>
        <v/>
      </c>
      <c r="J137" s="138" t="str">
        <f t="shared" ref="J137:J200" ca="1" si="35">IFERROR(((1+H137/F137)^(12/1))-1,"")</f>
        <v/>
      </c>
      <c r="K137" s="43" t="str">
        <f ca="1">+IF(G137&lt;&gt;"",SUM($G$7:G137),"")</f>
        <v/>
      </c>
      <c r="L137" s="46" t="str">
        <f t="shared" ref="L137:L200" ca="1" si="36">IF(K137="","",K137*93%)</f>
        <v/>
      </c>
      <c r="M137" s="51" t="str">
        <f ca="1">+IF(H137&lt;&gt;"",SUM($H$7:H137),"")</f>
        <v/>
      </c>
      <c r="N137" s="47" t="str">
        <f t="shared" ref="N137:N200" ca="1" si="37">IF(M137="","",M137*$U$13)</f>
        <v/>
      </c>
      <c r="O137" s="46" t="str">
        <f t="shared" ref="O137:O200" ca="1" si="38">+IF(K137&lt;&gt;"",F137+K137,"")</f>
        <v/>
      </c>
      <c r="P137" s="46" t="str">
        <f t="shared" ref="P137:P200" ca="1" si="39">IF(L137="","",F137+L137)</f>
        <v/>
      </c>
      <c r="Q137" s="53" t="str">
        <f t="shared" ref="Q137:Q200" ca="1" si="40">+IF(M137&lt;&gt;"",F137+M137,"")</f>
        <v/>
      </c>
      <c r="R137" s="53" t="str">
        <f t="shared" ref="R137:R200" ca="1" si="41">IF(N137="","",F137+N137)</f>
        <v/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5">
      <c r="A138" s="31">
        <v>132</v>
      </c>
      <c r="B138" s="37" t="str">
        <f t="shared" ca="1" si="31"/>
        <v/>
      </c>
      <c r="C138" s="40" t="str">
        <f t="shared" ca="1" si="32"/>
        <v/>
      </c>
      <c r="D138" s="43" t="str">
        <f ca="1">+IF($C138&lt;&gt;"",VLOOKUP(YEAR($C138),'Proyecciones cuota'!$B$5:$C$113,2,FALSE),"")</f>
        <v/>
      </c>
      <c r="E138" s="171">
        <f ca="1">IFERROR(IF($D138&lt;&gt;"",VLOOKUP(C138,Simulador!$H$17:$I$27,2,FALSE),0),0)</f>
        <v>0</v>
      </c>
      <c r="F138" s="46" t="str">
        <f t="shared" ca="1" si="33"/>
        <v/>
      </c>
      <c r="G138" s="43" t="str">
        <f ca="1">+IF(F138&lt;&gt;"",F138*VLOOKUP(YEAR($C138),'Proyecciones DTF'!$B$4:$Y$112,IF(C138&lt;EOMONTH($C$1,61),6,IF(AND(C138&gt;=EOMONTH($C$1,61),C138&lt;EOMONTH($C$1,90)),9,IF(AND(C138&gt;=EOMONTH($C$1,91),C138&lt;EOMONTH($C$1,120)),12,IF(AND(C138&gt;=EOMONTH($C$1,121),C138&lt;EOMONTH($C$1,150)),15,IF(AND(C138&gt;=EOMONTH($C$1,151),C138&lt;EOMONTH($C$1,180)),18,IF(AND(C138&gt;=EOMONTH($C$1,181),C138&lt;EOMONTH($C$1,210)),21,24))))))),"")</f>
        <v/>
      </c>
      <c r="H138" s="47" t="str">
        <f ca="1">+IF(F138&lt;&gt;"",F138*VLOOKUP(YEAR($C138),'Proyecciones DTF'!$B$4:$Y$112,IF(C138&lt;EOMONTH($C$1,61),3,IF(AND(C138&gt;=EOMONTH($C$1,61),C138&lt;EOMONTH($C$1,90)),6,IF(AND(C138&gt;=EOMONTH($C$1,91),C138&lt;EOMONTH($C$1,120)),9,IF(AND(C138&gt;=EOMONTH($C$1,121),C138&lt;EOMONTH($C$1,150)),12,IF(AND(C138&gt;=EOMONTH($C$1,151),C138&lt;EOMONTH($C$1,180)),15,IF(AND(C138&gt;=EOMONTH($C$1,181),C138&lt;EOMONTH($C$1,210)),18,21))))))),"")</f>
        <v/>
      </c>
      <c r="I138" s="88" t="str">
        <f t="shared" ca="1" si="34"/>
        <v/>
      </c>
      <c r="J138" s="138" t="str">
        <f t="shared" ca="1" si="35"/>
        <v/>
      </c>
      <c r="K138" s="43" t="str">
        <f ca="1">+IF(G138&lt;&gt;"",SUM($G$7:G138),"")</f>
        <v/>
      </c>
      <c r="L138" s="46" t="str">
        <f t="shared" ca="1" si="36"/>
        <v/>
      </c>
      <c r="M138" s="51" t="str">
        <f ca="1">+IF(H138&lt;&gt;"",SUM($H$7:H138),"")</f>
        <v/>
      </c>
      <c r="N138" s="47" t="str">
        <f t="shared" ca="1" si="37"/>
        <v/>
      </c>
      <c r="O138" s="46" t="str">
        <f t="shared" ca="1" si="38"/>
        <v/>
      </c>
      <c r="P138" s="46" t="str">
        <f t="shared" ca="1" si="39"/>
        <v/>
      </c>
      <c r="Q138" s="53" t="str">
        <f t="shared" ca="1" si="40"/>
        <v/>
      </c>
      <c r="R138" s="53" t="str">
        <f t="shared" ca="1" si="41"/>
        <v/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5">
      <c r="A139" s="31">
        <v>133</v>
      </c>
      <c r="B139" s="37" t="str">
        <f t="shared" ca="1" si="31"/>
        <v/>
      </c>
      <c r="C139" s="40" t="str">
        <f t="shared" ca="1" si="32"/>
        <v/>
      </c>
      <c r="D139" s="43" t="str">
        <f ca="1">+IF($C139&lt;&gt;"",VLOOKUP(YEAR($C139),'Proyecciones cuota'!$B$5:$C$113,2,FALSE),"")</f>
        <v/>
      </c>
      <c r="E139" s="171">
        <f ca="1">IFERROR(IF($D139&lt;&gt;"",VLOOKUP(C139,Simulador!$H$17:$I$27,2,FALSE),0),0)</f>
        <v>0</v>
      </c>
      <c r="F139" s="46" t="str">
        <f t="shared" ca="1" si="33"/>
        <v/>
      </c>
      <c r="G139" s="43" t="str">
        <f ca="1">+IF(F139&lt;&gt;"",F139*VLOOKUP(YEAR($C139),'Proyecciones DTF'!$B$4:$Y$112,IF(C139&lt;EOMONTH($C$1,61),6,IF(AND(C139&gt;=EOMONTH($C$1,61),C139&lt;EOMONTH($C$1,90)),9,IF(AND(C139&gt;=EOMONTH($C$1,91),C139&lt;EOMONTH($C$1,120)),12,IF(AND(C139&gt;=EOMONTH($C$1,121),C139&lt;EOMONTH($C$1,150)),15,IF(AND(C139&gt;=EOMONTH($C$1,151),C139&lt;EOMONTH($C$1,180)),18,IF(AND(C139&gt;=EOMONTH($C$1,181),C139&lt;EOMONTH($C$1,210)),21,24))))))),"")</f>
        <v/>
      </c>
      <c r="H139" s="47" t="str">
        <f ca="1">+IF(F139&lt;&gt;"",F139*VLOOKUP(YEAR($C139),'Proyecciones DTF'!$B$4:$Y$112,IF(C139&lt;EOMONTH($C$1,61),3,IF(AND(C139&gt;=EOMONTH($C$1,61),C139&lt;EOMONTH($C$1,90)),6,IF(AND(C139&gt;=EOMONTH($C$1,91),C139&lt;EOMONTH($C$1,120)),9,IF(AND(C139&gt;=EOMONTH($C$1,121),C139&lt;EOMONTH($C$1,150)),12,IF(AND(C139&gt;=EOMONTH($C$1,151),C139&lt;EOMONTH($C$1,180)),15,IF(AND(C139&gt;=EOMONTH($C$1,181),C139&lt;EOMONTH($C$1,210)),18,21))))))),"")</f>
        <v/>
      </c>
      <c r="I139" s="88" t="str">
        <f t="shared" ca="1" si="34"/>
        <v/>
      </c>
      <c r="J139" s="138" t="str">
        <f t="shared" ca="1" si="35"/>
        <v/>
      </c>
      <c r="K139" s="43" t="str">
        <f ca="1">+IF(G139&lt;&gt;"",SUM($G$7:G139),"")</f>
        <v/>
      </c>
      <c r="L139" s="46" t="str">
        <f t="shared" ca="1" si="36"/>
        <v/>
      </c>
      <c r="M139" s="51" t="str">
        <f ca="1">+IF(H139&lt;&gt;"",SUM($H$7:H139),"")</f>
        <v/>
      </c>
      <c r="N139" s="47" t="str">
        <f t="shared" ca="1" si="37"/>
        <v/>
      </c>
      <c r="O139" s="46" t="str">
        <f t="shared" ca="1" si="38"/>
        <v/>
      </c>
      <c r="P139" s="46" t="str">
        <f t="shared" ca="1" si="39"/>
        <v/>
      </c>
      <c r="Q139" s="53" t="str">
        <f t="shared" ca="1" si="40"/>
        <v/>
      </c>
      <c r="R139" s="53" t="str">
        <f t="shared" ca="1" si="41"/>
        <v/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5">
      <c r="A140" s="31">
        <v>134</v>
      </c>
      <c r="B140" s="37" t="str">
        <f t="shared" ca="1" si="31"/>
        <v/>
      </c>
      <c r="C140" s="40" t="str">
        <f t="shared" ca="1" si="32"/>
        <v/>
      </c>
      <c r="D140" s="43" t="str">
        <f ca="1">+IF($C140&lt;&gt;"",VLOOKUP(YEAR($C140),'Proyecciones cuota'!$B$5:$C$113,2,FALSE),"")</f>
        <v/>
      </c>
      <c r="E140" s="171">
        <f ca="1">IFERROR(IF($D140&lt;&gt;"",VLOOKUP(C140,Simulador!$H$17:$I$27,2,FALSE),0),0)</f>
        <v>0</v>
      </c>
      <c r="F140" s="46" t="str">
        <f t="shared" ca="1" si="33"/>
        <v/>
      </c>
      <c r="G140" s="43" t="str">
        <f ca="1">+IF(F140&lt;&gt;"",F140*VLOOKUP(YEAR($C140),'Proyecciones DTF'!$B$4:$Y$112,IF(C140&lt;EOMONTH($C$1,61),6,IF(AND(C140&gt;=EOMONTH($C$1,61),C140&lt;EOMONTH($C$1,90)),9,IF(AND(C140&gt;=EOMONTH($C$1,91),C140&lt;EOMONTH($C$1,120)),12,IF(AND(C140&gt;=EOMONTH($C$1,121),C140&lt;EOMONTH($C$1,150)),15,IF(AND(C140&gt;=EOMONTH($C$1,151),C140&lt;EOMONTH($C$1,180)),18,IF(AND(C140&gt;=EOMONTH($C$1,181),C140&lt;EOMONTH($C$1,210)),21,24))))))),"")</f>
        <v/>
      </c>
      <c r="H140" s="47" t="str">
        <f ca="1">+IF(F140&lt;&gt;"",F140*VLOOKUP(YEAR($C140),'Proyecciones DTF'!$B$4:$Y$112,IF(C140&lt;EOMONTH($C$1,61),3,IF(AND(C140&gt;=EOMONTH($C$1,61),C140&lt;EOMONTH($C$1,90)),6,IF(AND(C140&gt;=EOMONTH($C$1,91),C140&lt;EOMONTH($C$1,120)),9,IF(AND(C140&gt;=EOMONTH($C$1,121),C140&lt;EOMONTH($C$1,150)),12,IF(AND(C140&gt;=EOMONTH($C$1,151),C140&lt;EOMONTH($C$1,180)),15,IF(AND(C140&gt;=EOMONTH($C$1,181),C140&lt;EOMONTH($C$1,210)),18,21))))))),"")</f>
        <v/>
      </c>
      <c r="I140" s="88" t="str">
        <f t="shared" ca="1" si="34"/>
        <v/>
      </c>
      <c r="J140" s="138" t="str">
        <f t="shared" ca="1" si="35"/>
        <v/>
      </c>
      <c r="K140" s="43" t="str">
        <f ca="1">+IF(G140&lt;&gt;"",SUM($G$7:G140),"")</f>
        <v/>
      </c>
      <c r="L140" s="46" t="str">
        <f t="shared" ca="1" si="36"/>
        <v/>
      </c>
      <c r="M140" s="51" t="str">
        <f ca="1">+IF(H140&lt;&gt;"",SUM($H$7:H140),"")</f>
        <v/>
      </c>
      <c r="N140" s="47" t="str">
        <f t="shared" ca="1" si="37"/>
        <v/>
      </c>
      <c r="O140" s="46" t="str">
        <f t="shared" ca="1" si="38"/>
        <v/>
      </c>
      <c r="P140" s="46" t="str">
        <f t="shared" ca="1" si="39"/>
        <v/>
      </c>
      <c r="Q140" s="53" t="str">
        <f t="shared" ca="1" si="40"/>
        <v/>
      </c>
      <c r="R140" s="53" t="str">
        <f t="shared" ca="1" si="41"/>
        <v/>
      </c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5">
      <c r="A141" s="31">
        <v>135</v>
      </c>
      <c r="B141" s="37" t="str">
        <f t="shared" ca="1" si="31"/>
        <v/>
      </c>
      <c r="C141" s="40" t="str">
        <f t="shared" ca="1" si="32"/>
        <v/>
      </c>
      <c r="D141" s="43" t="str">
        <f ca="1">+IF($C141&lt;&gt;"",VLOOKUP(YEAR($C141),'Proyecciones cuota'!$B$5:$C$113,2,FALSE),"")</f>
        <v/>
      </c>
      <c r="E141" s="171">
        <f ca="1">IFERROR(IF($D141&lt;&gt;"",VLOOKUP(C141,Simulador!$H$17:$I$27,2,FALSE),0),0)</f>
        <v>0</v>
      </c>
      <c r="F141" s="46" t="str">
        <f t="shared" ca="1" si="33"/>
        <v/>
      </c>
      <c r="G141" s="43" t="str">
        <f ca="1">+IF(F141&lt;&gt;"",F141*VLOOKUP(YEAR($C141),'Proyecciones DTF'!$B$4:$Y$112,IF(C141&lt;EOMONTH($C$1,61),6,IF(AND(C141&gt;=EOMONTH($C$1,61),C141&lt;EOMONTH($C$1,90)),9,IF(AND(C141&gt;=EOMONTH($C$1,91),C141&lt;EOMONTH($C$1,120)),12,IF(AND(C141&gt;=EOMONTH($C$1,121),C141&lt;EOMONTH($C$1,150)),15,IF(AND(C141&gt;=EOMONTH($C$1,151),C141&lt;EOMONTH($C$1,180)),18,IF(AND(C141&gt;=EOMONTH($C$1,181),C141&lt;EOMONTH($C$1,210)),21,24))))))),"")</f>
        <v/>
      </c>
      <c r="H141" s="47" t="str">
        <f ca="1">+IF(F141&lt;&gt;"",F141*VLOOKUP(YEAR($C141),'Proyecciones DTF'!$B$4:$Y$112,IF(C141&lt;EOMONTH($C$1,61),3,IF(AND(C141&gt;=EOMONTH($C$1,61),C141&lt;EOMONTH($C$1,90)),6,IF(AND(C141&gt;=EOMONTH($C$1,91),C141&lt;EOMONTH($C$1,120)),9,IF(AND(C141&gt;=EOMONTH($C$1,121),C141&lt;EOMONTH($C$1,150)),12,IF(AND(C141&gt;=EOMONTH($C$1,151),C141&lt;EOMONTH($C$1,180)),15,IF(AND(C141&gt;=EOMONTH($C$1,181),C141&lt;EOMONTH($C$1,210)),18,21))))))),"")</f>
        <v/>
      </c>
      <c r="I141" s="88" t="str">
        <f t="shared" ca="1" si="34"/>
        <v/>
      </c>
      <c r="J141" s="138" t="str">
        <f t="shared" ca="1" si="35"/>
        <v/>
      </c>
      <c r="K141" s="43" t="str">
        <f ca="1">+IF(G141&lt;&gt;"",SUM($G$7:G141),"")</f>
        <v/>
      </c>
      <c r="L141" s="46" t="str">
        <f t="shared" ca="1" si="36"/>
        <v/>
      </c>
      <c r="M141" s="51" t="str">
        <f ca="1">+IF(H141&lt;&gt;"",SUM($H$7:H141),"")</f>
        <v/>
      </c>
      <c r="N141" s="47" t="str">
        <f t="shared" ca="1" si="37"/>
        <v/>
      </c>
      <c r="O141" s="46" t="str">
        <f t="shared" ca="1" si="38"/>
        <v/>
      </c>
      <c r="P141" s="46" t="str">
        <f t="shared" ca="1" si="39"/>
        <v/>
      </c>
      <c r="Q141" s="53" t="str">
        <f t="shared" ca="1" si="40"/>
        <v/>
      </c>
      <c r="R141" s="53" t="str">
        <f t="shared" ca="1" si="41"/>
        <v/>
      </c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5">
      <c r="A142" s="31">
        <v>136</v>
      </c>
      <c r="B142" s="37" t="str">
        <f t="shared" ca="1" si="31"/>
        <v/>
      </c>
      <c r="C142" s="40" t="str">
        <f t="shared" ca="1" si="32"/>
        <v/>
      </c>
      <c r="D142" s="43" t="str">
        <f ca="1">+IF($C142&lt;&gt;"",VLOOKUP(YEAR($C142),'Proyecciones cuota'!$B$5:$C$113,2,FALSE),"")</f>
        <v/>
      </c>
      <c r="E142" s="171">
        <f ca="1">IFERROR(IF($D142&lt;&gt;"",VLOOKUP(C142,Simulador!$H$17:$I$27,2,FALSE),0),0)</f>
        <v>0</v>
      </c>
      <c r="F142" s="46" t="str">
        <f t="shared" ca="1" si="33"/>
        <v/>
      </c>
      <c r="G142" s="43" t="str">
        <f ca="1">+IF(F142&lt;&gt;"",F142*VLOOKUP(YEAR($C142),'Proyecciones DTF'!$B$4:$Y$112,IF(C142&lt;EOMONTH($C$1,61),6,IF(AND(C142&gt;=EOMONTH($C$1,61),C142&lt;EOMONTH($C$1,90)),9,IF(AND(C142&gt;=EOMONTH($C$1,91),C142&lt;EOMONTH($C$1,120)),12,IF(AND(C142&gt;=EOMONTH($C$1,121),C142&lt;EOMONTH($C$1,150)),15,IF(AND(C142&gt;=EOMONTH($C$1,151),C142&lt;EOMONTH($C$1,180)),18,IF(AND(C142&gt;=EOMONTH($C$1,181),C142&lt;EOMONTH($C$1,210)),21,24))))))),"")</f>
        <v/>
      </c>
      <c r="H142" s="47" t="str">
        <f ca="1">+IF(F142&lt;&gt;"",F142*VLOOKUP(YEAR($C142),'Proyecciones DTF'!$B$4:$Y$112,IF(C142&lt;EOMONTH($C$1,61),3,IF(AND(C142&gt;=EOMONTH($C$1,61),C142&lt;EOMONTH($C$1,90)),6,IF(AND(C142&gt;=EOMONTH($C$1,91),C142&lt;EOMONTH($C$1,120)),9,IF(AND(C142&gt;=EOMONTH($C$1,121),C142&lt;EOMONTH($C$1,150)),12,IF(AND(C142&gt;=EOMONTH($C$1,151),C142&lt;EOMONTH($C$1,180)),15,IF(AND(C142&gt;=EOMONTH($C$1,181),C142&lt;EOMONTH($C$1,210)),18,21))))))),"")</f>
        <v/>
      </c>
      <c r="I142" s="88" t="str">
        <f t="shared" ca="1" si="34"/>
        <v/>
      </c>
      <c r="J142" s="138" t="str">
        <f t="shared" ca="1" si="35"/>
        <v/>
      </c>
      <c r="K142" s="43" t="str">
        <f ca="1">+IF(G142&lt;&gt;"",SUM($G$7:G142),"")</f>
        <v/>
      </c>
      <c r="L142" s="46" t="str">
        <f t="shared" ca="1" si="36"/>
        <v/>
      </c>
      <c r="M142" s="51" t="str">
        <f ca="1">+IF(H142&lt;&gt;"",SUM($H$7:H142),"")</f>
        <v/>
      </c>
      <c r="N142" s="47" t="str">
        <f t="shared" ca="1" si="37"/>
        <v/>
      </c>
      <c r="O142" s="46" t="str">
        <f t="shared" ca="1" si="38"/>
        <v/>
      </c>
      <c r="P142" s="46" t="str">
        <f t="shared" ca="1" si="39"/>
        <v/>
      </c>
      <c r="Q142" s="53" t="str">
        <f t="shared" ca="1" si="40"/>
        <v/>
      </c>
      <c r="R142" s="53" t="str">
        <f t="shared" ca="1" si="41"/>
        <v/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5">
      <c r="A143" s="31">
        <v>137</v>
      </c>
      <c r="B143" s="37" t="str">
        <f t="shared" ca="1" si="31"/>
        <v/>
      </c>
      <c r="C143" s="40" t="str">
        <f t="shared" ca="1" si="32"/>
        <v/>
      </c>
      <c r="D143" s="43" t="str">
        <f ca="1">+IF($C143&lt;&gt;"",VLOOKUP(YEAR($C143),'Proyecciones cuota'!$B$5:$C$113,2,FALSE),"")</f>
        <v/>
      </c>
      <c r="E143" s="171">
        <f ca="1">IFERROR(IF($D143&lt;&gt;"",VLOOKUP(C143,Simulador!$H$17:$I$27,2,FALSE),0),0)</f>
        <v>0</v>
      </c>
      <c r="F143" s="46" t="str">
        <f t="shared" ca="1" si="33"/>
        <v/>
      </c>
      <c r="G143" s="43" t="str">
        <f ca="1">+IF(F143&lt;&gt;"",F143*VLOOKUP(YEAR($C143),'Proyecciones DTF'!$B$4:$Y$112,IF(C143&lt;EOMONTH($C$1,61),6,IF(AND(C143&gt;=EOMONTH($C$1,61),C143&lt;EOMONTH($C$1,90)),9,IF(AND(C143&gt;=EOMONTH($C$1,91),C143&lt;EOMONTH($C$1,120)),12,IF(AND(C143&gt;=EOMONTH($C$1,121),C143&lt;EOMONTH($C$1,150)),15,IF(AND(C143&gt;=EOMONTH($C$1,151),C143&lt;EOMONTH($C$1,180)),18,IF(AND(C143&gt;=EOMONTH($C$1,181),C143&lt;EOMONTH($C$1,210)),21,24))))))),"")</f>
        <v/>
      </c>
      <c r="H143" s="47" t="str">
        <f ca="1">+IF(F143&lt;&gt;"",F143*VLOOKUP(YEAR($C143),'Proyecciones DTF'!$B$4:$Y$112,IF(C143&lt;EOMONTH($C$1,61),3,IF(AND(C143&gt;=EOMONTH($C$1,61),C143&lt;EOMONTH($C$1,90)),6,IF(AND(C143&gt;=EOMONTH($C$1,91),C143&lt;EOMONTH($C$1,120)),9,IF(AND(C143&gt;=EOMONTH($C$1,121),C143&lt;EOMONTH($C$1,150)),12,IF(AND(C143&gt;=EOMONTH($C$1,151),C143&lt;EOMONTH($C$1,180)),15,IF(AND(C143&gt;=EOMONTH($C$1,181),C143&lt;EOMONTH($C$1,210)),18,21))))))),"")</f>
        <v/>
      </c>
      <c r="I143" s="88" t="str">
        <f t="shared" ca="1" si="34"/>
        <v/>
      </c>
      <c r="J143" s="138" t="str">
        <f t="shared" ca="1" si="35"/>
        <v/>
      </c>
      <c r="K143" s="43" t="str">
        <f ca="1">+IF(G143&lt;&gt;"",SUM($G$7:G143),"")</f>
        <v/>
      </c>
      <c r="L143" s="46" t="str">
        <f t="shared" ca="1" si="36"/>
        <v/>
      </c>
      <c r="M143" s="51" t="str">
        <f ca="1">+IF(H143&lt;&gt;"",SUM($H$7:H143),"")</f>
        <v/>
      </c>
      <c r="N143" s="47" t="str">
        <f t="shared" ca="1" si="37"/>
        <v/>
      </c>
      <c r="O143" s="46" t="str">
        <f t="shared" ca="1" si="38"/>
        <v/>
      </c>
      <c r="P143" s="46" t="str">
        <f t="shared" ca="1" si="39"/>
        <v/>
      </c>
      <c r="Q143" s="53" t="str">
        <f t="shared" ca="1" si="40"/>
        <v/>
      </c>
      <c r="R143" s="53" t="str">
        <f t="shared" ca="1" si="41"/>
        <v/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5">
      <c r="A144" s="31">
        <v>138</v>
      </c>
      <c r="B144" s="37" t="str">
        <f t="shared" ca="1" si="31"/>
        <v/>
      </c>
      <c r="C144" s="40" t="str">
        <f t="shared" ca="1" si="32"/>
        <v/>
      </c>
      <c r="D144" s="43" t="str">
        <f ca="1">+IF($C144&lt;&gt;"",VLOOKUP(YEAR($C144),'Proyecciones cuota'!$B$5:$C$113,2,FALSE),"")</f>
        <v/>
      </c>
      <c r="E144" s="171">
        <f ca="1">IFERROR(IF($D144&lt;&gt;"",VLOOKUP(C144,Simulador!$H$17:$I$27,2,FALSE),0),0)</f>
        <v>0</v>
      </c>
      <c r="F144" s="46" t="str">
        <f t="shared" ca="1" si="33"/>
        <v/>
      </c>
      <c r="G144" s="43" t="str">
        <f ca="1">+IF(F144&lt;&gt;"",F144*VLOOKUP(YEAR($C144),'Proyecciones DTF'!$B$4:$Y$112,IF(C144&lt;EOMONTH($C$1,61),6,IF(AND(C144&gt;=EOMONTH($C$1,61),C144&lt;EOMONTH($C$1,90)),9,IF(AND(C144&gt;=EOMONTH($C$1,91),C144&lt;EOMONTH($C$1,120)),12,IF(AND(C144&gt;=EOMONTH($C$1,121),C144&lt;EOMONTH($C$1,150)),15,IF(AND(C144&gt;=EOMONTH($C$1,151),C144&lt;EOMONTH($C$1,180)),18,IF(AND(C144&gt;=EOMONTH($C$1,181),C144&lt;EOMONTH($C$1,210)),21,24))))))),"")</f>
        <v/>
      </c>
      <c r="H144" s="47" t="str">
        <f ca="1">+IF(F144&lt;&gt;"",F144*VLOOKUP(YEAR($C144),'Proyecciones DTF'!$B$4:$Y$112,IF(C144&lt;EOMONTH($C$1,61),3,IF(AND(C144&gt;=EOMONTH($C$1,61),C144&lt;EOMONTH($C$1,90)),6,IF(AND(C144&gt;=EOMONTH($C$1,91),C144&lt;EOMONTH($C$1,120)),9,IF(AND(C144&gt;=EOMONTH($C$1,121),C144&lt;EOMONTH($C$1,150)),12,IF(AND(C144&gt;=EOMONTH($C$1,151),C144&lt;EOMONTH($C$1,180)),15,IF(AND(C144&gt;=EOMONTH($C$1,181),C144&lt;EOMONTH($C$1,210)),18,21))))))),"")</f>
        <v/>
      </c>
      <c r="I144" s="88" t="str">
        <f t="shared" ca="1" si="34"/>
        <v/>
      </c>
      <c r="J144" s="138" t="str">
        <f t="shared" ca="1" si="35"/>
        <v/>
      </c>
      <c r="K144" s="43" t="str">
        <f ca="1">+IF(G144&lt;&gt;"",SUM($G$7:G144),"")</f>
        <v/>
      </c>
      <c r="L144" s="46" t="str">
        <f t="shared" ca="1" si="36"/>
        <v/>
      </c>
      <c r="M144" s="51" t="str">
        <f ca="1">+IF(H144&lt;&gt;"",SUM($H$7:H144),"")</f>
        <v/>
      </c>
      <c r="N144" s="47" t="str">
        <f t="shared" ca="1" si="37"/>
        <v/>
      </c>
      <c r="O144" s="46" t="str">
        <f t="shared" ca="1" si="38"/>
        <v/>
      </c>
      <c r="P144" s="46" t="str">
        <f t="shared" ca="1" si="39"/>
        <v/>
      </c>
      <c r="Q144" s="53" t="str">
        <f t="shared" ca="1" si="40"/>
        <v/>
      </c>
      <c r="R144" s="53" t="str">
        <f t="shared" ca="1" si="41"/>
        <v/>
      </c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5">
      <c r="A145" s="31">
        <v>139</v>
      </c>
      <c r="B145" s="37" t="str">
        <f t="shared" ca="1" si="31"/>
        <v/>
      </c>
      <c r="C145" s="40" t="str">
        <f t="shared" ca="1" si="32"/>
        <v/>
      </c>
      <c r="D145" s="43" t="str">
        <f ca="1">+IF($C145&lt;&gt;"",VLOOKUP(YEAR($C145),'Proyecciones cuota'!$B$5:$C$113,2,FALSE),"")</f>
        <v/>
      </c>
      <c r="E145" s="171">
        <f ca="1">IFERROR(IF($D145&lt;&gt;"",VLOOKUP(C145,Simulador!$H$17:$I$27,2,FALSE),0),0)</f>
        <v>0</v>
      </c>
      <c r="F145" s="46" t="str">
        <f t="shared" ca="1" si="33"/>
        <v/>
      </c>
      <c r="G145" s="43" t="str">
        <f ca="1">+IF(F145&lt;&gt;"",F145*VLOOKUP(YEAR($C145),'Proyecciones DTF'!$B$4:$Y$112,IF(C145&lt;EOMONTH($C$1,61),6,IF(AND(C145&gt;=EOMONTH($C$1,61),C145&lt;EOMONTH($C$1,90)),9,IF(AND(C145&gt;=EOMONTH($C$1,91),C145&lt;EOMONTH($C$1,120)),12,IF(AND(C145&gt;=EOMONTH($C$1,121),C145&lt;EOMONTH($C$1,150)),15,IF(AND(C145&gt;=EOMONTH($C$1,151),C145&lt;EOMONTH($C$1,180)),18,IF(AND(C145&gt;=EOMONTH($C$1,181),C145&lt;EOMONTH($C$1,210)),21,24))))))),"")</f>
        <v/>
      </c>
      <c r="H145" s="47" t="str">
        <f ca="1">+IF(F145&lt;&gt;"",F145*VLOOKUP(YEAR($C145),'Proyecciones DTF'!$B$4:$Y$112,IF(C145&lt;EOMONTH($C$1,61),3,IF(AND(C145&gt;=EOMONTH($C$1,61),C145&lt;EOMONTH($C$1,90)),6,IF(AND(C145&gt;=EOMONTH($C$1,91),C145&lt;EOMONTH($C$1,120)),9,IF(AND(C145&gt;=EOMONTH($C$1,121),C145&lt;EOMONTH($C$1,150)),12,IF(AND(C145&gt;=EOMONTH($C$1,151),C145&lt;EOMONTH($C$1,180)),15,IF(AND(C145&gt;=EOMONTH($C$1,181),C145&lt;EOMONTH($C$1,210)),18,21))))))),"")</f>
        <v/>
      </c>
      <c r="I145" s="88" t="str">
        <f t="shared" ca="1" si="34"/>
        <v/>
      </c>
      <c r="J145" s="138" t="str">
        <f t="shared" ca="1" si="35"/>
        <v/>
      </c>
      <c r="K145" s="43" t="str">
        <f ca="1">+IF(G145&lt;&gt;"",SUM($G$7:G145),"")</f>
        <v/>
      </c>
      <c r="L145" s="46" t="str">
        <f t="shared" ca="1" si="36"/>
        <v/>
      </c>
      <c r="M145" s="51" t="str">
        <f ca="1">+IF(H145&lt;&gt;"",SUM($H$7:H145),"")</f>
        <v/>
      </c>
      <c r="N145" s="47" t="str">
        <f t="shared" ca="1" si="37"/>
        <v/>
      </c>
      <c r="O145" s="46" t="str">
        <f t="shared" ca="1" si="38"/>
        <v/>
      </c>
      <c r="P145" s="46" t="str">
        <f t="shared" ca="1" si="39"/>
        <v/>
      </c>
      <c r="Q145" s="53" t="str">
        <f t="shared" ca="1" si="40"/>
        <v/>
      </c>
      <c r="R145" s="53" t="str">
        <f t="shared" ca="1" si="41"/>
        <v/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5">
      <c r="A146" s="31">
        <v>140</v>
      </c>
      <c r="B146" s="37" t="str">
        <f t="shared" ca="1" si="31"/>
        <v/>
      </c>
      <c r="C146" s="40" t="str">
        <f t="shared" ca="1" si="32"/>
        <v/>
      </c>
      <c r="D146" s="43" t="str">
        <f ca="1">+IF($C146&lt;&gt;"",VLOOKUP(YEAR($C146),'Proyecciones cuota'!$B$5:$C$113,2,FALSE),"")</f>
        <v/>
      </c>
      <c r="E146" s="171">
        <f ca="1">IFERROR(IF($D146&lt;&gt;"",VLOOKUP(C146,Simulador!$H$17:$I$27,2,FALSE),0),0)</f>
        <v>0</v>
      </c>
      <c r="F146" s="46" t="str">
        <f t="shared" ca="1" si="33"/>
        <v/>
      </c>
      <c r="G146" s="43" t="str">
        <f ca="1">+IF(F146&lt;&gt;"",F146*VLOOKUP(YEAR($C146),'Proyecciones DTF'!$B$4:$Y$112,IF(C146&lt;EOMONTH($C$1,61),6,IF(AND(C146&gt;=EOMONTH($C$1,61),C146&lt;EOMONTH($C$1,90)),9,IF(AND(C146&gt;=EOMONTH($C$1,91),C146&lt;EOMONTH($C$1,120)),12,IF(AND(C146&gt;=EOMONTH($C$1,121),C146&lt;EOMONTH($C$1,150)),15,IF(AND(C146&gt;=EOMONTH($C$1,151),C146&lt;EOMONTH($C$1,180)),18,IF(AND(C146&gt;=EOMONTH($C$1,181),C146&lt;EOMONTH($C$1,210)),21,24))))))),"")</f>
        <v/>
      </c>
      <c r="H146" s="47" t="str">
        <f ca="1">+IF(F146&lt;&gt;"",F146*VLOOKUP(YEAR($C146),'Proyecciones DTF'!$B$4:$Y$112,IF(C146&lt;EOMONTH($C$1,61),3,IF(AND(C146&gt;=EOMONTH($C$1,61),C146&lt;EOMONTH($C$1,90)),6,IF(AND(C146&gt;=EOMONTH($C$1,91),C146&lt;EOMONTH($C$1,120)),9,IF(AND(C146&gt;=EOMONTH($C$1,121),C146&lt;EOMONTH($C$1,150)),12,IF(AND(C146&gt;=EOMONTH($C$1,151),C146&lt;EOMONTH($C$1,180)),15,IF(AND(C146&gt;=EOMONTH($C$1,181),C146&lt;EOMONTH($C$1,210)),18,21))))))),"")</f>
        <v/>
      </c>
      <c r="I146" s="88" t="str">
        <f t="shared" ca="1" si="34"/>
        <v/>
      </c>
      <c r="J146" s="138" t="str">
        <f t="shared" ca="1" si="35"/>
        <v/>
      </c>
      <c r="K146" s="43" t="str">
        <f ca="1">+IF(G146&lt;&gt;"",SUM($G$7:G146),"")</f>
        <v/>
      </c>
      <c r="L146" s="46" t="str">
        <f t="shared" ca="1" si="36"/>
        <v/>
      </c>
      <c r="M146" s="51" t="str">
        <f ca="1">+IF(H146&lt;&gt;"",SUM($H$7:H146),"")</f>
        <v/>
      </c>
      <c r="N146" s="47" t="str">
        <f t="shared" ca="1" si="37"/>
        <v/>
      </c>
      <c r="O146" s="46" t="str">
        <f t="shared" ca="1" si="38"/>
        <v/>
      </c>
      <c r="P146" s="46" t="str">
        <f t="shared" ca="1" si="39"/>
        <v/>
      </c>
      <c r="Q146" s="53" t="str">
        <f t="shared" ca="1" si="40"/>
        <v/>
      </c>
      <c r="R146" s="53" t="str">
        <f t="shared" ca="1" si="41"/>
        <v/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5">
      <c r="A147" s="31">
        <v>141</v>
      </c>
      <c r="B147" s="37" t="str">
        <f t="shared" ca="1" si="31"/>
        <v/>
      </c>
      <c r="C147" s="40" t="str">
        <f t="shared" ca="1" si="32"/>
        <v/>
      </c>
      <c r="D147" s="43" t="str">
        <f ca="1">+IF($C147&lt;&gt;"",VLOOKUP(YEAR($C147),'Proyecciones cuota'!$B$5:$C$113,2,FALSE),"")</f>
        <v/>
      </c>
      <c r="E147" s="171">
        <f ca="1">IFERROR(IF($D147&lt;&gt;"",VLOOKUP(C147,Simulador!$H$17:$I$27,2,FALSE),0),0)</f>
        <v>0</v>
      </c>
      <c r="F147" s="46" t="str">
        <f t="shared" ca="1" si="33"/>
        <v/>
      </c>
      <c r="G147" s="43" t="str">
        <f ca="1">+IF(F147&lt;&gt;"",F147*VLOOKUP(YEAR($C147),'Proyecciones DTF'!$B$4:$Y$112,IF(C147&lt;EOMONTH($C$1,61),6,IF(AND(C147&gt;=EOMONTH($C$1,61),C147&lt;EOMONTH($C$1,90)),9,IF(AND(C147&gt;=EOMONTH($C$1,91),C147&lt;EOMONTH($C$1,120)),12,IF(AND(C147&gt;=EOMONTH($C$1,121),C147&lt;EOMONTH($C$1,150)),15,IF(AND(C147&gt;=EOMONTH($C$1,151),C147&lt;EOMONTH($C$1,180)),18,IF(AND(C147&gt;=EOMONTH($C$1,181),C147&lt;EOMONTH($C$1,210)),21,24))))))),"")</f>
        <v/>
      </c>
      <c r="H147" s="47" t="str">
        <f ca="1">+IF(F147&lt;&gt;"",F147*VLOOKUP(YEAR($C147),'Proyecciones DTF'!$B$4:$Y$112,IF(C147&lt;EOMONTH($C$1,61),3,IF(AND(C147&gt;=EOMONTH($C$1,61),C147&lt;EOMONTH($C$1,90)),6,IF(AND(C147&gt;=EOMONTH($C$1,91),C147&lt;EOMONTH($C$1,120)),9,IF(AND(C147&gt;=EOMONTH($C$1,121),C147&lt;EOMONTH($C$1,150)),12,IF(AND(C147&gt;=EOMONTH($C$1,151),C147&lt;EOMONTH($C$1,180)),15,IF(AND(C147&gt;=EOMONTH($C$1,181),C147&lt;EOMONTH($C$1,210)),18,21))))))),"")</f>
        <v/>
      </c>
      <c r="I147" s="88" t="str">
        <f t="shared" ca="1" si="34"/>
        <v/>
      </c>
      <c r="J147" s="138" t="str">
        <f t="shared" ca="1" si="35"/>
        <v/>
      </c>
      <c r="K147" s="43" t="str">
        <f ca="1">+IF(G147&lt;&gt;"",SUM($G$7:G147),"")</f>
        <v/>
      </c>
      <c r="L147" s="46" t="str">
        <f t="shared" ca="1" si="36"/>
        <v/>
      </c>
      <c r="M147" s="51" t="str">
        <f ca="1">+IF(H147&lt;&gt;"",SUM($H$7:H147),"")</f>
        <v/>
      </c>
      <c r="N147" s="47" t="str">
        <f t="shared" ca="1" si="37"/>
        <v/>
      </c>
      <c r="O147" s="46" t="str">
        <f t="shared" ca="1" si="38"/>
        <v/>
      </c>
      <c r="P147" s="46" t="str">
        <f t="shared" ca="1" si="39"/>
        <v/>
      </c>
      <c r="Q147" s="53" t="str">
        <f t="shared" ca="1" si="40"/>
        <v/>
      </c>
      <c r="R147" s="53" t="str">
        <f t="shared" ca="1" si="41"/>
        <v/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5">
      <c r="A148" s="31">
        <v>142</v>
      </c>
      <c r="B148" s="37" t="str">
        <f t="shared" ca="1" si="31"/>
        <v/>
      </c>
      <c r="C148" s="40" t="str">
        <f t="shared" ca="1" si="32"/>
        <v/>
      </c>
      <c r="D148" s="43" t="str">
        <f ca="1">+IF($C148&lt;&gt;"",VLOOKUP(YEAR($C148),'Proyecciones cuota'!$B$5:$C$113,2,FALSE),"")</f>
        <v/>
      </c>
      <c r="E148" s="171">
        <f ca="1">IFERROR(IF($D148&lt;&gt;"",VLOOKUP(C148,Simulador!$H$17:$I$27,2,FALSE),0),0)</f>
        <v>0</v>
      </c>
      <c r="F148" s="46" t="str">
        <f t="shared" ca="1" si="33"/>
        <v/>
      </c>
      <c r="G148" s="43" t="str">
        <f ca="1">+IF(F148&lt;&gt;"",F148*VLOOKUP(YEAR($C148),'Proyecciones DTF'!$B$4:$Y$112,IF(C148&lt;EOMONTH($C$1,61),6,IF(AND(C148&gt;=EOMONTH($C$1,61),C148&lt;EOMONTH($C$1,90)),9,IF(AND(C148&gt;=EOMONTH($C$1,91),C148&lt;EOMONTH($C$1,120)),12,IF(AND(C148&gt;=EOMONTH($C$1,121),C148&lt;EOMONTH($C$1,150)),15,IF(AND(C148&gt;=EOMONTH($C$1,151),C148&lt;EOMONTH($C$1,180)),18,IF(AND(C148&gt;=EOMONTH($C$1,181),C148&lt;EOMONTH($C$1,210)),21,24))))))),"")</f>
        <v/>
      </c>
      <c r="H148" s="47" t="str">
        <f ca="1">+IF(F148&lt;&gt;"",F148*VLOOKUP(YEAR($C148),'Proyecciones DTF'!$B$4:$Y$112,IF(C148&lt;EOMONTH($C$1,61),3,IF(AND(C148&gt;=EOMONTH($C$1,61),C148&lt;EOMONTH($C$1,90)),6,IF(AND(C148&gt;=EOMONTH($C$1,91),C148&lt;EOMONTH($C$1,120)),9,IF(AND(C148&gt;=EOMONTH($C$1,121),C148&lt;EOMONTH($C$1,150)),12,IF(AND(C148&gt;=EOMONTH($C$1,151),C148&lt;EOMONTH($C$1,180)),15,IF(AND(C148&gt;=EOMONTH($C$1,181),C148&lt;EOMONTH($C$1,210)),18,21))))))),"")</f>
        <v/>
      </c>
      <c r="I148" s="88" t="str">
        <f t="shared" ca="1" si="34"/>
        <v/>
      </c>
      <c r="J148" s="138" t="str">
        <f t="shared" ca="1" si="35"/>
        <v/>
      </c>
      <c r="K148" s="43" t="str">
        <f ca="1">+IF(G148&lt;&gt;"",SUM($G$7:G148),"")</f>
        <v/>
      </c>
      <c r="L148" s="46" t="str">
        <f t="shared" ca="1" si="36"/>
        <v/>
      </c>
      <c r="M148" s="51" t="str">
        <f ca="1">+IF(H148&lt;&gt;"",SUM($H$7:H148),"")</f>
        <v/>
      </c>
      <c r="N148" s="47" t="str">
        <f t="shared" ca="1" si="37"/>
        <v/>
      </c>
      <c r="O148" s="46" t="str">
        <f t="shared" ca="1" si="38"/>
        <v/>
      </c>
      <c r="P148" s="46" t="str">
        <f t="shared" ca="1" si="39"/>
        <v/>
      </c>
      <c r="Q148" s="53" t="str">
        <f t="shared" ca="1" si="40"/>
        <v/>
      </c>
      <c r="R148" s="53" t="str">
        <f t="shared" ca="1" si="41"/>
        <v/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5">
      <c r="A149" s="31">
        <v>143</v>
      </c>
      <c r="B149" s="37" t="str">
        <f t="shared" ca="1" si="31"/>
        <v/>
      </c>
      <c r="C149" s="40" t="str">
        <f t="shared" ca="1" si="32"/>
        <v/>
      </c>
      <c r="D149" s="43" t="str">
        <f ca="1">+IF($C149&lt;&gt;"",VLOOKUP(YEAR($C149),'Proyecciones cuota'!$B$5:$C$113,2,FALSE),"")</f>
        <v/>
      </c>
      <c r="E149" s="171">
        <f ca="1">IFERROR(IF($D149&lt;&gt;"",VLOOKUP(C149,Simulador!$H$17:$I$27,2,FALSE),0),0)</f>
        <v>0</v>
      </c>
      <c r="F149" s="46" t="str">
        <f t="shared" ca="1" si="33"/>
        <v/>
      </c>
      <c r="G149" s="43" t="str">
        <f ca="1">+IF(F149&lt;&gt;"",F149*VLOOKUP(YEAR($C149),'Proyecciones DTF'!$B$4:$Y$112,IF(C149&lt;EOMONTH($C$1,61),6,IF(AND(C149&gt;=EOMONTH($C$1,61),C149&lt;EOMONTH($C$1,90)),9,IF(AND(C149&gt;=EOMONTH($C$1,91),C149&lt;EOMONTH($C$1,120)),12,IF(AND(C149&gt;=EOMONTH($C$1,121),C149&lt;EOMONTH($C$1,150)),15,IF(AND(C149&gt;=EOMONTH($C$1,151),C149&lt;EOMONTH($C$1,180)),18,IF(AND(C149&gt;=EOMONTH($C$1,181),C149&lt;EOMONTH($C$1,210)),21,24))))))),"")</f>
        <v/>
      </c>
      <c r="H149" s="47" t="str">
        <f ca="1">+IF(F149&lt;&gt;"",F149*VLOOKUP(YEAR($C149),'Proyecciones DTF'!$B$4:$Y$112,IF(C149&lt;EOMONTH($C$1,61),3,IF(AND(C149&gt;=EOMONTH($C$1,61),C149&lt;EOMONTH($C$1,90)),6,IF(AND(C149&gt;=EOMONTH($C$1,91),C149&lt;EOMONTH($C$1,120)),9,IF(AND(C149&gt;=EOMONTH($C$1,121),C149&lt;EOMONTH($C$1,150)),12,IF(AND(C149&gt;=EOMONTH($C$1,151),C149&lt;EOMONTH($C$1,180)),15,IF(AND(C149&gt;=EOMONTH($C$1,181),C149&lt;EOMONTH($C$1,210)),18,21))))))),"")</f>
        <v/>
      </c>
      <c r="I149" s="88" t="str">
        <f t="shared" ca="1" si="34"/>
        <v/>
      </c>
      <c r="J149" s="138" t="str">
        <f t="shared" ca="1" si="35"/>
        <v/>
      </c>
      <c r="K149" s="43" t="str">
        <f ca="1">+IF(G149&lt;&gt;"",SUM($G$7:G149),"")</f>
        <v/>
      </c>
      <c r="L149" s="46" t="str">
        <f t="shared" ca="1" si="36"/>
        <v/>
      </c>
      <c r="M149" s="51" t="str">
        <f ca="1">+IF(H149&lt;&gt;"",SUM($H$7:H149),"")</f>
        <v/>
      </c>
      <c r="N149" s="47" t="str">
        <f t="shared" ca="1" si="37"/>
        <v/>
      </c>
      <c r="O149" s="46" t="str">
        <f t="shared" ca="1" si="38"/>
        <v/>
      </c>
      <c r="P149" s="46" t="str">
        <f t="shared" ca="1" si="39"/>
        <v/>
      </c>
      <c r="Q149" s="53" t="str">
        <f t="shared" ca="1" si="40"/>
        <v/>
      </c>
      <c r="R149" s="53" t="str">
        <f t="shared" ca="1" si="41"/>
        <v/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5">
      <c r="A150" s="31">
        <v>144</v>
      </c>
      <c r="B150" s="37" t="str">
        <f t="shared" ca="1" si="31"/>
        <v/>
      </c>
      <c r="C150" s="40" t="str">
        <f t="shared" ca="1" si="32"/>
        <v/>
      </c>
      <c r="D150" s="43" t="str">
        <f ca="1">+IF($C150&lt;&gt;"",VLOOKUP(YEAR($C150),'Proyecciones cuota'!$B$5:$C$113,2,FALSE),"")</f>
        <v/>
      </c>
      <c r="E150" s="171">
        <f ca="1">IFERROR(IF($D150&lt;&gt;"",VLOOKUP(C150,Simulador!$H$17:$I$27,2,FALSE),0),0)</f>
        <v>0</v>
      </c>
      <c r="F150" s="46" t="str">
        <f t="shared" ca="1" si="33"/>
        <v/>
      </c>
      <c r="G150" s="43" t="str">
        <f ca="1">+IF(F150&lt;&gt;"",F150*VLOOKUP(YEAR($C150),'Proyecciones DTF'!$B$4:$Y$112,IF(C150&lt;EOMONTH($C$1,61),6,IF(AND(C150&gt;=EOMONTH($C$1,61),C150&lt;EOMONTH($C$1,90)),9,IF(AND(C150&gt;=EOMONTH($C$1,91),C150&lt;EOMONTH($C$1,120)),12,IF(AND(C150&gt;=EOMONTH($C$1,121),C150&lt;EOMONTH($C$1,150)),15,IF(AND(C150&gt;=EOMONTH($C$1,151),C150&lt;EOMONTH($C$1,180)),18,IF(AND(C150&gt;=EOMONTH($C$1,181),C150&lt;EOMONTH($C$1,210)),21,24))))))),"")</f>
        <v/>
      </c>
      <c r="H150" s="47" t="str">
        <f ca="1">+IF(F150&lt;&gt;"",F150*VLOOKUP(YEAR($C150),'Proyecciones DTF'!$B$4:$Y$112,IF(C150&lt;EOMONTH($C$1,61),3,IF(AND(C150&gt;=EOMONTH($C$1,61),C150&lt;EOMONTH($C$1,90)),6,IF(AND(C150&gt;=EOMONTH($C$1,91),C150&lt;EOMONTH($C$1,120)),9,IF(AND(C150&gt;=EOMONTH($C$1,121),C150&lt;EOMONTH($C$1,150)),12,IF(AND(C150&gt;=EOMONTH($C$1,151),C150&lt;EOMONTH($C$1,180)),15,IF(AND(C150&gt;=EOMONTH($C$1,181),C150&lt;EOMONTH($C$1,210)),18,21))))))),"")</f>
        <v/>
      </c>
      <c r="I150" s="88" t="str">
        <f t="shared" ca="1" si="34"/>
        <v/>
      </c>
      <c r="J150" s="138" t="str">
        <f t="shared" ca="1" si="35"/>
        <v/>
      </c>
      <c r="K150" s="43" t="str">
        <f ca="1">+IF(G150&lt;&gt;"",SUM($G$7:G150),"")</f>
        <v/>
      </c>
      <c r="L150" s="46" t="str">
        <f t="shared" ca="1" si="36"/>
        <v/>
      </c>
      <c r="M150" s="51" t="str">
        <f ca="1">+IF(H150&lt;&gt;"",SUM($H$7:H150),"")</f>
        <v/>
      </c>
      <c r="N150" s="47" t="str">
        <f t="shared" ca="1" si="37"/>
        <v/>
      </c>
      <c r="O150" s="46" t="str">
        <f t="shared" ca="1" si="38"/>
        <v/>
      </c>
      <c r="P150" s="46" t="str">
        <f t="shared" ca="1" si="39"/>
        <v/>
      </c>
      <c r="Q150" s="53" t="str">
        <f t="shared" ca="1" si="40"/>
        <v/>
      </c>
      <c r="R150" s="53" t="str">
        <f t="shared" ca="1" si="41"/>
        <v/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5">
      <c r="A151" s="31">
        <v>145</v>
      </c>
      <c r="B151" s="37" t="str">
        <f t="shared" ca="1" si="31"/>
        <v/>
      </c>
      <c r="C151" s="40" t="str">
        <f t="shared" ca="1" si="32"/>
        <v/>
      </c>
      <c r="D151" s="43" t="str">
        <f ca="1">+IF($C151&lt;&gt;"",VLOOKUP(YEAR($C151),'Proyecciones cuota'!$B$5:$C$113,2,FALSE),"")</f>
        <v/>
      </c>
      <c r="E151" s="171">
        <f ca="1">IFERROR(IF($D151&lt;&gt;"",VLOOKUP(C151,Simulador!$H$17:$I$27,2,FALSE),0),0)</f>
        <v>0</v>
      </c>
      <c r="F151" s="46" t="str">
        <f t="shared" ca="1" si="33"/>
        <v/>
      </c>
      <c r="G151" s="43" t="str">
        <f ca="1">+IF(F151&lt;&gt;"",F151*VLOOKUP(YEAR($C151),'Proyecciones DTF'!$B$4:$Y$112,IF(C151&lt;EOMONTH($C$1,61),6,IF(AND(C151&gt;=EOMONTH($C$1,61),C151&lt;EOMONTH($C$1,90)),9,IF(AND(C151&gt;=EOMONTH($C$1,91),C151&lt;EOMONTH($C$1,120)),12,IF(AND(C151&gt;=EOMONTH($C$1,121),C151&lt;EOMONTH($C$1,150)),15,IF(AND(C151&gt;=EOMONTH($C$1,151),C151&lt;EOMONTH($C$1,180)),18,IF(AND(C151&gt;=EOMONTH($C$1,181),C151&lt;EOMONTH($C$1,210)),21,24))))))),"")</f>
        <v/>
      </c>
      <c r="H151" s="47" t="str">
        <f ca="1">+IF(F151&lt;&gt;"",F151*VLOOKUP(YEAR($C151),'Proyecciones DTF'!$B$4:$Y$112,IF(C151&lt;EOMONTH($C$1,61),3,IF(AND(C151&gt;=EOMONTH($C$1,61),C151&lt;EOMONTH($C$1,90)),6,IF(AND(C151&gt;=EOMONTH($C$1,91),C151&lt;EOMONTH($C$1,120)),9,IF(AND(C151&gt;=EOMONTH($C$1,121),C151&lt;EOMONTH($C$1,150)),12,IF(AND(C151&gt;=EOMONTH($C$1,151),C151&lt;EOMONTH($C$1,180)),15,IF(AND(C151&gt;=EOMONTH($C$1,181),C151&lt;EOMONTH($C$1,210)),18,21))))))),"")</f>
        <v/>
      </c>
      <c r="I151" s="88" t="str">
        <f t="shared" ca="1" si="34"/>
        <v/>
      </c>
      <c r="J151" s="138" t="str">
        <f t="shared" ca="1" si="35"/>
        <v/>
      </c>
      <c r="K151" s="43" t="str">
        <f ca="1">+IF(G151&lt;&gt;"",SUM($G$7:G151),"")</f>
        <v/>
      </c>
      <c r="L151" s="46" t="str">
        <f t="shared" ca="1" si="36"/>
        <v/>
      </c>
      <c r="M151" s="51" t="str">
        <f ca="1">+IF(H151&lt;&gt;"",SUM($H$7:H151),"")</f>
        <v/>
      </c>
      <c r="N151" s="47" t="str">
        <f t="shared" ca="1" si="37"/>
        <v/>
      </c>
      <c r="O151" s="46" t="str">
        <f t="shared" ca="1" si="38"/>
        <v/>
      </c>
      <c r="P151" s="46" t="str">
        <f t="shared" ca="1" si="39"/>
        <v/>
      </c>
      <c r="Q151" s="53" t="str">
        <f t="shared" ca="1" si="40"/>
        <v/>
      </c>
      <c r="R151" s="53" t="str">
        <f t="shared" ca="1" si="41"/>
        <v/>
      </c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5">
      <c r="A152" s="31">
        <v>146</v>
      </c>
      <c r="B152" s="37" t="str">
        <f t="shared" ca="1" si="31"/>
        <v/>
      </c>
      <c r="C152" s="40" t="str">
        <f t="shared" ca="1" si="32"/>
        <v/>
      </c>
      <c r="D152" s="43" t="str">
        <f ca="1">+IF($C152&lt;&gt;"",VLOOKUP(YEAR($C152),'Proyecciones cuota'!$B$5:$C$113,2,FALSE),"")</f>
        <v/>
      </c>
      <c r="E152" s="171">
        <f ca="1">IFERROR(IF($D152&lt;&gt;"",VLOOKUP(C152,Simulador!$H$17:$I$27,2,FALSE),0),0)</f>
        <v>0</v>
      </c>
      <c r="F152" s="46" t="str">
        <f t="shared" ca="1" si="33"/>
        <v/>
      </c>
      <c r="G152" s="43" t="str">
        <f ca="1">+IF(F152&lt;&gt;"",F152*VLOOKUP(YEAR($C152),'Proyecciones DTF'!$B$4:$Y$112,IF(C152&lt;EOMONTH($C$1,61),6,IF(AND(C152&gt;=EOMONTH($C$1,61),C152&lt;EOMONTH($C$1,90)),9,IF(AND(C152&gt;=EOMONTH($C$1,91),C152&lt;EOMONTH($C$1,120)),12,IF(AND(C152&gt;=EOMONTH($C$1,121),C152&lt;EOMONTH($C$1,150)),15,IF(AND(C152&gt;=EOMONTH($C$1,151),C152&lt;EOMONTH($C$1,180)),18,IF(AND(C152&gt;=EOMONTH($C$1,181),C152&lt;EOMONTH($C$1,210)),21,24))))))),"")</f>
        <v/>
      </c>
      <c r="H152" s="47" t="str">
        <f ca="1">+IF(F152&lt;&gt;"",F152*VLOOKUP(YEAR($C152),'Proyecciones DTF'!$B$4:$Y$112,IF(C152&lt;EOMONTH($C$1,61),3,IF(AND(C152&gt;=EOMONTH($C$1,61),C152&lt;EOMONTH($C$1,90)),6,IF(AND(C152&gt;=EOMONTH($C$1,91),C152&lt;EOMONTH($C$1,120)),9,IF(AND(C152&gt;=EOMONTH($C$1,121),C152&lt;EOMONTH($C$1,150)),12,IF(AND(C152&gt;=EOMONTH($C$1,151),C152&lt;EOMONTH($C$1,180)),15,IF(AND(C152&gt;=EOMONTH($C$1,181),C152&lt;EOMONTH($C$1,210)),18,21))))))),"")</f>
        <v/>
      </c>
      <c r="I152" s="88" t="str">
        <f t="shared" ca="1" si="34"/>
        <v/>
      </c>
      <c r="J152" s="138" t="str">
        <f t="shared" ca="1" si="35"/>
        <v/>
      </c>
      <c r="K152" s="43" t="str">
        <f ca="1">+IF(G152&lt;&gt;"",SUM($G$7:G152),"")</f>
        <v/>
      </c>
      <c r="L152" s="46" t="str">
        <f t="shared" ca="1" si="36"/>
        <v/>
      </c>
      <c r="M152" s="51" t="str">
        <f ca="1">+IF(H152&lt;&gt;"",SUM($H$7:H152),"")</f>
        <v/>
      </c>
      <c r="N152" s="47" t="str">
        <f t="shared" ca="1" si="37"/>
        <v/>
      </c>
      <c r="O152" s="46" t="str">
        <f t="shared" ca="1" si="38"/>
        <v/>
      </c>
      <c r="P152" s="46" t="str">
        <f t="shared" ca="1" si="39"/>
        <v/>
      </c>
      <c r="Q152" s="53" t="str">
        <f t="shared" ca="1" si="40"/>
        <v/>
      </c>
      <c r="R152" s="53" t="str">
        <f t="shared" ca="1" si="41"/>
        <v/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5">
      <c r="A153" s="31">
        <v>147</v>
      </c>
      <c r="B153" s="37" t="str">
        <f t="shared" ca="1" si="31"/>
        <v/>
      </c>
      <c r="C153" s="40" t="str">
        <f t="shared" ca="1" si="32"/>
        <v/>
      </c>
      <c r="D153" s="43" t="str">
        <f ca="1">+IF($C153&lt;&gt;"",VLOOKUP(YEAR($C153),'Proyecciones cuota'!$B$5:$C$113,2,FALSE),"")</f>
        <v/>
      </c>
      <c r="E153" s="171">
        <f ca="1">IFERROR(IF($D153&lt;&gt;"",VLOOKUP(C153,Simulador!$H$17:$I$27,2,FALSE),0),0)</f>
        <v>0</v>
      </c>
      <c r="F153" s="46" t="str">
        <f t="shared" ca="1" si="33"/>
        <v/>
      </c>
      <c r="G153" s="43" t="str">
        <f ca="1">+IF(F153&lt;&gt;"",F153*VLOOKUP(YEAR($C153),'Proyecciones DTF'!$B$4:$Y$112,IF(C153&lt;EOMONTH($C$1,61),6,IF(AND(C153&gt;=EOMONTH($C$1,61),C153&lt;EOMONTH($C$1,90)),9,IF(AND(C153&gt;=EOMONTH($C$1,91),C153&lt;EOMONTH($C$1,120)),12,IF(AND(C153&gt;=EOMONTH($C$1,121),C153&lt;EOMONTH($C$1,150)),15,IF(AND(C153&gt;=EOMONTH($C$1,151),C153&lt;EOMONTH($C$1,180)),18,IF(AND(C153&gt;=EOMONTH($C$1,181),C153&lt;EOMONTH($C$1,210)),21,24))))))),"")</f>
        <v/>
      </c>
      <c r="H153" s="47" t="str">
        <f ca="1">+IF(F153&lt;&gt;"",F153*VLOOKUP(YEAR($C153),'Proyecciones DTF'!$B$4:$Y$112,IF(C153&lt;EOMONTH($C$1,61),3,IF(AND(C153&gt;=EOMONTH($C$1,61),C153&lt;EOMONTH($C$1,90)),6,IF(AND(C153&gt;=EOMONTH($C$1,91),C153&lt;EOMONTH($C$1,120)),9,IF(AND(C153&gt;=EOMONTH($C$1,121),C153&lt;EOMONTH($C$1,150)),12,IF(AND(C153&gt;=EOMONTH($C$1,151),C153&lt;EOMONTH($C$1,180)),15,IF(AND(C153&gt;=EOMONTH($C$1,181),C153&lt;EOMONTH($C$1,210)),18,21))))))),"")</f>
        <v/>
      </c>
      <c r="I153" s="88" t="str">
        <f t="shared" ca="1" si="34"/>
        <v/>
      </c>
      <c r="J153" s="138" t="str">
        <f t="shared" ca="1" si="35"/>
        <v/>
      </c>
      <c r="K153" s="43" t="str">
        <f ca="1">+IF(G153&lt;&gt;"",SUM($G$7:G153),"")</f>
        <v/>
      </c>
      <c r="L153" s="46" t="str">
        <f t="shared" ca="1" si="36"/>
        <v/>
      </c>
      <c r="M153" s="51" t="str">
        <f ca="1">+IF(H153&lt;&gt;"",SUM($H$7:H153),"")</f>
        <v/>
      </c>
      <c r="N153" s="47" t="str">
        <f t="shared" ca="1" si="37"/>
        <v/>
      </c>
      <c r="O153" s="46" t="str">
        <f t="shared" ca="1" si="38"/>
        <v/>
      </c>
      <c r="P153" s="46" t="str">
        <f t="shared" ca="1" si="39"/>
        <v/>
      </c>
      <c r="Q153" s="53" t="str">
        <f t="shared" ca="1" si="40"/>
        <v/>
      </c>
      <c r="R153" s="53" t="str">
        <f t="shared" ca="1" si="41"/>
        <v/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5">
      <c r="A154" s="31">
        <v>148</v>
      </c>
      <c r="B154" s="37" t="str">
        <f t="shared" ca="1" si="31"/>
        <v/>
      </c>
      <c r="C154" s="40" t="str">
        <f t="shared" ca="1" si="32"/>
        <v/>
      </c>
      <c r="D154" s="43" t="str">
        <f ca="1">+IF($C154&lt;&gt;"",VLOOKUP(YEAR($C154),'Proyecciones cuota'!$B$5:$C$113,2,FALSE),"")</f>
        <v/>
      </c>
      <c r="E154" s="171">
        <f ca="1">IFERROR(IF($D154&lt;&gt;"",VLOOKUP(C154,Simulador!$H$17:$I$27,2,FALSE),0),0)</f>
        <v>0</v>
      </c>
      <c r="F154" s="46" t="str">
        <f t="shared" ca="1" si="33"/>
        <v/>
      </c>
      <c r="G154" s="43" t="str">
        <f ca="1">+IF(F154&lt;&gt;"",F154*VLOOKUP(YEAR($C154),'Proyecciones DTF'!$B$4:$Y$112,IF(C154&lt;EOMONTH($C$1,61),6,IF(AND(C154&gt;=EOMONTH($C$1,61),C154&lt;EOMONTH($C$1,90)),9,IF(AND(C154&gt;=EOMONTH($C$1,91),C154&lt;EOMONTH($C$1,120)),12,IF(AND(C154&gt;=EOMONTH($C$1,121),C154&lt;EOMONTH($C$1,150)),15,IF(AND(C154&gt;=EOMONTH($C$1,151),C154&lt;EOMONTH($C$1,180)),18,IF(AND(C154&gt;=EOMONTH($C$1,181),C154&lt;EOMONTH($C$1,210)),21,24))))))),"")</f>
        <v/>
      </c>
      <c r="H154" s="47" t="str">
        <f ca="1">+IF(F154&lt;&gt;"",F154*VLOOKUP(YEAR($C154),'Proyecciones DTF'!$B$4:$Y$112,IF(C154&lt;EOMONTH($C$1,61),3,IF(AND(C154&gt;=EOMONTH($C$1,61),C154&lt;EOMONTH($C$1,90)),6,IF(AND(C154&gt;=EOMONTH($C$1,91),C154&lt;EOMONTH($C$1,120)),9,IF(AND(C154&gt;=EOMONTH($C$1,121),C154&lt;EOMONTH($C$1,150)),12,IF(AND(C154&gt;=EOMONTH($C$1,151),C154&lt;EOMONTH($C$1,180)),15,IF(AND(C154&gt;=EOMONTH($C$1,181),C154&lt;EOMONTH($C$1,210)),18,21))))))),"")</f>
        <v/>
      </c>
      <c r="I154" s="88" t="str">
        <f t="shared" ca="1" si="34"/>
        <v/>
      </c>
      <c r="J154" s="138" t="str">
        <f t="shared" ca="1" si="35"/>
        <v/>
      </c>
      <c r="K154" s="43" t="str">
        <f ca="1">+IF(G154&lt;&gt;"",SUM($G$7:G154),"")</f>
        <v/>
      </c>
      <c r="L154" s="46" t="str">
        <f t="shared" ca="1" si="36"/>
        <v/>
      </c>
      <c r="M154" s="51" t="str">
        <f ca="1">+IF(H154&lt;&gt;"",SUM($H$7:H154),"")</f>
        <v/>
      </c>
      <c r="N154" s="47" t="str">
        <f t="shared" ca="1" si="37"/>
        <v/>
      </c>
      <c r="O154" s="46" t="str">
        <f t="shared" ca="1" si="38"/>
        <v/>
      </c>
      <c r="P154" s="46" t="str">
        <f t="shared" ca="1" si="39"/>
        <v/>
      </c>
      <c r="Q154" s="53" t="str">
        <f t="shared" ca="1" si="40"/>
        <v/>
      </c>
      <c r="R154" s="53" t="str">
        <f t="shared" ca="1" si="41"/>
        <v/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5">
      <c r="A155" s="31">
        <v>149</v>
      </c>
      <c r="B155" s="37" t="str">
        <f t="shared" ca="1" si="31"/>
        <v/>
      </c>
      <c r="C155" s="40" t="str">
        <f t="shared" ca="1" si="32"/>
        <v/>
      </c>
      <c r="D155" s="43" t="str">
        <f ca="1">+IF($C155&lt;&gt;"",VLOOKUP(YEAR($C155),'Proyecciones cuota'!$B$5:$C$113,2,FALSE),"")</f>
        <v/>
      </c>
      <c r="E155" s="171">
        <f ca="1">IFERROR(IF($D155&lt;&gt;"",VLOOKUP(C155,Simulador!$H$17:$I$27,2,FALSE),0),0)</f>
        <v>0</v>
      </c>
      <c r="F155" s="46" t="str">
        <f t="shared" ca="1" si="33"/>
        <v/>
      </c>
      <c r="G155" s="43" t="str">
        <f ca="1">+IF(F155&lt;&gt;"",F155*VLOOKUP(YEAR($C155),'Proyecciones DTF'!$B$4:$Y$112,IF(C155&lt;EOMONTH($C$1,61),6,IF(AND(C155&gt;=EOMONTH($C$1,61),C155&lt;EOMONTH($C$1,90)),9,IF(AND(C155&gt;=EOMONTH($C$1,91),C155&lt;EOMONTH($C$1,120)),12,IF(AND(C155&gt;=EOMONTH($C$1,121),C155&lt;EOMONTH($C$1,150)),15,IF(AND(C155&gt;=EOMONTH($C$1,151),C155&lt;EOMONTH($C$1,180)),18,IF(AND(C155&gt;=EOMONTH($C$1,181),C155&lt;EOMONTH($C$1,210)),21,24))))))),"")</f>
        <v/>
      </c>
      <c r="H155" s="47" t="str">
        <f ca="1">+IF(F155&lt;&gt;"",F155*VLOOKUP(YEAR($C155),'Proyecciones DTF'!$B$4:$Y$112,IF(C155&lt;EOMONTH($C$1,61),3,IF(AND(C155&gt;=EOMONTH($C$1,61),C155&lt;EOMONTH($C$1,90)),6,IF(AND(C155&gt;=EOMONTH($C$1,91),C155&lt;EOMONTH($C$1,120)),9,IF(AND(C155&gt;=EOMONTH($C$1,121),C155&lt;EOMONTH($C$1,150)),12,IF(AND(C155&gt;=EOMONTH($C$1,151),C155&lt;EOMONTH($C$1,180)),15,IF(AND(C155&gt;=EOMONTH($C$1,181),C155&lt;EOMONTH($C$1,210)),18,21))))))),"")</f>
        <v/>
      </c>
      <c r="I155" s="88" t="str">
        <f t="shared" ca="1" si="34"/>
        <v/>
      </c>
      <c r="J155" s="138" t="str">
        <f t="shared" ca="1" si="35"/>
        <v/>
      </c>
      <c r="K155" s="43" t="str">
        <f ca="1">+IF(G155&lt;&gt;"",SUM($G$7:G155),"")</f>
        <v/>
      </c>
      <c r="L155" s="46" t="str">
        <f t="shared" ca="1" si="36"/>
        <v/>
      </c>
      <c r="M155" s="51" t="str">
        <f ca="1">+IF(H155&lt;&gt;"",SUM($H$7:H155),"")</f>
        <v/>
      </c>
      <c r="N155" s="47" t="str">
        <f t="shared" ca="1" si="37"/>
        <v/>
      </c>
      <c r="O155" s="46" t="str">
        <f t="shared" ca="1" si="38"/>
        <v/>
      </c>
      <c r="P155" s="46" t="str">
        <f t="shared" ca="1" si="39"/>
        <v/>
      </c>
      <c r="Q155" s="53" t="str">
        <f t="shared" ca="1" si="40"/>
        <v/>
      </c>
      <c r="R155" s="53" t="str">
        <f t="shared" ca="1" si="41"/>
        <v/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5">
      <c r="A156" s="31">
        <v>150</v>
      </c>
      <c r="B156" s="37" t="str">
        <f t="shared" ca="1" si="31"/>
        <v/>
      </c>
      <c r="C156" s="40" t="str">
        <f t="shared" ca="1" si="32"/>
        <v/>
      </c>
      <c r="D156" s="43" t="str">
        <f ca="1">+IF($C156&lt;&gt;"",VLOOKUP(YEAR($C156),'Proyecciones cuota'!$B$5:$C$113,2,FALSE),"")</f>
        <v/>
      </c>
      <c r="E156" s="171">
        <f ca="1">IFERROR(IF($D156&lt;&gt;"",VLOOKUP(C156,Simulador!$H$17:$I$27,2,FALSE),0),0)</f>
        <v>0</v>
      </c>
      <c r="F156" s="46" t="str">
        <f t="shared" ca="1" si="33"/>
        <v/>
      </c>
      <c r="G156" s="43" t="str">
        <f ca="1">+IF(F156&lt;&gt;"",F156*VLOOKUP(YEAR($C156),'Proyecciones DTF'!$B$4:$Y$112,IF(C156&lt;EOMONTH($C$1,61),6,IF(AND(C156&gt;=EOMONTH($C$1,61),C156&lt;EOMONTH($C$1,90)),9,IF(AND(C156&gt;=EOMONTH($C$1,91),C156&lt;EOMONTH($C$1,120)),12,IF(AND(C156&gt;=EOMONTH($C$1,121),C156&lt;EOMONTH($C$1,150)),15,IF(AND(C156&gt;=EOMONTH($C$1,151),C156&lt;EOMONTH($C$1,180)),18,IF(AND(C156&gt;=EOMONTH($C$1,181),C156&lt;EOMONTH($C$1,210)),21,24))))))),"")</f>
        <v/>
      </c>
      <c r="H156" s="47" t="str">
        <f ca="1">+IF(F156&lt;&gt;"",F156*VLOOKUP(YEAR($C156),'Proyecciones DTF'!$B$4:$Y$112,IF(C156&lt;EOMONTH($C$1,61),3,IF(AND(C156&gt;=EOMONTH($C$1,61),C156&lt;EOMONTH($C$1,90)),6,IF(AND(C156&gt;=EOMONTH($C$1,91),C156&lt;EOMONTH($C$1,120)),9,IF(AND(C156&gt;=EOMONTH($C$1,121),C156&lt;EOMONTH($C$1,150)),12,IF(AND(C156&gt;=EOMONTH($C$1,151),C156&lt;EOMONTH($C$1,180)),15,IF(AND(C156&gt;=EOMONTH($C$1,181),C156&lt;EOMONTH($C$1,210)),18,21))))))),"")</f>
        <v/>
      </c>
      <c r="I156" s="88" t="str">
        <f t="shared" ca="1" si="34"/>
        <v/>
      </c>
      <c r="J156" s="138" t="str">
        <f t="shared" ca="1" si="35"/>
        <v/>
      </c>
      <c r="K156" s="43" t="str">
        <f ca="1">+IF(G156&lt;&gt;"",SUM($G$7:G156),"")</f>
        <v/>
      </c>
      <c r="L156" s="46" t="str">
        <f t="shared" ca="1" si="36"/>
        <v/>
      </c>
      <c r="M156" s="51" t="str">
        <f ca="1">+IF(H156&lt;&gt;"",SUM($H$7:H156),"")</f>
        <v/>
      </c>
      <c r="N156" s="47" t="str">
        <f t="shared" ca="1" si="37"/>
        <v/>
      </c>
      <c r="O156" s="46" t="str">
        <f t="shared" ca="1" si="38"/>
        <v/>
      </c>
      <c r="P156" s="46" t="str">
        <f t="shared" ca="1" si="39"/>
        <v/>
      </c>
      <c r="Q156" s="53" t="str">
        <f t="shared" ca="1" si="40"/>
        <v/>
      </c>
      <c r="R156" s="53" t="str">
        <f t="shared" ca="1" si="41"/>
        <v/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5">
      <c r="A157" s="31">
        <v>151</v>
      </c>
      <c r="B157" s="37" t="str">
        <f t="shared" ca="1" si="31"/>
        <v/>
      </c>
      <c r="C157" s="40" t="str">
        <f t="shared" ca="1" si="32"/>
        <v/>
      </c>
      <c r="D157" s="43" t="str">
        <f ca="1">+IF($C157&lt;&gt;"",VLOOKUP(YEAR($C157),'Proyecciones cuota'!$B$5:$C$113,2,FALSE),"")</f>
        <v/>
      </c>
      <c r="E157" s="171">
        <f ca="1">IFERROR(IF($D157&lt;&gt;"",VLOOKUP(C157,Simulador!$H$17:$I$27,2,FALSE),0),0)</f>
        <v>0</v>
      </c>
      <c r="F157" s="46" t="str">
        <f t="shared" ca="1" si="33"/>
        <v/>
      </c>
      <c r="G157" s="43" t="str">
        <f ca="1">+IF(F157&lt;&gt;"",F157*VLOOKUP(YEAR($C157),'Proyecciones DTF'!$B$4:$Y$112,IF(C157&lt;EOMONTH($C$1,61),6,IF(AND(C157&gt;=EOMONTH($C$1,61),C157&lt;EOMONTH($C$1,90)),9,IF(AND(C157&gt;=EOMONTH($C$1,91),C157&lt;EOMONTH($C$1,120)),12,IF(AND(C157&gt;=EOMONTH($C$1,121),C157&lt;EOMONTH($C$1,150)),15,IF(AND(C157&gt;=EOMONTH($C$1,151),C157&lt;EOMONTH($C$1,180)),18,IF(AND(C157&gt;=EOMONTH($C$1,181),C157&lt;EOMONTH($C$1,210)),21,24))))))),"")</f>
        <v/>
      </c>
      <c r="H157" s="47" t="str">
        <f ca="1">+IF(F157&lt;&gt;"",F157*VLOOKUP(YEAR($C157),'Proyecciones DTF'!$B$4:$Y$112,IF(C157&lt;EOMONTH($C$1,61),3,IF(AND(C157&gt;=EOMONTH($C$1,61),C157&lt;EOMONTH($C$1,90)),6,IF(AND(C157&gt;=EOMONTH($C$1,91),C157&lt;EOMONTH($C$1,120)),9,IF(AND(C157&gt;=EOMONTH($C$1,121),C157&lt;EOMONTH($C$1,150)),12,IF(AND(C157&gt;=EOMONTH($C$1,151),C157&lt;EOMONTH($C$1,180)),15,IF(AND(C157&gt;=EOMONTH($C$1,181),C157&lt;EOMONTH($C$1,210)),18,21))))))),"")</f>
        <v/>
      </c>
      <c r="I157" s="88" t="str">
        <f t="shared" ca="1" si="34"/>
        <v/>
      </c>
      <c r="J157" s="138" t="str">
        <f t="shared" ca="1" si="35"/>
        <v/>
      </c>
      <c r="K157" s="43" t="str">
        <f ca="1">+IF(G157&lt;&gt;"",SUM($G$7:G157),"")</f>
        <v/>
      </c>
      <c r="L157" s="46" t="str">
        <f t="shared" ca="1" si="36"/>
        <v/>
      </c>
      <c r="M157" s="51" t="str">
        <f ca="1">+IF(H157&lt;&gt;"",SUM($H$7:H157),"")</f>
        <v/>
      </c>
      <c r="N157" s="47" t="str">
        <f t="shared" ca="1" si="37"/>
        <v/>
      </c>
      <c r="O157" s="46" t="str">
        <f t="shared" ca="1" si="38"/>
        <v/>
      </c>
      <c r="P157" s="46" t="str">
        <f t="shared" ca="1" si="39"/>
        <v/>
      </c>
      <c r="Q157" s="53" t="str">
        <f t="shared" ca="1" si="40"/>
        <v/>
      </c>
      <c r="R157" s="53" t="str">
        <f t="shared" ca="1" si="41"/>
        <v/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5">
      <c r="A158" s="31">
        <v>152</v>
      </c>
      <c r="B158" s="37" t="str">
        <f t="shared" ca="1" si="31"/>
        <v/>
      </c>
      <c r="C158" s="40" t="str">
        <f t="shared" ca="1" si="32"/>
        <v/>
      </c>
      <c r="D158" s="43" t="str">
        <f ca="1">+IF($C158&lt;&gt;"",VLOOKUP(YEAR($C158),'Proyecciones cuota'!$B$5:$C$113,2,FALSE),"")</f>
        <v/>
      </c>
      <c r="E158" s="171">
        <f ca="1">IFERROR(IF($D158&lt;&gt;"",VLOOKUP(C158,Simulador!$H$17:$I$27,2,FALSE),0),0)</f>
        <v>0</v>
      </c>
      <c r="F158" s="46" t="str">
        <f t="shared" ca="1" si="33"/>
        <v/>
      </c>
      <c r="G158" s="43" t="str">
        <f ca="1">+IF(F158&lt;&gt;"",F158*VLOOKUP(YEAR($C158),'Proyecciones DTF'!$B$4:$Y$112,IF(C158&lt;EOMONTH($C$1,61),6,IF(AND(C158&gt;=EOMONTH($C$1,61),C158&lt;EOMONTH($C$1,90)),9,IF(AND(C158&gt;=EOMONTH($C$1,91),C158&lt;EOMONTH($C$1,120)),12,IF(AND(C158&gt;=EOMONTH($C$1,121),C158&lt;EOMONTH($C$1,150)),15,IF(AND(C158&gt;=EOMONTH($C$1,151),C158&lt;EOMONTH($C$1,180)),18,IF(AND(C158&gt;=EOMONTH($C$1,181),C158&lt;EOMONTH($C$1,210)),21,24))))))),"")</f>
        <v/>
      </c>
      <c r="H158" s="47" t="str">
        <f ca="1">+IF(F158&lt;&gt;"",F158*VLOOKUP(YEAR($C158),'Proyecciones DTF'!$B$4:$Y$112,IF(C158&lt;EOMONTH($C$1,61),3,IF(AND(C158&gt;=EOMONTH($C$1,61),C158&lt;EOMONTH($C$1,90)),6,IF(AND(C158&gt;=EOMONTH($C$1,91),C158&lt;EOMONTH($C$1,120)),9,IF(AND(C158&gt;=EOMONTH($C$1,121),C158&lt;EOMONTH($C$1,150)),12,IF(AND(C158&gt;=EOMONTH($C$1,151),C158&lt;EOMONTH($C$1,180)),15,IF(AND(C158&gt;=EOMONTH($C$1,181),C158&lt;EOMONTH($C$1,210)),18,21))))))),"")</f>
        <v/>
      </c>
      <c r="I158" s="88" t="str">
        <f t="shared" ca="1" si="34"/>
        <v/>
      </c>
      <c r="J158" s="138" t="str">
        <f t="shared" ca="1" si="35"/>
        <v/>
      </c>
      <c r="K158" s="43" t="str">
        <f ca="1">+IF(G158&lt;&gt;"",SUM($G$7:G158),"")</f>
        <v/>
      </c>
      <c r="L158" s="46" t="str">
        <f t="shared" ca="1" si="36"/>
        <v/>
      </c>
      <c r="M158" s="51" t="str">
        <f ca="1">+IF(H158&lt;&gt;"",SUM($H$7:H158),"")</f>
        <v/>
      </c>
      <c r="N158" s="47" t="str">
        <f t="shared" ca="1" si="37"/>
        <v/>
      </c>
      <c r="O158" s="46" t="str">
        <f t="shared" ca="1" si="38"/>
        <v/>
      </c>
      <c r="P158" s="46" t="str">
        <f t="shared" ca="1" si="39"/>
        <v/>
      </c>
      <c r="Q158" s="53" t="str">
        <f t="shared" ca="1" si="40"/>
        <v/>
      </c>
      <c r="R158" s="53" t="str">
        <f t="shared" ca="1" si="41"/>
        <v/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5">
      <c r="A159" s="31">
        <v>153</v>
      </c>
      <c r="B159" s="37" t="str">
        <f t="shared" ca="1" si="31"/>
        <v/>
      </c>
      <c r="C159" s="40" t="str">
        <f t="shared" ca="1" si="32"/>
        <v/>
      </c>
      <c r="D159" s="43" t="str">
        <f ca="1">+IF($C159&lt;&gt;"",VLOOKUP(YEAR($C159),'Proyecciones cuota'!$B$5:$C$113,2,FALSE),"")</f>
        <v/>
      </c>
      <c r="E159" s="171">
        <f ca="1">IFERROR(IF($D159&lt;&gt;"",VLOOKUP(C159,Simulador!$H$17:$I$27,2,FALSE),0),0)</f>
        <v>0</v>
      </c>
      <c r="F159" s="46" t="str">
        <f t="shared" ca="1" si="33"/>
        <v/>
      </c>
      <c r="G159" s="43" t="str">
        <f ca="1">+IF(F159&lt;&gt;"",F159*VLOOKUP(YEAR($C159),'Proyecciones DTF'!$B$4:$Y$112,IF(C159&lt;EOMONTH($C$1,61),6,IF(AND(C159&gt;=EOMONTH($C$1,61),C159&lt;EOMONTH($C$1,90)),9,IF(AND(C159&gt;=EOMONTH($C$1,91),C159&lt;EOMONTH($C$1,120)),12,IF(AND(C159&gt;=EOMONTH($C$1,121),C159&lt;EOMONTH($C$1,150)),15,IF(AND(C159&gt;=EOMONTH($C$1,151),C159&lt;EOMONTH($C$1,180)),18,IF(AND(C159&gt;=EOMONTH($C$1,181),C159&lt;EOMONTH($C$1,210)),21,24))))))),"")</f>
        <v/>
      </c>
      <c r="H159" s="47" t="str">
        <f ca="1">+IF(F159&lt;&gt;"",F159*VLOOKUP(YEAR($C159),'Proyecciones DTF'!$B$4:$Y$112,IF(C159&lt;EOMONTH($C$1,61),3,IF(AND(C159&gt;=EOMONTH($C$1,61),C159&lt;EOMONTH($C$1,90)),6,IF(AND(C159&gt;=EOMONTH($C$1,91),C159&lt;EOMONTH($C$1,120)),9,IF(AND(C159&gt;=EOMONTH($C$1,121),C159&lt;EOMONTH($C$1,150)),12,IF(AND(C159&gt;=EOMONTH($C$1,151),C159&lt;EOMONTH($C$1,180)),15,IF(AND(C159&gt;=EOMONTH($C$1,181),C159&lt;EOMONTH($C$1,210)),18,21))))))),"")</f>
        <v/>
      </c>
      <c r="I159" s="88" t="str">
        <f t="shared" ca="1" si="34"/>
        <v/>
      </c>
      <c r="J159" s="138" t="str">
        <f t="shared" ca="1" si="35"/>
        <v/>
      </c>
      <c r="K159" s="43" t="str">
        <f ca="1">+IF(G159&lt;&gt;"",SUM($G$7:G159),"")</f>
        <v/>
      </c>
      <c r="L159" s="46" t="str">
        <f t="shared" ca="1" si="36"/>
        <v/>
      </c>
      <c r="M159" s="51" t="str">
        <f ca="1">+IF(H159&lt;&gt;"",SUM($H$7:H159),"")</f>
        <v/>
      </c>
      <c r="N159" s="47" t="str">
        <f t="shared" ca="1" si="37"/>
        <v/>
      </c>
      <c r="O159" s="46" t="str">
        <f t="shared" ca="1" si="38"/>
        <v/>
      </c>
      <c r="P159" s="46" t="str">
        <f t="shared" ca="1" si="39"/>
        <v/>
      </c>
      <c r="Q159" s="53" t="str">
        <f t="shared" ca="1" si="40"/>
        <v/>
      </c>
      <c r="R159" s="53" t="str">
        <f t="shared" ca="1" si="41"/>
        <v/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5">
      <c r="A160" s="31">
        <v>154</v>
      </c>
      <c r="B160" s="37" t="str">
        <f t="shared" ca="1" si="31"/>
        <v/>
      </c>
      <c r="C160" s="40" t="str">
        <f t="shared" ca="1" si="32"/>
        <v/>
      </c>
      <c r="D160" s="43" t="str">
        <f ca="1">+IF($C160&lt;&gt;"",VLOOKUP(YEAR($C160),'Proyecciones cuota'!$B$5:$C$113,2,FALSE),"")</f>
        <v/>
      </c>
      <c r="E160" s="171">
        <f ca="1">IFERROR(IF($D160&lt;&gt;"",VLOOKUP(C160,Simulador!$H$17:$I$27,2,FALSE),0),0)</f>
        <v>0</v>
      </c>
      <c r="F160" s="46" t="str">
        <f t="shared" ca="1" si="33"/>
        <v/>
      </c>
      <c r="G160" s="43" t="str">
        <f ca="1">+IF(F160&lt;&gt;"",F160*VLOOKUP(YEAR($C160),'Proyecciones DTF'!$B$4:$Y$112,IF(C160&lt;EOMONTH($C$1,61),6,IF(AND(C160&gt;=EOMONTH($C$1,61),C160&lt;EOMONTH($C$1,90)),9,IF(AND(C160&gt;=EOMONTH($C$1,91),C160&lt;EOMONTH($C$1,120)),12,IF(AND(C160&gt;=EOMONTH($C$1,121),C160&lt;EOMONTH($C$1,150)),15,IF(AND(C160&gt;=EOMONTH($C$1,151),C160&lt;EOMONTH($C$1,180)),18,IF(AND(C160&gt;=EOMONTH($C$1,181),C160&lt;EOMONTH($C$1,210)),21,24))))))),"")</f>
        <v/>
      </c>
      <c r="H160" s="47" t="str">
        <f ca="1">+IF(F160&lt;&gt;"",F160*VLOOKUP(YEAR($C160),'Proyecciones DTF'!$B$4:$Y$112,IF(C160&lt;EOMONTH($C$1,61),3,IF(AND(C160&gt;=EOMONTH($C$1,61),C160&lt;EOMONTH($C$1,90)),6,IF(AND(C160&gt;=EOMONTH($C$1,91),C160&lt;EOMONTH($C$1,120)),9,IF(AND(C160&gt;=EOMONTH($C$1,121),C160&lt;EOMONTH($C$1,150)),12,IF(AND(C160&gt;=EOMONTH($C$1,151),C160&lt;EOMONTH($C$1,180)),15,IF(AND(C160&gt;=EOMONTH($C$1,181),C160&lt;EOMONTH($C$1,210)),18,21))))))),"")</f>
        <v/>
      </c>
      <c r="I160" s="88" t="str">
        <f t="shared" ca="1" si="34"/>
        <v/>
      </c>
      <c r="J160" s="138" t="str">
        <f t="shared" ca="1" si="35"/>
        <v/>
      </c>
      <c r="K160" s="43" t="str">
        <f ca="1">+IF(G160&lt;&gt;"",SUM($G$7:G160),"")</f>
        <v/>
      </c>
      <c r="L160" s="46" t="str">
        <f t="shared" ca="1" si="36"/>
        <v/>
      </c>
      <c r="M160" s="51" t="str">
        <f ca="1">+IF(H160&lt;&gt;"",SUM($H$7:H160),"")</f>
        <v/>
      </c>
      <c r="N160" s="47" t="str">
        <f t="shared" ca="1" si="37"/>
        <v/>
      </c>
      <c r="O160" s="46" t="str">
        <f t="shared" ca="1" si="38"/>
        <v/>
      </c>
      <c r="P160" s="46" t="str">
        <f t="shared" ca="1" si="39"/>
        <v/>
      </c>
      <c r="Q160" s="53" t="str">
        <f t="shared" ca="1" si="40"/>
        <v/>
      </c>
      <c r="R160" s="53" t="str">
        <f t="shared" ca="1" si="41"/>
        <v/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5">
      <c r="A161" s="31">
        <v>155</v>
      </c>
      <c r="B161" s="37" t="str">
        <f t="shared" ca="1" si="31"/>
        <v/>
      </c>
      <c r="C161" s="40" t="str">
        <f t="shared" ca="1" si="32"/>
        <v/>
      </c>
      <c r="D161" s="43" t="str">
        <f ca="1">+IF($C161&lt;&gt;"",VLOOKUP(YEAR($C161),'Proyecciones cuota'!$B$5:$C$113,2,FALSE),"")</f>
        <v/>
      </c>
      <c r="E161" s="171">
        <f ca="1">IFERROR(IF($D161&lt;&gt;"",VLOOKUP(C161,Simulador!$H$17:$I$27,2,FALSE),0),0)</f>
        <v>0</v>
      </c>
      <c r="F161" s="46" t="str">
        <f t="shared" ca="1" si="33"/>
        <v/>
      </c>
      <c r="G161" s="43" t="str">
        <f ca="1">+IF(F161&lt;&gt;"",F161*VLOOKUP(YEAR($C161),'Proyecciones DTF'!$B$4:$Y$112,IF(C161&lt;EOMONTH($C$1,61),6,IF(AND(C161&gt;=EOMONTH($C$1,61),C161&lt;EOMONTH($C$1,90)),9,IF(AND(C161&gt;=EOMONTH($C$1,91),C161&lt;EOMONTH($C$1,120)),12,IF(AND(C161&gt;=EOMONTH($C$1,121),C161&lt;EOMONTH($C$1,150)),15,IF(AND(C161&gt;=EOMONTH($C$1,151),C161&lt;EOMONTH($C$1,180)),18,IF(AND(C161&gt;=EOMONTH($C$1,181),C161&lt;EOMONTH($C$1,210)),21,24))))))),"")</f>
        <v/>
      </c>
      <c r="H161" s="47" t="str">
        <f ca="1">+IF(F161&lt;&gt;"",F161*VLOOKUP(YEAR($C161),'Proyecciones DTF'!$B$4:$Y$112,IF(C161&lt;EOMONTH($C$1,61),3,IF(AND(C161&gt;=EOMONTH($C$1,61),C161&lt;EOMONTH($C$1,90)),6,IF(AND(C161&gt;=EOMONTH($C$1,91),C161&lt;EOMONTH($C$1,120)),9,IF(AND(C161&gt;=EOMONTH($C$1,121),C161&lt;EOMONTH($C$1,150)),12,IF(AND(C161&gt;=EOMONTH($C$1,151),C161&lt;EOMONTH($C$1,180)),15,IF(AND(C161&gt;=EOMONTH($C$1,181),C161&lt;EOMONTH($C$1,210)),18,21))))))),"")</f>
        <v/>
      </c>
      <c r="I161" s="88" t="str">
        <f t="shared" ca="1" si="34"/>
        <v/>
      </c>
      <c r="J161" s="138" t="str">
        <f t="shared" ca="1" si="35"/>
        <v/>
      </c>
      <c r="K161" s="43" t="str">
        <f ca="1">+IF(G161&lt;&gt;"",SUM($G$7:G161),"")</f>
        <v/>
      </c>
      <c r="L161" s="46" t="str">
        <f t="shared" ca="1" si="36"/>
        <v/>
      </c>
      <c r="M161" s="51" t="str">
        <f ca="1">+IF(H161&lt;&gt;"",SUM($H$7:H161),"")</f>
        <v/>
      </c>
      <c r="N161" s="47" t="str">
        <f t="shared" ca="1" si="37"/>
        <v/>
      </c>
      <c r="O161" s="46" t="str">
        <f t="shared" ca="1" si="38"/>
        <v/>
      </c>
      <c r="P161" s="46" t="str">
        <f t="shared" ca="1" si="39"/>
        <v/>
      </c>
      <c r="Q161" s="53" t="str">
        <f t="shared" ca="1" si="40"/>
        <v/>
      </c>
      <c r="R161" s="53" t="str">
        <f t="shared" ca="1" si="41"/>
        <v/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5">
      <c r="A162" s="31">
        <v>156</v>
      </c>
      <c r="B162" s="37" t="str">
        <f t="shared" ca="1" si="31"/>
        <v/>
      </c>
      <c r="C162" s="40" t="str">
        <f t="shared" ca="1" si="32"/>
        <v/>
      </c>
      <c r="D162" s="43" t="str">
        <f ca="1">+IF($C162&lt;&gt;"",VLOOKUP(YEAR($C162),'Proyecciones cuota'!$B$5:$C$113,2,FALSE),"")</f>
        <v/>
      </c>
      <c r="E162" s="171">
        <f ca="1">IFERROR(IF($D162&lt;&gt;"",VLOOKUP(C162,Simulador!$H$17:$I$27,2,FALSE),0),0)</f>
        <v>0</v>
      </c>
      <c r="F162" s="46" t="str">
        <f t="shared" ca="1" si="33"/>
        <v/>
      </c>
      <c r="G162" s="43" t="str">
        <f ca="1">+IF(F162&lt;&gt;"",F162*VLOOKUP(YEAR($C162),'Proyecciones DTF'!$B$4:$Y$112,IF(C162&lt;EOMONTH($C$1,61),6,IF(AND(C162&gt;=EOMONTH($C$1,61),C162&lt;EOMONTH($C$1,90)),9,IF(AND(C162&gt;=EOMONTH($C$1,91),C162&lt;EOMONTH($C$1,120)),12,IF(AND(C162&gt;=EOMONTH($C$1,121),C162&lt;EOMONTH($C$1,150)),15,IF(AND(C162&gt;=EOMONTH($C$1,151),C162&lt;EOMONTH($C$1,180)),18,IF(AND(C162&gt;=EOMONTH($C$1,181),C162&lt;EOMONTH($C$1,210)),21,24))))))),"")</f>
        <v/>
      </c>
      <c r="H162" s="47" t="str">
        <f ca="1">+IF(F162&lt;&gt;"",F162*VLOOKUP(YEAR($C162),'Proyecciones DTF'!$B$4:$Y$112,IF(C162&lt;EOMONTH($C$1,61),3,IF(AND(C162&gt;=EOMONTH($C$1,61),C162&lt;EOMONTH($C$1,90)),6,IF(AND(C162&gt;=EOMONTH($C$1,91),C162&lt;EOMONTH($C$1,120)),9,IF(AND(C162&gt;=EOMONTH($C$1,121),C162&lt;EOMONTH($C$1,150)),12,IF(AND(C162&gt;=EOMONTH($C$1,151),C162&lt;EOMONTH($C$1,180)),15,IF(AND(C162&gt;=EOMONTH($C$1,181),C162&lt;EOMONTH($C$1,210)),18,21))))))),"")</f>
        <v/>
      </c>
      <c r="I162" s="88" t="str">
        <f t="shared" ca="1" si="34"/>
        <v/>
      </c>
      <c r="J162" s="138" t="str">
        <f t="shared" ca="1" si="35"/>
        <v/>
      </c>
      <c r="K162" s="43" t="str">
        <f ca="1">+IF(G162&lt;&gt;"",SUM($G$7:G162),"")</f>
        <v/>
      </c>
      <c r="L162" s="46" t="str">
        <f t="shared" ca="1" si="36"/>
        <v/>
      </c>
      <c r="M162" s="51" t="str">
        <f ca="1">+IF(H162&lt;&gt;"",SUM($H$7:H162),"")</f>
        <v/>
      </c>
      <c r="N162" s="47" t="str">
        <f t="shared" ca="1" si="37"/>
        <v/>
      </c>
      <c r="O162" s="46" t="str">
        <f t="shared" ca="1" si="38"/>
        <v/>
      </c>
      <c r="P162" s="46" t="str">
        <f t="shared" ca="1" si="39"/>
        <v/>
      </c>
      <c r="Q162" s="53" t="str">
        <f t="shared" ca="1" si="40"/>
        <v/>
      </c>
      <c r="R162" s="53" t="str">
        <f t="shared" ca="1" si="41"/>
        <v/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5">
      <c r="A163" s="31">
        <v>157</v>
      </c>
      <c r="B163" s="37" t="str">
        <f t="shared" ca="1" si="31"/>
        <v/>
      </c>
      <c r="C163" s="40" t="str">
        <f t="shared" ca="1" si="32"/>
        <v/>
      </c>
      <c r="D163" s="43" t="str">
        <f ca="1">+IF($C163&lt;&gt;"",VLOOKUP(YEAR($C163),'Proyecciones cuota'!$B$5:$C$113,2,FALSE),"")</f>
        <v/>
      </c>
      <c r="E163" s="171">
        <f ca="1">IFERROR(IF($D163&lt;&gt;"",VLOOKUP(C163,Simulador!$H$17:$I$27,2,FALSE),0),0)</f>
        <v>0</v>
      </c>
      <c r="F163" s="46" t="str">
        <f t="shared" ca="1" si="33"/>
        <v/>
      </c>
      <c r="G163" s="43" t="str">
        <f ca="1">+IF(F163&lt;&gt;"",F163*VLOOKUP(YEAR($C163),'Proyecciones DTF'!$B$4:$Y$112,IF(C163&lt;EOMONTH($C$1,61),6,IF(AND(C163&gt;=EOMONTH($C$1,61),C163&lt;EOMONTH($C$1,90)),9,IF(AND(C163&gt;=EOMONTH($C$1,91),C163&lt;EOMONTH($C$1,120)),12,IF(AND(C163&gt;=EOMONTH($C$1,121),C163&lt;EOMONTH($C$1,150)),15,IF(AND(C163&gt;=EOMONTH($C$1,151),C163&lt;EOMONTH($C$1,180)),18,IF(AND(C163&gt;=EOMONTH($C$1,181),C163&lt;EOMONTH($C$1,210)),21,24))))))),"")</f>
        <v/>
      </c>
      <c r="H163" s="47" t="str">
        <f ca="1">+IF(F163&lt;&gt;"",F163*VLOOKUP(YEAR($C163),'Proyecciones DTF'!$B$4:$Y$112,IF(C163&lt;EOMONTH($C$1,61),3,IF(AND(C163&gt;=EOMONTH($C$1,61),C163&lt;EOMONTH($C$1,90)),6,IF(AND(C163&gt;=EOMONTH($C$1,91),C163&lt;EOMONTH($C$1,120)),9,IF(AND(C163&gt;=EOMONTH($C$1,121),C163&lt;EOMONTH($C$1,150)),12,IF(AND(C163&gt;=EOMONTH($C$1,151),C163&lt;EOMONTH($C$1,180)),15,IF(AND(C163&gt;=EOMONTH($C$1,181),C163&lt;EOMONTH($C$1,210)),18,21))))))),"")</f>
        <v/>
      </c>
      <c r="I163" s="88" t="str">
        <f t="shared" ca="1" si="34"/>
        <v/>
      </c>
      <c r="J163" s="138" t="str">
        <f t="shared" ca="1" si="35"/>
        <v/>
      </c>
      <c r="K163" s="43" t="str">
        <f ca="1">+IF(G163&lt;&gt;"",SUM($G$7:G163),"")</f>
        <v/>
      </c>
      <c r="L163" s="46" t="str">
        <f t="shared" ca="1" si="36"/>
        <v/>
      </c>
      <c r="M163" s="51" t="str">
        <f ca="1">+IF(H163&lt;&gt;"",SUM($H$7:H163),"")</f>
        <v/>
      </c>
      <c r="N163" s="47" t="str">
        <f t="shared" ca="1" si="37"/>
        <v/>
      </c>
      <c r="O163" s="46" t="str">
        <f t="shared" ca="1" si="38"/>
        <v/>
      </c>
      <c r="P163" s="46" t="str">
        <f t="shared" ca="1" si="39"/>
        <v/>
      </c>
      <c r="Q163" s="53" t="str">
        <f t="shared" ca="1" si="40"/>
        <v/>
      </c>
      <c r="R163" s="53" t="str">
        <f t="shared" ca="1" si="41"/>
        <v/>
      </c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5">
      <c r="A164" s="31">
        <v>158</v>
      </c>
      <c r="B164" s="37" t="str">
        <f t="shared" ca="1" si="31"/>
        <v/>
      </c>
      <c r="C164" s="40" t="str">
        <f t="shared" ca="1" si="32"/>
        <v/>
      </c>
      <c r="D164" s="43" t="str">
        <f ca="1">+IF($C164&lt;&gt;"",VLOOKUP(YEAR($C164),'Proyecciones cuota'!$B$5:$C$113,2,FALSE),"")</f>
        <v/>
      </c>
      <c r="E164" s="171">
        <f ca="1">IFERROR(IF($D164&lt;&gt;"",VLOOKUP(C164,Simulador!$H$17:$I$27,2,FALSE),0),0)</f>
        <v>0</v>
      </c>
      <c r="F164" s="46" t="str">
        <f t="shared" ca="1" si="33"/>
        <v/>
      </c>
      <c r="G164" s="43" t="str">
        <f ca="1">+IF(F164&lt;&gt;"",F164*VLOOKUP(YEAR($C164),'Proyecciones DTF'!$B$4:$Y$112,IF(C164&lt;EOMONTH($C$1,61),6,IF(AND(C164&gt;=EOMONTH($C$1,61),C164&lt;EOMONTH($C$1,90)),9,IF(AND(C164&gt;=EOMONTH($C$1,91),C164&lt;EOMONTH($C$1,120)),12,IF(AND(C164&gt;=EOMONTH($C$1,121),C164&lt;EOMONTH($C$1,150)),15,IF(AND(C164&gt;=EOMONTH($C$1,151),C164&lt;EOMONTH($C$1,180)),18,IF(AND(C164&gt;=EOMONTH($C$1,181),C164&lt;EOMONTH($C$1,210)),21,24))))))),"")</f>
        <v/>
      </c>
      <c r="H164" s="47" t="str">
        <f ca="1">+IF(F164&lt;&gt;"",F164*VLOOKUP(YEAR($C164),'Proyecciones DTF'!$B$4:$Y$112,IF(C164&lt;EOMONTH($C$1,61),3,IF(AND(C164&gt;=EOMONTH($C$1,61),C164&lt;EOMONTH($C$1,90)),6,IF(AND(C164&gt;=EOMONTH($C$1,91),C164&lt;EOMONTH($C$1,120)),9,IF(AND(C164&gt;=EOMONTH($C$1,121),C164&lt;EOMONTH($C$1,150)),12,IF(AND(C164&gt;=EOMONTH($C$1,151),C164&lt;EOMONTH($C$1,180)),15,IF(AND(C164&gt;=EOMONTH($C$1,181),C164&lt;EOMONTH($C$1,210)),18,21))))))),"")</f>
        <v/>
      </c>
      <c r="I164" s="88" t="str">
        <f t="shared" ca="1" si="34"/>
        <v/>
      </c>
      <c r="J164" s="138" t="str">
        <f t="shared" ca="1" si="35"/>
        <v/>
      </c>
      <c r="K164" s="43" t="str">
        <f ca="1">+IF(G164&lt;&gt;"",SUM($G$7:G164),"")</f>
        <v/>
      </c>
      <c r="L164" s="46" t="str">
        <f t="shared" ca="1" si="36"/>
        <v/>
      </c>
      <c r="M164" s="51" t="str">
        <f ca="1">+IF(H164&lt;&gt;"",SUM($H$7:H164),"")</f>
        <v/>
      </c>
      <c r="N164" s="47" t="str">
        <f t="shared" ca="1" si="37"/>
        <v/>
      </c>
      <c r="O164" s="46" t="str">
        <f t="shared" ca="1" si="38"/>
        <v/>
      </c>
      <c r="P164" s="46" t="str">
        <f t="shared" ca="1" si="39"/>
        <v/>
      </c>
      <c r="Q164" s="53" t="str">
        <f t="shared" ca="1" si="40"/>
        <v/>
      </c>
      <c r="R164" s="53" t="str">
        <f t="shared" ca="1" si="41"/>
        <v/>
      </c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5">
      <c r="A165" s="31">
        <v>159</v>
      </c>
      <c r="B165" s="37" t="str">
        <f t="shared" ca="1" si="31"/>
        <v/>
      </c>
      <c r="C165" s="40" t="str">
        <f t="shared" ca="1" si="32"/>
        <v/>
      </c>
      <c r="D165" s="43" t="str">
        <f ca="1">+IF($C165&lt;&gt;"",VLOOKUP(YEAR($C165),'Proyecciones cuota'!$B$5:$C$113,2,FALSE),"")</f>
        <v/>
      </c>
      <c r="E165" s="171">
        <f ca="1">IFERROR(IF($D165&lt;&gt;"",VLOOKUP(C165,Simulador!$H$17:$I$27,2,FALSE),0),0)</f>
        <v>0</v>
      </c>
      <c r="F165" s="46" t="str">
        <f t="shared" ca="1" si="33"/>
        <v/>
      </c>
      <c r="G165" s="43" t="str">
        <f ca="1">+IF(F165&lt;&gt;"",F165*VLOOKUP(YEAR($C165),'Proyecciones DTF'!$B$4:$Y$112,IF(C165&lt;EOMONTH($C$1,61),6,IF(AND(C165&gt;=EOMONTH($C$1,61),C165&lt;EOMONTH($C$1,90)),9,IF(AND(C165&gt;=EOMONTH($C$1,91),C165&lt;EOMONTH($C$1,120)),12,IF(AND(C165&gt;=EOMONTH($C$1,121),C165&lt;EOMONTH($C$1,150)),15,IF(AND(C165&gt;=EOMONTH($C$1,151),C165&lt;EOMONTH($C$1,180)),18,IF(AND(C165&gt;=EOMONTH($C$1,181),C165&lt;EOMONTH($C$1,210)),21,24))))))),"")</f>
        <v/>
      </c>
      <c r="H165" s="47" t="str">
        <f ca="1">+IF(F165&lt;&gt;"",F165*VLOOKUP(YEAR($C165),'Proyecciones DTF'!$B$4:$Y$112,IF(C165&lt;EOMONTH($C$1,61),3,IF(AND(C165&gt;=EOMONTH($C$1,61),C165&lt;EOMONTH($C$1,90)),6,IF(AND(C165&gt;=EOMONTH($C$1,91),C165&lt;EOMONTH($C$1,120)),9,IF(AND(C165&gt;=EOMONTH($C$1,121),C165&lt;EOMONTH($C$1,150)),12,IF(AND(C165&gt;=EOMONTH($C$1,151),C165&lt;EOMONTH($C$1,180)),15,IF(AND(C165&gt;=EOMONTH($C$1,181),C165&lt;EOMONTH($C$1,210)),18,21))))))),"")</f>
        <v/>
      </c>
      <c r="I165" s="88" t="str">
        <f t="shared" ca="1" si="34"/>
        <v/>
      </c>
      <c r="J165" s="138" t="str">
        <f t="shared" ca="1" si="35"/>
        <v/>
      </c>
      <c r="K165" s="43" t="str">
        <f ca="1">+IF(G165&lt;&gt;"",SUM($G$7:G165),"")</f>
        <v/>
      </c>
      <c r="L165" s="46" t="str">
        <f t="shared" ca="1" si="36"/>
        <v/>
      </c>
      <c r="M165" s="51" t="str">
        <f ca="1">+IF(H165&lt;&gt;"",SUM($H$7:H165),"")</f>
        <v/>
      </c>
      <c r="N165" s="47" t="str">
        <f t="shared" ca="1" si="37"/>
        <v/>
      </c>
      <c r="O165" s="46" t="str">
        <f t="shared" ca="1" si="38"/>
        <v/>
      </c>
      <c r="P165" s="46" t="str">
        <f t="shared" ca="1" si="39"/>
        <v/>
      </c>
      <c r="Q165" s="53" t="str">
        <f t="shared" ca="1" si="40"/>
        <v/>
      </c>
      <c r="R165" s="53" t="str">
        <f t="shared" ca="1" si="41"/>
        <v/>
      </c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5">
      <c r="A166" s="31">
        <v>160</v>
      </c>
      <c r="B166" s="37" t="str">
        <f t="shared" ca="1" si="31"/>
        <v/>
      </c>
      <c r="C166" s="40" t="str">
        <f t="shared" ca="1" si="32"/>
        <v/>
      </c>
      <c r="D166" s="43" t="str">
        <f ca="1">+IF($C166&lt;&gt;"",VLOOKUP(YEAR($C166),'Proyecciones cuota'!$B$5:$C$113,2,FALSE),"")</f>
        <v/>
      </c>
      <c r="E166" s="171">
        <f ca="1">IFERROR(IF($D166&lt;&gt;"",VLOOKUP(C166,Simulador!$H$17:$I$27,2,FALSE),0),0)</f>
        <v>0</v>
      </c>
      <c r="F166" s="46" t="str">
        <f t="shared" ca="1" si="33"/>
        <v/>
      </c>
      <c r="G166" s="43" t="str">
        <f ca="1">+IF(F166&lt;&gt;"",F166*VLOOKUP(YEAR($C166),'Proyecciones DTF'!$B$4:$Y$112,IF(C166&lt;EOMONTH($C$1,61),6,IF(AND(C166&gt;=EOMONTH($C$1,61),C166&lt;EOMONTH($C$1,90)),9,IF(AND(C166&gt;=EOMONTH($C$1,91),C166&lt;EOMONTH($C$1,120)),12,IF(AND(C166&gt;=EOMONTH($C$1,121),C166&lt;EOMONTH($C$1,150)),15,IF(AND(C166&gt;=EOMONTH($C$1,151),C166&lt;EOMONTH($C$1,180)),18,IF(AND(C166&gt;=EOMONTH($C$1,181),C166&lt;EOMONTH($C$1,210)),21,24))))))),"")</f>
        <v/>
      </c>
      <c r="H166" s="47" t="str">
        <f ca="1">+IF(F166&lt;&gt;"",F166*VLOOKUP(YEAR($C166),'Proyecciones DTF'!$B$4:$Y$112,IF(C166&lt;EOMONTH($C$1,61),3,IF(AND(C166&gt;=EOMONTH($C$1,61),C166&lt;EOMONTH($C$1,90)),6,IF(AND(C166&gt;=EOMONTH($C$1,91),C166&lt;EOMONTH($C$1,120)),9,IF(AND(C166&gt;=EOMONTH($C$1,121),C166&lt;EOMONTH($C$1,150)),12,IF(AND(C166&gt;=EOMONTH($C$1,151),C166&lt;EOMONTH($C$1,180)),15,IF(AND(C166&gt;=EOMONTH($C$1,181),C166&lt;EOMONTH($C$1,210)),18,21))))))),"")</f>
        <v/>
      </c>
      <c r="I166" s="88" t="str">
        <f t="shared" ca="1" si="34"/>
        <v/>
      </c>
      <c r="J166" s="138" t="str">
        <f t="shared" ca="1" si="35"/>
        <v/>
      </c>
      <c r="K166" s="43" t="str">
        <f ca="1">+IF(G166&lt;&gt;"",SUM($G$7:G166),"")</f>
        <v/>
      </c>
      <c r="L166" s="46" t="str">
        <f t="shared" ca="1" si="36"/>
        <v/>
      </c>
      <c r="M166" s="51" t="str">
        <f ca="1">+IF(H166&lt;&gt;"",SUM($H$7:H166),"")</f>
        <v/>
      </c>
      <c r="N166" s="47" t="str">
        <f t="shared" ca="1" si="37"/>
        <v/>
      </c>
      <c r="O166" s="46" t="str">
        <f t="shared" ca="1" si="38"/>
        <v/>
      </c>
      <c r="P166" s="46" t="str">
        <f t="shared" ca="1" si="39"/>
        <v/>
      </c>
      <c r="Q166" s="53" t="str">
        <f t="shared" ca="1" si="40"/>
        <v/>
      </c>
      <c r="R166" s="53" t="str">
        <f t="shared" ca="1" si="41"/>
        <v/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5">
      <c r="A167" s="31">
        <v>161</v>
      </c>
      <c r="B167" s="37" t="str">
        <f t="shared" ca="1" si="31"/>
        <v/>
      </c>
      <c r="C167" s="40" t="str">
        <f t="shared" ca="1" si="32"/>
        <v/>
      </c>
      <c r="D167" s="43" t="str">
        <f ca="1">+IF($C167&lt;&gt;"",VLOOKUP(YEAR($C167),'Proyecciones cuota'!$B$5:$C$113,2,FALSE),"")</f>
        <v/>
      </c>
      <c r="E167" s="171">
        <f ca="1">IFERROR(IF($D167&lt;&gt;"",VLOOKUP(C167,Simulador!$H$17:$I$27,2,FALSE),0),0)</f>
        <v>0</v>
      </c>
      <c r="F167" s="46" t="str">
        <f t="shared" ca="1" si="33"/>
        <v/>
      </c>
      <c r="G167" s="43" t="str">
        <f ca="1">+IF(F167&lt;&gt;"",F167*VLOOKUP(YEAR($C167),'Proyecciones DTF'!$B$4:$Y$112,IF(C167&lt;EOMONTH($C$1,61),6,IF(AND(C167&gt;=EOMONTH($C$1,61),C167&lt;EOMONTH($C$1,90)),9,IF(AND(C167&gt;=EOMONTH($C$1,91),C167&lt;EOMONTH($C$1,120)),12,IF(AND(C167&gt;=EOMONTH($C$1,121),C167&lt;EOMONTH($C$1,150)),15,IF(AND(C167&gt;=EOMONTH($C$1,151),C167&lt;EOMONTH($C$1,180)),18,IF(AND(C167&gt;=EOMONTH($C$1,181),C167&lt;EOMONTH($C$1,210)),21,24))))))),"")</f>
        <v/>
      </c>
      <c r="H167" s="47" t="str">
        <f ca="1">+IF(F167&lt;&gt;"",F167*VLOOKUP(YEAR($C167),'Proyecciones DTF'!$B$4:$Y$112,IF(C167&lt;EOMONTH($C$1,61),3,IF(AND(C167&gt;=EOMONTH($C$1,61),C167&lt;EOMONTH($C$1,90)),6,IF(AND(C167&gt;=EOMONTH($C$1,91),C167&lt;EOMONTH($C$1,120)),9,IF(AND(C167&gt;=EOMONTH($C$1,121),C167&lt;EOMONTH($C$1,150)),12,IF(AND(C167&gt;=EOMONTH($C$1,151),C167&lt;EOMONTH($C$1,180)),15,IF(AND(C167&gt;=EOMONTH($C$1,181),C167&lt;EOMONTH($C$1,210)),18,21))))))),"")</f>
        <v/>
      </c>
      <c r="I167" s="88" t="str">
        <f t="shared" ca="1" si="34"/>
        <v/>
      </c>
      <c r="J167" s="138" t="str">
        <f t="shared" ca="1" si="35"/>
        <v/>
      </c>
      <c r="K167" s="43" t="str">
        <f ca="1">+IF(G167&lt;&gt;"",SUM($G$7:G167),"")</f>
        <v/>
      </c>
      <c r="L167" s="46" t="str">
        <f t="shared" ca="1" si="36"/>
        <v/>
      </c>
      <c r="M167" s="51" t="str">
        <f ca="1">+IF(H167&lt;&gt;"",SUM($H$7:H167),"")</f>
        <v/>
      </c>
      <c r="N167" s="47" t="str">
        <f t="shared" ca="1" si="37"/>
        <v/>
      </c>
      <c r="O167" s="46" t="str">
        <f t="shared" ca="1" si="38"/>
        <v/>
      </c>
      <c r="P167" s="46" t="str">
        <f t="shared" ca="1" si="39"/>
        <v/>
      </c>
      <c r="Q167" s="53" t="str">
        <f t="shared" ca="1" si="40"/>
        <v/>
      </c>
      <c r="R167" s="53" t="str">
        <f t="shared" ca="1" si="41"/>
        <v/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5">
      <c r="A168" s="31">
        <v>162</v>
      </c>
      <c r="B168" s="37" t="str">
        <f t="shared" ca="1" si="31"/>
        <v/>
      </c>
      <c r="C168" s="40" t="str">
        <f t="shared" ca="1" si="32"/>
        <v/>
      </c>
      <c r="D168" s="43" t="str">
        <f ca="1">+IF($C168&lt;&gt;"",VLOOKUP(YEAR($C168),'Proyecciones cuota'!$B$5:$C$113,2,FALSE),"")</f>
        <v/>
      </c>
      <c r="E168" s="171">
        <f ca="1">IFERROR(IF($D168&lt;&gt;"",VLOOKUP(C168,Simulador!$H$17:$I$27,2,FALSE),0),0)</f>
        <v>0</v>
      </c>
      <c r="F168" s="46" t="str">
        <f t="shared" ca="1" si="33"/>
        <v/>
      </c>
      <c r="G168" s="43" t="str">
        <f ca="1">+IF(F168&lt;&gt;"",F168*VLOOKUP(YEAR($C168),'Proyecciones DTF'!$B$4:$Y$112,IF(C168&lt;EOMONTH($C$1,61),6,IF(AND(C168&gt;=EOMONTH($C$1,61),C168&lt;EOMONTH($C$1,90)),9,IF(AND(C168&gt;=EOMONTH($C$1,91),C168&lt;EOMONTH($C$1,120)),12,IF(AND(C168&gt;=EOMONTH($C$1,121),C168&lt;EOMONTH($C$1,150)),15,IF(AND(C168&gt;=EOMONTH($C$1,151),C168&lt;EOMONTH($C$1,180)),18,IF(AND(C168&gt;=EOMONTH($C$1,181),C168&lt;EOMONTH($C$1,210)),21,24))))))),"")</f>
        <v/>
      </c>
      <c r="H168" s="47" t="str">
        <f ca="1">+IF(F168&lt;&gt;"",F168*VLOOKUP(YEAR($C168),'Proyecciones DTF'!$B$4:$Y$112,IF(C168&lt;EOMONTH($C$1,61),3,IF(AND(C168&gt;=EOMONTH($C$1,61),C168&lt;EOMONTH($C$1,90)),6,IF(AND(C168&gt;=EOMONTH($C$1,91),C168&lt;EOMONTH($C$1,120)),9,IF(AND(C168&gt;=EOMONTH($C$1,121),C168&lt;EOMONTH($C$1,150)),12,IF(AND(C168&gt;=EOMONTH($C$1,151),C168&lt;EOMONTH($C$1,180)),15,IF(AND(C168&gt;=EOMONTH($C$1,181),C168&lt;EOMONTH($C$1,210)),18,21))))))),"")</f>
        <v/>
      </c>
      <c r="I168" s="88" t="str">
        <f t="shared" ca="1" si="34"/>
        <v/>
      </c>
      <c r="J168" s="138" t="str">
        <f t="shared" ca="1" si="35"/>
        <v/>
      </c>
      <c r="K168" s="43" t="str">
        <f ca="1">+IF(G168&lt;&gt;"",SUM($G$7:G168),"")</f>
        <v/>
      </c>
      <c r="L168" s="46" t="str">
        <f t="shared" ca="1" si="36"/>
        <v/>
      </c>
      <c r="M168" s="51" t="str">
        <f ca="1">+IF(H168&lt;&gt;"",SUM($H$7:H168),"")</f>
        <v/>
      </c>
      <c r="N168" s="47" t="str">
        <f t="shared" ca="1" si="37"/>
        <v/>
      </c>
      <c r="O168" s="46" t="str">
        <f t="shared" ca="1" si="38"/>
        <v/>
      </c>
      <c r="P168" s="46" t="str">
        <f t="shared" ca="1" si="39"/>
        <v/>
      </c>
      <c r="Q168" s="53" t="str">
        <f t="shared" ca="1" si="40"/>
        <v/>
      </c>
      <c r="R168" s="53" t="str">
        <f t="shared" ca="1" si="41"/>
        <v/>
      </c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5">
      <c r="A169" s="31">
        <v>163</v>
      </c>
      <c r="B169" s="37" t="str">
        <f t="shared" ca="1" si="31"/>
        <v/>
      </c>
      <c r="C169" s="40" t="str">
        <f t="shared" ca="1" si="32"/>
        <v/>
      </c>
      <c r="D169" s="43" t="str">
        <f ca="1">+IF($C169&lt;&gt;"",VLOOKUP(YEAR($C169),'Proyecciones cuota'!$B$5:$C$113,2,FALSE),"")</f>
        <v/>
      </c>
      <c r="E169" s="171">
        <f ca="1">IFERROR(IF($D169&lt;&gt;"",VLOOKUP(C169,Simulador!$H$17:$I$27,2,FALSE),0),0)</f>
        <v>0</v>
      </c>
      <c r="F169" s="46" t="str">
        <f t="shared" ca="1" si="33"/>
        <v/>
      </c>
      <c r="G169" s="43" t="str">
        <f ca="1">+IF(F169&lt;&gt;"",F169*VLOOKUP(YEAR($C169),'Proyecciones DTF'!$B$4:$Y$112,IF(C169&lt;EOMONTH($C$1,61),6,IF(AND(C169&gt;=EOMONTH($C$1,61),C169&lt;EOMONTH($C$1,90)),9,IF(AND(C169&gt;=EOMONTH($C$1,91),C169&lt;EOMONTH($C$1,120)),12,IF(AND(C169&gt;=EOMONTH($C$1,121),C169&lt;EOMONTH($C$1,150)),15,IF(AND(C169&gt;=EOMONTH($C$1,151),C169&lt;EOMONTH($C$1,180)),18,IF(AND(C169&gt;=EOMONTH($C$1,181),C169&lt;EOMONTH($C$1,210)),21,24))))))),"")</f>
        <v/>
      </c>
      <c r="H169" s="47" t="str">
        <f ca="1">+IF(F169&lt;&gt;"",F169*VLOOKUP(YEAR($C169),'Proyecciones DTF'!$B$4:$Y$112,IF(C169&lt;EOMONTH($C$1,61),3,IF(AND(C169&gt;=EOMONTH($C$1,61),C169&lt;EOMONTH($C$1,90)),6,IF(AND(C169&gt;=EOMONTH($C$1,91),C169&lt;EOMONTH($C$1,120)),9,IF(AND(C169&gt;=EOMONTH($C$1,121),C169&lt;EOMONTH($C$1,150)),12,IF(AND(C169&gt;=EOMONTH($C$1,151),C169&lt;EOMONTH($C$1,180)),15,IF(AND(C169&gt;=EOMONTH($C$1,181),C169&lt;EOMONTH($C$1,210)),18,21))))))),"")</f>
        <v/>
      </c>
      <c r="I169" s="88" t="str">
        <f t="shared" ca="1" si="34"/>
        <v/>
      </c>
      <c r="J169" s="138" t="str">
        <f t="shared" ca="1" si="35"/>
        <v/>
      </c>
      <c r="K169" s="43" t="str">
        <f ca="1">+IF(G169&lt;&gt;"",SUM($G$7:G169),"")</f>
        <v/>
      </c>
      <c r="L169" s="46" t="str">
        <f t="shared" ca="1" si="36"/>
        <v/>
      </c>
      <c r="M169" s="51" t="str">
        <f ca="1">+IF(H169&lt;&gt;"",SUM($H$7:H169),"")</f>
        <v/>
      </c>
      <c r="N169" s="47" t="str">
        <f t="shared" ca="1" si="37"/>
        <v/>
      </c>
      <c r="O169" s="46" t="str">
        <f t="shared" ca="1" si="38"/>
        <v/>
      </c>
      <c r="P169" s="46" t="str">
        <f t="shared" ca="1" si="39"/>
        <v/>
      </c>
      <c r="Q169" s="53" t="str">
        <f t="shared" ca="1" si="40"/>
        <v/>
      </c>
      <c r="R169" s="53" t="str">
        <f t="shared" ca="1" si="41"/>
        <v/>
      </c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5">
      <c r="A170" s="31">
        <v>164</v>
      </c>
      <c r="B170" s="37" t="str">
        <f t="shared" ca="1" si="31"/>
        <v/>
      </c>
      <c r="C170" s="40" t="str">
        <f t="shared" ca="1" si="32"/>
        <v/>
      </c>
      <c r="D170" s="43" t="str">
        <f ca="1">+IF($C170&lt;&gt;"",VLOOKUP(YEAR($C170),'Proyecciones cuota'!$B$5:$C$113,2,FALSE),"")</f>
        <v/>
      </c>
      <c r="E170" s="171">
        <f ca="1">IFERROR(IF($D170&lt;&gt;"",VLOOKUP(C170,Simulador!$H$17:$I$27,2,FALSE),0),0)</f>
        <v>0</v>
      </c>
      <c r="F170" s="46" t="str">
        <f t="shared" ca="1" si="33"/>
        <v/>
      </c>
      <c r="G170" s="43" t="str">
        <f ca="1">+IF(F170&lt;&gt;"",F170*VLOOKUP(YEAR($C170),'Proyecciones DTF'!$B$4:$Y$112,IF(C170&lt;EOMONTH($C$1,61),6,IF(AND(C170&gt;=EOMONTH($C$1,61),C170&lt;EOMONTH($C$1,90)),9,IF(AND(C170&gt;=EOMONTH($C$1,91),C170&lt;EOMONTH($C$1,120)),12,IF(AND(C170&gt;=EOMONTH($C$1,121),C170&lt;EOMONTH($C$1,150)),15,IF(AND(C170&gt;=EOMONTH($C$1,151),C170&lt;EOMONTH($C$1,180)),18,IF(AND(C170&gt;=EOMONTH($C$1,181),C170&lt;EOMONTH($C$1,210)),21,24))))))),"")</f>
        <v/>
      </c>
      <c r="H170" s="47" t="str">
        <f ca="1">+IF(F170&lt;&gt;"",F170*VLOOKUP(YEAR($C170),'Proyecciones DTF'!$B$4:$Y$112,IF(C170&lt;EOMONTH($C$1,61),3,IF(AND(C170&gt;=EOMONTH($C$1,61),C170&lt;EOMONTH($C$1,90)),6,IF(AND(C170&gt;=EOMONTH($C$1,91),C170&lt;EOMONTH($C$1,120)),9,IF(AND(C170&gt;=EOMONTH($C$1,121),C170&lt;EOMONTH($C$1,150)),12,IF(AND(C170&gt;=EOMONTH($C$1,151),C170&lt;EOMONTH($C$1,180)),15,IF(AND(C170&gt;=EOMONTH($C$1,181),C170&lt;EOMONTH($C$1,210)),18,21))))))),"")</f>
        <v/>
      </c>
      <c r="I170" s="88" t="str">
        <f t="shared" ca="1" si="34"/>
        <v/>
      </c>
      <c r="J170" s="138" t="str">
        <f t="shared" ca="1" si="35"/>
        <v/>
      </c>
      <c r="K170" s="43" t="str">
        <f ca="1">+IF(G170&lt;&gt;"",SUM($G$7:G170),"")</f>
        <v/>
      </c>
      <c r="L170" s="46" t="str">
        <f t="shared" ca="1" si="36"/>
        <v/>
      </c>
      <c r="M170" s="51" t="str">
        <f ca="1">+IF(H170&lt;&gt;"",SUM($H$7:H170),"")</f>
        <v/>
      </c>
      <c r="N170" s="47" t="str">
        <f t="shared" ca="1" si="37"/>
        <v/>
      </c>
      <c r="O170" s="46" t="str">
        <f t="shared" ca="1" si="38"/>
        <v/>
      </c>
      <c r="P170" s="46" t="str">
        <f t="shared" ca="1" si="39"/>
        <v/>
      </c>
      <c r="Q170" s="53" t="str">
        <f t="shared" ca="1" si="40"/>
        <v/>
      </c>
      <c r="R170" s="53" t="str">
        <f t="shared" ca="1" si="41"/>
        <v/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5">
      <c r="A171" s="31">
        <v>165</v>
      </c>
      <c r="B171" s="37" t="str">
        <f t="shared" ca="1" si="31"/>
        <v/>
      </c>
      <c r="C171" s="40" t="str">
        <f t="shared" ca="1" si="32"/>
        <v/>
      </c>
      <c r="D171" s="43" t="str">
        <f ca="1">+IF($C171&lt;&gt;"",VLOOKUP(YEAR($C171),'Proyecciones cuota'!$B$5:$C$113,2,FALSE),"")</f>
        <v/>
      </c>
      <c r="E171" s="171">
        <f ca="1">IFERROR(IF($D171&lt;&gt;"",VLOOKUP(C171,Simulador!$H$17:$I$27,2,FALSE),0),0)</f>
        <v>0</v>
      </c>
      <c r="F171" s="46" t="str">
        <f t="shared" ca="1" si="33"/>
        <v/>
      </c>
      <c r="G171" s="43" t="str">
        <f ca="1">+IF(F171&lt;&gt;"",F171*VLOOKUP(YEAR($C171),'Proyecciones DTF'!$B$4:$Y$112,IF(C171&lt;EOMONTH($C$1,61),6,IF(AND(C171&gt;=EOMONTH($C$1,61),C171&lt;EOMONTH($C$1,90)),9,IF(AND(C171&gt;=EOMONTH($C$1,91),C171&lt;EOMONTH($C$1,120)),12,IF(AND(C171&gt;=EOMONTH($C$1,121),C171&lt;EOMONTH($C$1,150)),15,IF(AND(C171&gt;=EOMONTH($C$1,151),C171&lt;EOMONTH($C$1,180)),18,IF(AND(C171&gt;=EOMONTH($C$1,181),C171&lt;EOMONTH($C$1,210)),21,24))))))),"")</f>
        <v/>
      </c>
      <c r="H171" s="47" t="str">
        <f ca="1">+IF(F171&lt;&gt;"",F171*VLOOKUP(YEAR($C171),'Proyecciones DTF'!$B$4:$Y$112,IF(C171&lt;EOMONTH($C$1,61),3,IF(AND(C171&gt;=EOMONTH($C$1,61),C171&lt;EOMONTH($C$1,90)),6,IF(AND(C171&gt;=EOMONTH($C$1,91),C171&lt;EOMONTH($C$1,120)),9,IF(AND(C171&gt;=EOMONTH($C$1,121),C171&lt;EOMONTH($C$1,150)),12,IF(AND(C171&gt;=EOMONTH($C$1,151),C171&lt;EOMONTH($C$1,180)),15,IF(AND(C171&gt;=EOMONTH($C$1,181),C171&lt;EOMONTH($C$1,210)),18,21))))))),"")</f>
        <v/>
      </c>
      <c r="I171" s="88" t="str">
        <f t="shared" ca="1" si="34"/>
        <v/>
      </c>
      <c r="J171" s="138" t="str">
        <f t="shared" ca="1" si="35"/>
        <v/>
      </c>
      <c r="K171" s="43" t="str">
        <f ca="1">+IF(G171&lt;&gt;"",SUM($G$7:G171),"")</f>
        <v/>
      </c>
      <c r="L171" s="46" t="str">
        <f t="shared" ca="1" si="36"/>
        <v/>
      </c>
      <c r="M171" s="51" t="str">
        <f ca="1">+IF(H171&lt;&gt;"",SUM($H$7:H171),"")</f>
        <v/>
      </c>
      <c r="N171" s="47" t="str">
        <f t="shared" ca="1" si="37"/>
        <v/>
      </c>
      <c r="O171" s="46" t="str">
        <f t="shared" ca="1" si="38"/>
        <v/>
      </c>
      <c r="P171" s="46" t="str">
        <f t="shared" ca="1" si="39"/>
        <v/>
      </c>
      <c r="Q171" s="53" t="str">
        <f t="shared" ca="1" si="40"/>
        <v/>
      </c>
      <c r="R171" s="53" t="str">
        <f t="shared" ca="1" si="41"/>
        <v/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5">
      <c r="A172" s="31">
        <v>166</v>
      </c>
      <c r="B172" s="37" t="str">
        <f t="shared" ca="1" si="31"/>
        <v/>
      </c>
      <c r="C172" s="40" t="str">
        <f t="shared" ca="1" si="32"/>
        <v/>
      </c>
      <c r="D172" s="43" t="str">
        <f ca="1">+IF($C172&lt;&gt;"",VLOOKUP(YEAR($C172),'Proyecciones cuota'!$B$5:$C$113,2,FALSE),"")</f>
        <v/>
      </c>
      <c r="E172" s="171">
        <f ca="1">IFERROR(IF($D172&lt;&gt;"",VLOOKUP(C172,Simulador!$H$17:$I$27,2,FALSE),0),0)</f>
        <v>0</v>
      </c>
      <c r="F172" s="46" t="str">
        <f t="shared" ca="1" si="33"/>
        <v/>
      </c>
      <c r="G172" s="43" t="str">
        <f ca="1">+IF(F172&lt;&gt;"",F172*VLOOKUP(YEAR($C172),'Proyecciones DTF'!$B$4:$Y$112,IF(C172&lt;EOMONTH($C$1,61),6,IF(AND(C172&gt;=EOMONTH($C$1,61),C172&lt;EOMONTH($C$1,90)),9,IF(AND(C172&gt;=EOMONTH($C$1,91),C172&lt;EOMONTH($C$1,120)),12,IF(AND(C172&gt;=EOMONTH($C$1,121),C172&lt;EOMONTH($C$1,150)),15,IF(AND(C172&gt;=EOMONTH($C$1,151),C172&lt;EOMONTH($C$1,180)),18,IF(AND(C172&gt;=EOMONTH($C$1,181),C172&lt;EOMONTH($C$1,210)),21,24))))))),"")</f>
        <v/>
      </c>
      <c r="H172" s="47" t="str">
        <f ca="1">+IF(F172&lt;&gt;"",F172*VLOOKUP(YEAR($C172),'Proyecciones DTF'!$B$4:$Y$112,IF(C172&lt;EOMONTH($C$1,61),3,IF(AND(C172&gt;=EOMONTH($C$1,61),C172&lt;EOMONTH($C$1,90)),6,IF(AND(C172&gt;=EOMONTH($C$1,91),C172&lt;EOMONTH($C$1,120)),9,IF(AND(C172&gt;=EOMONTH($C$1,121),C172&lt;EOMONTH($C$1,150)),12,IF(AND(C172&gt;=EOMONTH($C$1,151),C172&lt;EOMONTH($C$1,180)),15,IF(AND(C172&gt;=EOMONTH($C$1,181),C172&lt;EOMONTH($C$1,210)),18,21))))))),"")</f>
        <v/>
      </c>
      <c r="I172" s="88" t="str">
        <f t="shared" ca="1" si="34"/>
        <v/>
      </c>
      <c r="J172" s="138" t="str">
        <f t="shared" ca="1" si="35"/>
        <v/>
      </c>
      <c r="K172" s="43" t="str">
        <f ca="1">+IF(G172&lt;&gt;"",SUM($G$7:G172),"")</f>
        <v/>
      </c>
      <c r="L172" s="46" t="str">
        <f t="shared" ca="1" si="36"/>
        <v/>
      </c>
      <c r="M172" s="51" t="str">
        <f ca="1">+IF(H172&lt;&gt;"",SUM($H$7:H172),"")</f>
        <v/>
      </c>
      <c r="N172" s="47" t="str">
        <f t="shared" ca="1" si="37"/>
        <v/>
      </c>
      <c r="O172" s="46" t="str">
        <f t="shared" ca="1" si="38"/>
        <v/>
      </c>
      <c r="P172" s="46" t="str">
        <f t="shared" ca="1" si="39"/>
        <v/>
      </c>
      <c r="Q172" s="53" t="str">
        <f t="shared" ca="1" si="40"/>
        <v/>
      </c>
      <c r="R172" s="53" t="str">
        <f t="shared" ca="1" si="41"/>
        <v/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5">
      <c r="A173" s="31">
        <v>167</v>
      </c>
      <c r="B173" s="37" t="str">
        <f t="shared" ca="1" si="31"/>
        <v/>
      </c>
      <c r="C173" s="40" t="str">
        <f t="shared" ca="1" si="32"/>
        <v/>
      </c>
      <c r="D173" s="43" t="str">
        <f ca="1">+IF($C173&lt;&gt;"",VLOOKUP(YEAR($C173),'Proyecciones cuota'!$B$5:$C$113,2,FALSE),"")</f>
        <v/>
      </c>
      <c r="E173" s="171">
        <f ca="1">IFERROR(IF($D173&lt;&gt;"",VLOOKUP(C173,Simulador!$H$17:$I$27,2,FALSE),0),0)</f>
        <v>0</v>
      </c>
      <c r="F173" s="46" t="str">
        <f t="shared" ca="1" si="33"/>
        <v/>
      </c>
      <c r="G173" s="43" t="str">
        <f ca="1">+IF(F173&lt;&gt;"",F173*VLOOKUP(YEAR($C173),'Proyecciones DTF'!$B$4:$Y$112,IF(C173&lt;EOMONTH($C$1,61),6,IF(AND(C173&gt;=EOMONTH($C$1,61),C173&lt;EOMONTH($C$1,90)),9,IF(AND(C173&gt;=EOMONTH($C$1,91),C173&lt;EOMONTH($C$1,120)),12,IF(AND(C173&gt;=EOMONTH($C$1,121),C173&lt;EOMONTH($C$1,150)),15,IF(AND(C173&gt;=EOMONTH($C$1,151),C173&lt;EOMONTH($C$1,180)),18,IF(AND(C173&gt;=EOMONTH($C$1,181),C173&lt;EOMONTH($C$1,210)),21,24))))))),"")</f>
        <v/>
      </c>
      <c r="H173" s="47" t="str">
        <f ca="1">+IF(F173&lt;&gt;"",F173*VLOOKUP(YEAR($C173),'Proyecciones DTF'!$B$4:$Y$112,IF(C173&lt;EOMONTH($C$1,61),3,IF(AND(C173&gt;=EOMONTH($C$1,61),C173&lt;EOMONTH($C$1,90)),6,IF(AND(C173&gt;=EOMONTH($C$1,91),C173&lt;EOMONTH($C$1,120)),9,IF(AND(C173&gt;=EOMONTH($C$1,121),C173&lt;EOMONTH($C$1,150)),12,IF(AND(C173&gt;=EOMONTH($C$1,151),C173&lt;EOMONTH($C$1,180)),15,IF(AND(C173&gt;=EOMONTH($C$1,181),C173&lt;EOMONTH($C$1,210)),18,21))))))),"")</f>
        <v/>
      </c>
      <c r="I173" s="88" t="str">
        <f t="shared" ca="1" si="34"/>
        <v/>
      </c>
      <c r="J173" s="138" t="str">
        <f t="shared" ca="1" si="35"/>
        <v/>
      </c>
      <c r="K173" s="43" t="str">
        <f ca="1">+IF(G173&lt;&gt;"",SUM($G$7:G173),"")</f>
        <v/>
      </c>
      <c r="L173" s="46" t="str">
        <f t="shared" ca="1" si="36"/>
        <v/>
      </c>
      <c r="M173" s="51" t="str">
        <f ca="1">+IF(H173&lt;&gt;"",SUM($H$7:H173),"")</f>
        <v/>
      </c>
      <c r="N173" s="47" t="str">
        <f t="shared" ca="1" si="37"/>
        <v/>
      </c>
      <c r="O173" s="46" t="str">
        <f t="shared" ca="1" si="38"/>
        <v/>
      </c>
      <c r="P173" s="46" t="str">
        <f t="shared" ca="1" si="39"/>
        <v/>
      </c>
      <c r="Q173" s="53" t="str">
        <f t="shared" ca="1" si="40"/>
        <v/>
      </c>
      <c r="R173" s="53" t="str">
        <f t="shared" ca="1" si="41"/>
        <v/>
      </c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5">
      <c r="A174" s="31">
        <v>168</v>
      </c>
      <c r="B174" s="37" t="str">
        <f t="shared" ca="1" si="31"/>
        <v/>
      </c>
      <c r="C174" s="40" t="str">
        <f t="shared" ca="1" si="32"/>
        <v/>
      </c>
      <c r="D174" s="43" t="str">
        <f ca="1">+IF($C174&lt;&gt;"",VLOOKUP(YEAR($C174),'Proyecciones cuota'!$B$5:$C$113,2,FALSE),"")</f>
        <v/>
      </c>
      <c r="E174" s="171">
        <f ca="1">IFERROR(IF($D174&lt;&gt;"",VLOOKUP(C174,Simulador!$H$17:$I$27,2,FALSE),0),0)</f>
        <v>0</v>
      </c>
      <c r="F174" s="46" t="str">
        <f t="shared" ca="1" si="33"/>
        <v/>
      </c>
      <c r="G174" s="43" t="str">
        <f ca="1">+IF(F174&lt;&gt;"",F174*VLOOKUP(YEAR($C174),'Proyecciones DTF'!$B$4:$Y$112,IF(C174&lt;EOMONTH($C$1,61),6,IF(AND(C174&gt;=EOMONTH($C$1,61),C174&lt;EOMONTH($C$1,90)),9,IF(AND(C174&gt;=EOMONTH($C$1,91),C174&lt;EOMONTH($C$1,120)),12,IF(AND(C174&gt;=EOMONTH($C$1,121),C174&lt;EOMONTH($C$1,150)),15,IF(AND(C174&gt;=EOMONTH($C$1,151),C174&lt;EOMONTH($C$1,180)),18,IF(AND(C174&gt;=EOMONTH($C$1,181),C174&lt;EOMONTH($C$1,210)),21,24))))))),"")</f>
        <v/>
      </c>
      <c r="H174" s="47" t="str">
        <f ca="1">+IF(F174&lt;&gt;"",F174*VLOOKUP(YEAR($C174),'Proyecciones DTF'!$B$4:$Y$112,IF(C174&lt;EOMONTH($C$1,61),3,IF(AND(C174&gt;=EOMONTH($C$1,61),C174&lt;EOMONTH($C$1,90)),6,IF(AND(C174&gt;=EOMONTH($C$1,91),C174&lt;EOMONTH($C$1,120)),9,IF(AND(C174&gt;=EOMONTH($C$1,121),C174&lt;EOMONTH($C$1,150)),12,IF(AND(C174&gt;=EOMONTH($C$1,151),C174&lt;EOMONTH($C$1,180)),15,IF(AND(C174&gt;=EOMONTH($C$1,181),C174&lt;EOMONTH($C$1,210)),18,21))))))),"")</f>
        <v/>
      </c>
      <c r="I174" s="88" t="str">
        <f t="shared" ca="1" si="34"/>
        <v/>
      </c>
      <c r="J174" s="138" t="str">
        <f t="shared" ca="1" si="35"/>
        <v/>
      </c>
      <c r="K174" s="43" t="str">
        <f ca="1">+IF(G174&lt;&gt;"",SUM($G$7:G174),"")</f>
        <v/>
      </c>
      <c r="L174" s="46" t="str">
        <f t="shared" ca="1" si="36"/>
        <v/>
      </c>
      <c r="M174" s="51" t="str">
        <f ca="1">+IF(H174&lt;&gt;"",SUM($H$7:H174),"")</f>
        <v/>
      </c>
      <c r="N174" s="47" t="str">
        <f t="shared" ca="1" si="37"/>
        <v/>
      </c>
      <c r="O174" s="46" t="str">
        <f t="shared" ca="1" si="38"/>
        <v/>
      </c>
      <c r="P174" s="46" t="str">
        <f t="shared" ca="1" si="39"/>
        <v/>
      </c>
      <c r="Q174" s="53" t="str">
        <f t="shared" ca="1" si="40"/>
        <v/>
      </c>
      <c r="R174" s="53" t="str">
        <f t="shared" ca="1" si="41"/>
        <v/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5">
      <c r="A175" s="31">
        <v>169</v>
      </c>
      <c r="B175" s="37" t="str">
        <f t="shared" ca="1" si="31"/>
        <v/>
      </c>
      <c r="C175" s="40" t="str">
        <f t="shared" ca="1" si="32"/>
        <v/>
      </c>
      <c r="D175" s="43" t="str">
        <f ca="1">+IF($C175&lt;&gt;"",VLOOKUP(YEAR($C175),'Proyecciones cuota'!$B$5:$C$113,2,FALSE),"")</f>
        <v/>
      </c>
      <c r="E175" s="171">
        <f ca="1">IFERROR(IF($D175&lt;&gt;"",VLOOKUP(C175,Simulador!$H$17:$I$27,2,FALSE),0),0)</f>
        <v>0</v>
      </c>
      <c r="F175" s="46" t="str">
        <f t="shared" ca="1" si="33"/>
        <v/>
      </c>
      <c r="G175" s="43" t="str">
        <f ca="1">+IF(F175&lt;&gt;"",F175*VLOOKUP(YEAR($C175),'Proyecciones DTF'!$B$4:$Y$112,IF(C175&lt;EOMONTH($C$1,61),6,IF(AND(C175&gt;=EOMONTH($C$1,61),C175&lt;EOMONTH($C$1,90)),9,IF(AND(C175&gt;=EOMONTH($C$1,91),C175&lt;EOMONTH($C$1,120)),12,IF(AND(C175&gt;=EOMONTH($C$1,121),C175&lt;EOMONTH($C$1,150)),15,IF(AND(C175&gt;=EOMONTH($C$1,151),C175&lt;EOMONTH($C$1,180)),18,IF(AND(C175&gt;=EOMONTH($C$1,181),C175&lt;EOMONTH($C$1,210)),21,24))))))),"")</f>
        <v/>
      </c>
      <c r="H175" s="47" t="str">
        <f ca="1">+IF(F175&lt;&gt;"",F175*VLOOKUP(YEAR($C175),'Proyecciones DTF'!$B$4:$Y$112,IF(C175&lt;EOMONTH($C$1,61),3,IF(AND(C175&gt;=EOMONTH($C$1,61),C175&lt;EOMONTH($C$1,90)),6,IF(AND(C175&gt;=EOMONTH($C$1,91),C175&lt;EOMONTH($C$1,120)),9,IF(AND(C175&gt;=EOMONTH($C$1,121),C175&lt;EOMONTH($C$1,150)),12,IF(AND(C175&gt;=EOMONTH($C$1,151),C175&lt;EOMONTH($C$1,180)),15,IF(AND(C175&gt;=EOMONTH($C$1,181),C175&lt;EOMONTH($C$1,210)),18,21))))))),"")</f>
        <v/>
      </c>
      <c r="I175" s="88" t="str">
        <f t="shared" ca="1" si="34"/>
        <v/>
      </c>
      <c r="J175" s="138" t="str">
        <f t="shared" ca="1" si="35"/>
        <v/>
      </c>
      <c r="K175" s="43" t="str">
        <f ca="1">+IF(G175&lt;&gt;"",SUM($G$7:G175),"")</f>
        <v/>
      </c>
      <c r="L175" s="46" t="str">
        <f t="shared" ca="1" si="36"/>
        <v/>
      </c>
      <c r="M175" s="51" t="str">
        <f ca="1">+IF(H175&lt;&gt;"",SUM($H$7:H175),"")</f>
        <v/>
      </c>
      <c r="N175" s="47" t="str">
        <f t="shared" ca="1" si="37"/>
        <v/>
      </c>
      <c r="O175" s="46" t="str">
        <f t="shared" ca="1" si="38"/>
        <v/>
      </c>
      <c r="P175" s="46" t="str">
        <f t="shared" ca="1" si="39"/>
        <v/>
      </c>
      <c r="Q175" s="53" t="str">
        <f t="shared" ca="1" si="40"/>
        <v/>
      </c>
      <c r="R175" s="53" t="str">
        <f t="shared" ca="1" si="41"/>
        <v/>
      </c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5">
      <c r="A176" s="31">
        <v>170</v>
      </c>
      <c r="B176" s="37" t="str">
        <f t="shared" ca="1" si="31"/>
        <v/>
      </c>
      <c r="C176" s="40" t="str">
        <f t="shared" ca="1" si="32"/>
        <v/>
      </c>
      <c r="D176" s="43" t="str">
        <f ca="1">+IF($C176&lt;&gt;"",VLOOKUP(YEAR($C176),'Proyecciones cuota'!$B$5:$C$113,2,FALSE),"")</f>
        <v/>
      </c>
      <c r="E176" s="171">
        <f ca="1">IFERROR(IF($D176&lt;&gt;"",VLOOKUP(C176,Simulador!$H$17:$I$27,2,FALSE),0),0)</f>
        <v>0</v>
      </c>
      <c r="F176" s="46" t="str">
        <f t="shared" ca="1" si="33"/>
        <v/>
      </c>
      <c r="G176" s="43" t="str">
        <f ca="1">+IF(F176&lt;&gt;"",F176*VLOOKUP(YEAR($C176),'Proyecciones DTF'!$B$4:$Y$112,IF(C176&lt;EOMONTH($C$1,61),6,IF(AND(C176&gt;=EOMONTH($C$1,61),C176&lt;EOMONTH($C$1,90)),9,IF(AND(C176&gt;=EOMONTH($C$1,91),C176&lt;EOMONTH($C$1,120)),12,IF(AND(C176&gt;=EOMONTH($C$1,121),C176&lt;EOMONTH($C$1,150)),15,IF(AND(C176&gt;=EOMONTH($C$1,151),C176&lt;EOMONTH($C$1,180)),18,IF(AND(C176&gt;=EOMONTH($C$1,181),C176&lt;EOMONTH($C$1,210)),21,24))))))),"")</f>
        <v/>
      </c>
      <c r="H176" s="47" t="str">
        <f ca="1">+IF(F176&lt;&gt;"",F176*VLOOKUP(YEAR($C176),'Proyecciones DTF'!$B$4:$Y$112,IF(C176&lt;EOMONTH($C$1,61),3,IF(AND(C176&gt;=EOMONTH($C$1,61),C176&lt;EOMONTH($C$1,90)),6,IF(AND(C176&gt;=EOMONTH($C$1,91),C176&lt;EOMONTH($C$1,120)),9,IF(AND(C176&gt;=EOMONTH($C$1,121),C176&lt;EOMONTH($C$1,150)),12,IF(AND(C176&gt;=EOMONTH($C$1,151),C176&lt;EOMONTH($C$1,180)),15,IF(AND(C176&gt;=EOMONTH($C$1,181),C176&lt;EOMONTH($C$1,210)),18,21))))))),"")</f>
        <v/>
      </c>
      <c r="I176" s="88" t="str">
        <f t="shared" ca="1" si="34"/>
        <v/>
      </c>
      <c r="J176" s="138" t="str">
        <f t="shared" ca="1" si="35"/>
        <v/>
      </c>
      <c r="K176" s="43" t="str">
        <f ca="1">+IF(G176&lt;&gt;"",SUM($G$7:G176),"")</f>
        <v/>
      </c>
      <c r="L176" s="46" t="str">
        <f t="shared" ca="1" si="36"/>
        <v/>
      </c>
      <c r="M176" s="51" t="str">
        <f ca="1">+IF(H176&lt;&gt;"",SUM($H$7:H176),"")</f>
        <v/>
      </c>
      <c r="N176" s="47" t="str">
        <f t="shared" ca="1" si="37"/>
        <v/>
      </c>
      <c r="O176" s="46" t="str">
        <f t="shared" ca="1" si="38"/>
        <v/>
      </c>
      <c r="P176" s="46" t="str">
        <f t="shared" ca="1" si="39"/>
        <v/>
      </c>
      <c r="Q176" s="53" t="str">
        <f t="shared" ca="1" si="40"/>
        <v/>
      </c>
      <c r="R176" s="53" t="str">
        <f t="shared" ca="1" si="41"/>
        <v/>
      </c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5">
      <c r="A177" s="31">
        <v>171</v>
      </c>
      <c r="B177" s="37" t="str">
        <f t="shared" ca="1" si="31"/>
        <v/>
      </c>
      <c r="C177" s="40" t="str">
        <f t="shared" ca="1" si="32"/>
        <v/>
      </c>
      <c r="D177" s="43" t="str">
        <f ca="1">+IF($C177&lt;&gt;"",VLOOKUP(YEAR($C177),'Proyecciones cuota'!$B$5:$C$113,2,FALSE),"")</f>
        <v/>
      </c>
      <c r="E177" s="171">
        <f ca="1">IFERROR(IF($D177&lt;&gt;"",VLOOKUP(C177,Simulador!$H$17:$I$27,2,FALSE),0),0)</f>
        <v>0</v>
      </c>
      <c r="F177" s="46" t="str">
        <f t="shared" ca="1" si="33"/>
        <v/>
      </c>
      <c r="G177" s="43" t="str">
        <f ca="1">+IF(F177&lt;&gt;"",F177*VLOOKUP(YEAR($C177),'Proyecciones DTF'!$B$4:$Y$112,IF(C177&lt;EOMONTH($C$1,61),6,IF(AND(C177&gt;=EOMONTH($C$1,61),C177&lt;EOMONTH($C$1,90)),9,IF(AND(C177&gt;=EOMONTH($C$1,91),C177&lt;EOMONTH($C$1,120)),12,IF(AND(C177&gt;=EOMONTH($C$1,121),C177&lt;EOMONTH($C$1,150)),15,IF(AND(C177&gt;=EOMONTH($C$1,151),C177&lt;EOMONTH($C$1,180)),18,IF(AND(C177&gt;=EOMONTH($C$1,181),C177&lt;EOMONTH($C$1,210)),21,24))))))),"")</f>
        <v/>
      </c>
      <c r="H177" s="47" t="str">
        <f ca="1">+IF(F177&lt;&gt;"",F177*VLOOKUP(YEAR($C177),'Proyecciones DTF'!$B$4:$Y$112,IF(C177&lt;EOMONTH($C$1,61),3,IF(AND(C177&gt;=EOMONTH($C$1,61),C177&lt;EOMONTH($C$1,90)),6,IF(AND(C177&gt;=EOMONTH($C$1,91),C177&lt;EOMONTH($C$1,120)),9,IF(AND(C177&gt;=EOMONTH($C$1,121),C177&lt;EOMONTH($C$1,150)),12,IF(AND(C177&gt;=EOMONTH($C$1,151),C177&lt;EOMONTH($C$1,180)),15,IF(AND(C177&gt;=EOMONTH($C$1,181),C177&lt;EOMONTH($C$1,210)),18,21))))))),"")</f>
        <v/>
      </c>
      <c r="I177" s="88" t="str">
        <f t="shared" ca="1" si="34"/>
        <v/>
      </c>
      <c r="J177" s="138" t="str">
        <f t="shared" ca="1" si="35"/>
        <v/>
      </c>
      <c r="K177" s="43" t="str">
        <f ca="1">+IF(G177&lt;&gt;"",SUM($G$7:G177),"")</f>
        <v/>
      </c>
      <c r="L177" s="46" t="str">
        <f t="shared" ca="1" si="36"/>
        <v/>
      </c>
      <c r="M177" s="51" t="str">
        <f ca="1">+IF(H177&lt;&gt;"",SUM($H$7:H177),"")</f>
        <v/>
      </c>
      <c r="N177" s="47" t="str">
        <f t="shared" ca="1" si="37"/>
        <v/>
      </c>
      <c r="O177" s="46" t="str">
        <f t="shared" ca="1" si="38"/>
        <v/>
      </c>
      <c r="P177" s="46" t="str">
        <f t="shared" ca="1" si="39"/>
        <v/>
      </c>
      <c r="Q177" s="53" t="str">
        <f t="shared" ca="1" si="40"/>
        <v/>
      </c>
      <c r="R177" s="53" t="str">
        <f t="shared" ca="1" si="41"/>
        <v/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5">
      <c r="A178" s="31">
        <v>172</v>
      </c>
      <c r="B178" s="37" t="str">
        <f t="shared" ca="1" si="31"/>
        <v/>
      </c>
      <c r="C178" s="40" t="str">
        <f t="shared" ca="1" si="32"/>
        <v/>
      </c>
      <c r="D178" s="43" t="str">
        <f ca="1">+IF($C178&lt;&gt;"",VLOOKUP(YEAR($C178),'Proyecciones cuota'!$B$5:$C$113,2,FALSE),"")</f>
        <v/>
      </c>
      <c r="E178" s="171">
        <f ca="1">IFERROR(IF($D178&lt;&gt;"",VLOOKUP(C178,Simulador!$H$17:$I$27,2,FALSE),0),0)</f>
        <v>0</v>
      </c>
      <c r="F178" s="46" t="str">
        <f t="shared" ca="1" si="33"/>
        <v/>
      </c>
      <c r="G178" s="43" t="str">
        <f ca="1">+IF(F178&lt;&gt;"",F178*VLOOKUP(YEAR($C178),'Proyecciones DTF'!$B$4:$Y$112,IF(C178&lt;EOMONTH($C$1,61),6,IF(AND(C178&gt;=EOMONTH($C$1,61),C178&lt;EOMONTH($C$1,90)),9,IF(AND(C178&gt;=EOMONTH($C$1,91),C178&lt;EOMONTH($C$1,120)),12,IF(AND(C178&gt;=EOMONTH($C$1,121),C178&lt;EOMONTH($C$1,150)),15,IF(AND(C178&gt;=EOMONTH($C$1,151),C178&lt;EOMONTH($C$1,180)),18,IF(AND(C178&gt;=EOMONTH($C$1,181),C178&lt;EOMONTH($C$1,210)),21,24))))))),"")</f>
        <v/>
      </c>
      <c r="H178" s="47" t="str">
        <f ca="1">+IF(F178&lt;&gt;"",F178*VLOOKUP(YEAR($C178),'Proyecciones DTF'!$B$4:$Y$112,IF(C178&lt;EOMONTH($C$1,61),3,IF(AND(C178&gt;=EOMONTH($C$1,61),C178&lt;EOMONTH($C$1,90)),6,IF(AND(C178&gt;=EOMONTH($C$1,91),C178&lt;EOMONTH($C$1,120)),9,IF(AND(C178&gt;=EOMONTH($C$1,121),C178&lt;EOMONTH($C$1,150)),12,IF(AND(C178&gt;=EOMONTH($C$1,151),C178&lt;EOMONTH($C$1,180)),15,IF(AND(C178&gt;=EOMONTH($C$1,181),C178&lt;EOMONTH($C$1,210)),18,21))))))),"")</f>
        <v/>
      </c>
      <c r="I178" s="88" t="str">
        <f t="shared" ca="1" si="34"/>
        <v/>
      </c>
      <c r="J178" s="138" t="str">
        <f t="shared" ca="1" si="35"/>
        <v/>
      </c>
      <c r="K178" s="43" t="str">
        <f ca="1">+IF(G178&lt;&gt;"",SUM($G$7:G178),"")</f>
        <v/>
      </c>
      <c r="L178" s="46" t="str">
        <f t="shared" ca="1" si="36"/>
        <v/>
      </c>
      <c r="M178" s="51" t="str">
        <f ca="1">+IF(H178&lt;&gt;"",SUM($H$7:H178),"")</f>
        <v/>
      </c>
      <c r="N178" s="47" t="str">
        <f t="shared" ca="1" si="37"/>
        <v/>
      </c>
      <c r="O178" s="46" t="str">
        <f t="shared" ca="1" si="38"/>
        <v/>
      </c>
      <c r="P178" s="46" t="str">
        <f t="shared" ca="1" si="39"/>
        <v/>
      </c>
      <c r="Q178" s="53" t="str">
        <f t="shared" ca="1" si="40"/>
        <v/>
      </c>
      <c r="R178" s="53" t="str">
        <f t="shared" ca="1" si="41"/>
        <v/>
      </c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5">
      <c r="A179" s="31">
        <v>173</v>
      </c>
      <c r="B179" s="37" t="str">
        <f t="shared" ca="1" si="31"/>
        <v/>
      </c>
      <c r="C179" s="40" t="str">
        <f t="shared" ca="1" si="32"/>
        <v/>
      </c>
      <c r="D179" s="43" t="str">
        <f ca="1">+IF($C179&lt;&gt;"",VLOOKUP(YEAR($C179),'Proyecciones cuota'!$B$5:$C$113,2,FALSE),"")</f>
        <v/>
      </c>
      <c r="E179" s="171">
        <f ca="1">IFERROR(IF($D179&lt;&gt;"",VLOOKUP(C179,Simulador!$H$17:$I$27,2,FALSE),0),0)</f>
        <v>0</v>
      </c>
      <c r="F179" s="46" t="str">
        <f t="shared" ca="1" si="33"/>
        <v/>
      </c>
      <c r="G179" s="43" t="str">
        <f ca="1">+IF(F179&lt;&gt;"",F179*VLOOKUP(YEAR($C179),'Proyecciones DTF'!$B$4:$Y$112,IF(C179&lt;EOMONTH($C$1,61),6,IF(AND(C179&gt;=EOMONTH($C$1,61),C179&lt;EOMONTH($C$1,90)),9,IF(AND(C179&gt;=EOMONTH($C$1,91),C179&lt;EOMONTH($C$1,120)),12,IF(AND(C179&gt;=EOMONTH($C$1,121),C179&lt;EOMONTH($C$1,150)),15,IF(AND(C179&gt;=EOMONTH($C$1,151),C179&lt;EOMONTH($C$1,180)),18,IF(AND(C179&gt;=EOMONTH($C$1,181),C179&lt;EOMONTH($C$1,210)),21,24))))))),"")</f>
        <v/>
      </c>
      <c r="H179" s="47" t="str">
        <f ca="1">+IF(F179&lt;&gt;"",F179*VLOOKUP(YEAR($C179),'Proyecciones DTF'!$B$4:$Y$112,IF(C179&lt;EOMONTH($C$1,61),3,IF(AND(C179&gt;=EOMONTH($C$1,61),C179&lt;EOMONTH($C$1,90)),6,IF(AND(C179&gt;=EOMONTH($C$1,91),C179&lt;EOMONTH($C$1,120)),9,IF(AND(C179&gt;=EOMONTH($C$1,121),C179&lt;EOMONTH($C$1,150)),12,IF(AND(C179&gt;=EOMONTH($C$1,151),C179&lt;EOMONTH($C$1,180)),15,IF(AND(C179&gt;=EOMONTH($C$1,181),C179&lt;EOMONTH($C$1,210)),18,21))))))),"")</f>
        <v/>
      </c>
      <c r="I179" s="88" t="str">
        <f t="shared" ca="1" si="34"/>
        <v/>
      </c>
      <c r="J179" s="138" t="str">
        <f t="shared" ca="1" si="35"/>
        <v/>
      </c>
      <c r="K179" s="43" t="str">
        <f ca="1">+IF(G179&lt;&gt;"",SUM($G$7:G179),"")</f>
        <v/>
      </c>
      <c r="L179" s="46" t="str">
        <f t="shared" ca="1" si="36"/>
        <v/>
      </c>
      <c r="M179" s="51" t="str">
        <f ca="1">+IF(H179&lt;&gt;"",SUM($H$7:H179),"")</f>
        <v/>
      </c>
      <c r="N179" s="47" t="str">
        <f t="shared" ca="1" si="37"/>
        <v/>
      </c>
      <c r="O179" s="46" t="str">
        <f t="shared" ca="1" si="38"/>
        <v/>
      </c>
      <c r="P179" s="46" t="str">
        <f t="shared" ca="1" si="39"/>
        <v/>
      </c>
      <c r="Q179" s="53" t="str">
        <f t="shared" ca="1" si="40"/>
        <v/>
      </c>
      <c r="R179" s="53" t="str">
        <f t="shared" ca="1" si="41"/>
        <v/>
      </c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5">
      <c r="A180" s="31">
        <v>174</v>
      </c>
      <c r="B180" s="37" t="str">
        <f t="shared" ca="1" si="31"/>
        <v/>
      </c>
      <c r="C180" s="40" t="str">
        <f t="shared" ca="1" si="32"/>
        <v/>
      </c>
      <c r="D180" s="43" t="str">
        <f ca="1">+IF($C180&lt;&gt;"",VLOOKUP(YEAR($C180),'Proyecciones cuota'!$B$5:$C$113,2,FALSE),"")</f>
        <v/>
      </c>
      <c r="E180" s="171">
        <f ca="1">IFERROR(IF($D180&lt;&gt;"",VLOOKUP(C180,Simulador!$H$17:$I$27,2,FALSE),0),0)</f>
        <v>0</v>
      </c>
      <c r="F180" s="46" t="str">
        <f t="shared" ca="1" si="33"/>
        <v/>
      </c>
      <c r="G180" s="43" t="str">
        <f ca="1">+IF(F180&lt;&gt;"",F180*VLOOKUP(YEAR($C180),'Proyecciones DTF'!$B$4:$Y$112,IF(C180&lt;EOMONTH($C$1,61),6,IF(AND(C180&gt;=EOMONTH($C$1,61),C180&lt;EOMONTH($C$1,90)),9,IF(AND(C180&gt;=EOMONTH($C$1,91),C180&lt;EOMONTH($C$1,120)),12,IF(AND(C180&gt;=EOMONTH($C$1,121),C180&lt;EOMONTH($C$1,150)),15,IF(AND(C180&gt;=EOMONTH($C$1,151),C180&lt;EOMONTH($C$1,180)),18,IF(AND(C180&gt;=EOMONTH($C$1,181),C180&lt;EOMONTH($C$1,210)),21,24))))))),"")</f>
        <v/>
      </c>
      <c r="H180" s="47" t="str">
        <f ca="1">+IF(F180&lt;&gt;"",F180*VLOOKUP(YEAR($C180),'Proyecciones DTF'!$B$4:$Y$112,IF(C180&lt;EOMONTH($C$1,61),3,IF(AND(C180&gt;=EOMONTH($C$1,61),C180&lt;EOMONTH($C$1,90)),6,IF(AND(C180&gt;=EOMONTH($C$1,91),C180&lt;EOMONTH($C$1,120)),9,IF(AND(C180&gt;=EOMONTH($C$1,121),C180&lt;EOMONTH($C$1,150)),12,IF(AND(C180&gt;=EOMONTH($C$1,151),C180&lt;EOMONTH($C$1,180)),15,IF(AND(C180&gt;=EOMONTH($C$1,181),C180&lt;EOMONTH($C$1,210)),18,21))))))),"")</f>
        <v/>
      </c>
      <c r="I180" s="88" t="str">
        <f t="shared" ca="1" si="34"/>
        <v/>
      </c>
      <c r="J180" s="138" t="str">
        <f t="shared" ca="1" si="35"/>
        <v/>
      </c>
      <c r="K180" s="43" t="str">
        <f ca="1">+IF(G180&lt;&gt;"",SUM($G$7:G180),"")</f>
        <v/>
      </c>
      <c r="L180" s="46" t="str">
        <f t="shared" ca="1" si="36"/>
        <v/>
      </c>
      <c r="M180" s="51" t="str">
        <f ca="1">+IF(H180&lt;&gt;"",SUM($H$7:H180),"")</f>
        <v/>
      </c>
      <c r="N180" s="47" t="str">
        <f t="shared" ca="1" si="37"/>
        <v/>
      </c>
      <c r="O180" s="46" t="str">
        <f t="shared" ca="1" si="38"/>
        <v/>
      </c>
      <c r="P180" s="46" t="str">
        <f t="shared" ca="1" si="39"/>
        <v/>
      </c>
      <c r="Q180" s="53" t="str">
        <f t="shared" ca="1" si="40"/>
        <v/>
      </c>
      <c r="R180" s="53" t="str">
        <f t="shared" ca="1" si="41"/>
        <v/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5">
      <c r="A181" s="31">
        <v>175</v>
      </c>
      <c r="B181" s="37" t="str">
        <f t="shared" ca="1" si="31"/>
        <v/>
      </c>
      <c r="C181" s="40" t="str">
        <f t="shared" ca="1" si="32"/>
        <v/>
      </c>
      <c r="D181" s="43" t="str">
        <f ca="1">+IF($C181&lt;&gt;"",VLOOKUP(YEAR($C181),'Proyecciones cuota'!$B$5:$C$113,2,FALSE),"")</f>
        <v/>
      </c>
      <c r="E181" s="171">
        <f ca="1">IFERROR(IF($D181&lt;&gt;"",VLOOKUP(C181,Simulador!$H$17:$I$27,2,FALSE),0),0)</f>
        <v>0</v>
      </c>
      <c r="F181" s="46" t="str">
        <f t="shared" ca="1" si="33"/>
        <v/>
      </c>
      <c r="G181" s="43" t="str">
        <f ca="1">+IF(F181&lt;&gt;"",F181*VLOOKUP(YEAR($C181),'Proyecciones DTF'!$B$4:$Y$112,IF(C181&lt;EOMONTH($C$1,61),6,IF(AND(C181&gt;=EOMONTH($C$1,61),C181&lt;EOMONTH($C$1,90)),9,IF(AND(C181&gt;=EOMONTH($C$1,91),C181&lt;EOMONTH($C$1,120)),12,IF(AND(C181&gt;=EOMONTH($C$1,121),C181&lt;EOMONTH($C$1,150)),15,IF(AND(C181&gt;=EOMONTH($C$1,151),C181&lt;EOMONTH($C$1,180)),18,IF(AND(C181&gt;=EOMONTH($C$1,181),C181&lt;EOMONTH($C$1,210)),21,24))))))),"")</f>
        <v/>
      </c>
      <c r="H181" s="47" t="str">
        <f ca="1">+IF(F181&lt;&gt;"",F181*VLOOKUP(YEAR($C181),'Proyecciones DTF'!$B$4:$Y$112,IF(C181&lt;EOMONTH($C$1,61),3,IF(AND(C181&gt;=EOMONTH($C$1,61),C181&lt;EOMONTH($C$1,90)),6,IF(AND(C181&gt;=EOMONTH($C$1,91),C181&lt;EOMONTH($C$1,120)),9,IF(AND(C181&gt;=EOMONTH($C$1,121),C181&lt;EOMONTH($C$1,150)),12,IF(AND(C181&gt;=EOMONTH($C$1,151),C181&lt;EOMONTH($C$1,180)),15,IF(AND(C181&gt;=EOMONTH($C$1,181),C181&lt;EOMONTH($C$1,210)),18,21))))))),"")</f>
        <v/>
      </c>
      <c r="I181" s="88" t="str">
        <f t="shared" ca="1" si="34"/>
        <v/>
      </c>
      <c r="J181" s="138" t="str">
        <f t="shared" ca="1" si="35"/>
        <v/>
      </c>
      <c r="K181" s="43" t="str">
        <f ca="1">+IF(G181&lt;&gt;"",SUM($G$7:G181),"")</f>
        <v/>
      </c>
      <c r="L181" s="46" t="str">
        <f t="shared" ca="1" si="36"/>
        <v/>
      </c>
      <c r="M181" s="51" t="str">
        <f ca="1">+IF(H181&lt;&gt;"",SUM($H$7:H181),"")</f>
        <v/>
      </c>
      <c r="N181" s="47" t="str">
        <f t="shared" ca="1" si="37"/>
        <v/>
      </c>
      <c r="O181" s="46" t="str">
        <f t="shared" ca="1" si="38"/>
        <v/>
      </c>
      <c r="P181" s="46" t="str">
        <f t="shared" ca="1" si="39"/>
        <v/>
      </c>
      <c r="Q181" s="53" t="str">
        <f t="shared" ca="1" si="40"/>
        <v/>
      </c>
      <c r="R181" s="53" t="str">
        <f t="shared" ca="1" si="41"/>
        <v/>
      </c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5">
      <c r="A182" s="31">
        <v>176</v>
      </c>
      <c r="B182" s="37" t="str">
        <f t="shared" ca="1" si="31"/>
        <v/>
      </c>
      <c r="C182" s="40" t="str">
        <f t="shared" ca="1" si="32"/>
        <v/>
      </c>
      <c r="D182" s="43" t="str">
        <f ca="1">+IF($C182&lt;&gt;"",VLOOKUP(YEAR($C182),'Proyecciones cuota'!$B$5:$C$113,2,FALSE),"")</f>
        <v/>
      </c>
      <c r="E182" s="171">
        <f ca="1">IFERROR(IF($D182&lt;&gt;"",VLOOKUP(C182,Simulador!$H$17:$I$27,2,FALSE),0),0)</f>
        <v>0</v>
      </c>
      <c r="F182" s="46" t="str">
        <f t="shared" ca="1" si="33"/>
        <v/>
      </c>
      <c r="G182" s="43" t="str">
        <f ca="1">+IF(F182&lt;&gt;"",F182*VLOOKUP(YEAR($C182),'Proyecciones DTF'!$B$4:$Y$112,IF(C182&lt;EOMONTH($C$1,61),6,IF(AND(C182&gt;=EOMONTH($C$1,61),C182&lt;EOMONTH($C$1,90)),9,IF(AND(C182&gt;=EOMONTH($C$1,91),C182&lt;EOMONTH($C$1,120)),12,IF(AND(C182&gt;=EOMONTH($C$1,121),C182&lt;EOMONTH($C$1,150)),15,IF(AND(C182&gt;=EOMONTH($C$1,151),C182&lt;EOMONTH($C$1,180)),18,IF(AND(C182&gt;=EOMONTH($C$1,181),C182&lt;EOMONTH($C$1,210)),21,24))))))),"")</f>
        <v/>
      </c>
      <c r="H182" s="47" t="str">
        <f ca="1">+IF(F182&lt;&gt;"",F182*VLOOKUP(YEAR($C182),'Proyecciones DTF'!$B$4:$Y$112,IF(C182&lt;EOMONTH($C$1,61),3,IF(AND(C182&gt;=EOMONTH($C$1,61),C182&lt;EOMONTH($C$1,90)),6,IF(AND(C182&gt;=EOMONTH($C$1,91),C182&lt;EOMONTH($C$1,120)),9,IF(AND(C182&gt;=EOMONTH($C$1,121),C182&lt;EOMONTH($C$1,150)),12,IF(AND(C182&gt;=EOMONTH($C$1,151),C182&lt;EOMONTH($C$1,180)),15,IF(AND(C182&gt;=EOMONTH($C$1,181),C182&lt;EOMONTH($C$1,210)),18,21))))))),"")</f>
        <v/>
      </c>
      <c r="I182" s="88" t="str">
        <f t="shared" ca="1" si="34"/>
        <v/>
      </c>
      <c r="J182" s="138" t="str">
        <f t="shared" ca="1" si="35"/>
        <v/>
      </c>
      <c r="K182" s="43" t="str">
        <f ca="1">+IF(G182&lt;&gt;"",SUM($G$7:G182),"")</f>
        <v/>
      </c>
      <c r="L182" s="46" t="str">
        <f t="shared" ca="1" si="36"/>
        <v/>
      </c>
      <c r="M182" s="51" t="str">
        <f ca="1">+IF(H182&lt;&gt;"",SUM($H$7:H182),"")</f>
        <v/>
      </c>
      <c r="N182" s="47" t="str">
        <f t="shared" ca="1" si="37"/>
        <v/>
      </c>
      <c r="O182" s="46" t="str">
        <f t="shared" ca="1" si="38"/>
        <v/>
      </c>
      <c r="P182" s="46" t="str">
        <f t="shared" ca="1" si="39"/>
        <v/>
      </c>
      <c r="Q182" s="53" t="str">
        <f t="shared" ca="1" si="40"/>
        <v/>
      </c>
      <c r="R182" s="53" t="str">
        <f t="shared" ca="1" si="41"/>
        <v/>
      </c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5">
      <c r="A183" s="31">
        <v>177</v>
      </c>
      <c r="B183" s="37" t="str">
        <f t="shared" ca="1" si="31"/>
        <v/>
      </c>
      <c r="C183" s="40" t="str">
        <f t="shared" ca="1" si="32"/>
        <v/>
      </c>
      <c r="D183" s="43" t="str">
        <f ca="1">+IF($C183&lt;&gt;"",VLOOKUP(YEAR($C183),'Proyecciones cuota'!$B$5:$C$113,2,FALSE),"")</f>
        <v/>
      </c>
      <c r="E183" s="171">
        <f ca="1">IFERROR(IF($D183&lt;&gt;"",VLOOKUP(C183,Simulador!$H$17:$I$27,2,FALSE),0),0)</f>
        <v>0</v>
      </c>
      <c r="F183" s="46" t="str">
        <f t="shared" ca="1" si="33"/>
        <v/>
      </c>
      <c r="G183" s="43" t="str">
        <f ca="1">+IF(F183&lt;&gt;"",F183*VLOOKUP(YEAR($C183),'Proyecciones DTF'!$B$4:$Y$112,IF(C183&lt;EOMONTH($C$1,61),6,IF(AND(C183&gt;=EOMONTH($C$1,61),C183&lt;EOMONTH($C$1,90)),9,IF(AND(C183&gt;=EOMONTH($C$1,91),C183&lt;EOMONTH($C$1,120)),12,IF(AND(C183&gt;=EOMONTH($C$1,121),C183&lt;EOMONTH($C$1,150)),15,IF(AND(C183&gt;=EOMONTH($C$1,151),C183&lt;EOMONTH($C$1,180)),18,IF(AND(C183&gt;=EOMONTH($C$1,181),C183&lt;EOMONTH($C$1,210)),21,24))))))),"")</f>
        <v/>
      </c>
      <c r="H183" s="47" t="str">
        <f ca="1">+IF(F183&lt;&gt;"",F183*VLOOKUP(YEAR($C183),'Proyecciones DTF'!$B$4:$Y$112,IF(C183&lt;EOMONTH($C$1,61),3,IF(AND(C183&gt;=EOMONTH($C$1,61),C183&lt;EOMONTH($C$1,90)),6,IF(AND(C183&gt;=EOMONTH($C$1,91),C183&lt;EOMONTH($C$1,120)),9,IF(AND(C183&gt;=EOMONTH($C$1,121),C183&lt;EOMONTH($C$1,150)),12,IF(AND(C183&gt;=EOMONTH($C$1,151),C183&lt;EOMONTH($C$1,180)),15,IF(AND(C183&gt;=EOMONTH($C$1,181),C183&lt;EOMONTH($C$1,210)),18,21))))))),"")</f>
        <v/>
      </c>
      <c r="I183" s="88" t="str">
        <f t="shared" ca="1" si="34"/>
        <v/>
      </c>
      <c r="J183" s="138" t="str">
        <f t="shared" ca="1" si="35"/>
        <v/>
      </c>
      <c r="K183" s="43" t="str">
        <f ca="1">+IF(G183&lt;&gt;"",SUM($G$7:G183),"")</f>
        <v/>
      </c>
      <c r="L183" s="46" t="str">
        <f t="shared" ca="1" si="36"/>
        <v/>
      </c>
      <c r="M183" s="51" t="str">
        <f ca="1">+IF(H183&lt;&gt;"",SUM($H$7:H183),"")</f>
        <v/>
      </c>
      <c r="N183" s="47" t="str">
        <f t="shared" ca="1" si="37"/>
        <v/>
      </c>
      <c r="O183" s="46" t="str">
        <f t="shared" ca="1" si="38"/>
        <v/>
      </c>
      <c r="P183" s="46" t="str">
        <f t="shared" ca="1" si="39"/>
        <v/>
      </c>
      <c r="Q183" s="53" t="str">
        <f t="shared" ca="1" si="40"/>
        <v/>
      </c>
      <c r="R183" s="53" t="str">
        <f t="shared" ca="1" si="41"/>
        <v/>
      </c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5">
      <c r="A184" s="31">
        <v>178</v>
      </c>
      <c r="B184" s="37" t="str">
        <f t="shared" ca="1" si="31"/>
        <v/>
      </c>
      <c r="C184" s="40" t="str">
        <f t="shared" ca="1" si="32"/>
        <v/>
      </c>
      <c r="D184" s="43" t="str">
        <f ca="1">+IF($C184&lt;&gt;"",VLOOKUP(YEAR($C184),'Proyecciones cuota'!$B$5:$C$113,2,FALSE),"")</f>
        <v/>
      </c>
      <c r="E184" s="171">
        <f ca="1">IFERROR(IF($D184&lt;&gt;"",VLOOKUP(C184,Simulador!$H$17:$I$27,2,FALSE),0),0)</f>
        <v>0</v>
      </c>
      <c r="F184" s="46" t="str">
        <f t="shared" ca="1" si="33"/>
        <v/>
      </c>
      <c r="G184" s="43" t="str">
        <f ca="1">+IF(F184&lt;&gt;"",F184*VLOOKUP(YEAR($C184),'Proyecciones DTF'!$B$4:$Y$112,IF(C184&lt;EOMONTH($C$1,61),6,IF(AND(C184&gt;=EOMONTH($C$1,61),C184&lt;EOMONTH($C$1,90)),9,IF(AND(C184&gt;=EOMONTH($C$1,91),C184&lt;EOMONTH($C$1,120)),12,IF(AND(C184&gt;=EOMONTH($C$1,121),C184&lt;EOMONTH($C$1,150)),15,IF(AND(C184&gt;=EOMONTH($C$1,151),C184&lt;EOMONTH($C$1,180)),18,IF(AND(C184&gt;=EOMONTH($C$1,181),C184&lt;EOMONTH($C$1,210)),21,24))))))),"")</f>
        <v/>
      </c>
      <c r="H184" s="47" t="str">
        <f ca="1">+IF(F184&lt;&gt;"",F184*VLOOKUP(YEAR($C184),'Proyecciones DTF'!$B$4:$Y$112,IF(C184&lt;EOMONTH($C$1,61),3,IF(AND(C184&gt;=EOMONTH($C$1,61),C184&lt;EOMONTH($C$1,90)),6,IF(AND(C184&gt;=EOMONTH($C$1,91),C184&lt;EOMONTH($C$1,120)),9,IF(AND(C184&gt;=EOMONTH($C$1,121),C184&lt;EOMONTH($C$1,150)),12,IF(AND(C184&gt;=EOMONTH($C$1,151),C184&lt;EOMONTH($C$1,180)),15,IF(AND(C184&gt;=EOMONTH($C$1,181),C184&lt;EOMONTH($C$1,210)),18,21))))))),"")</f>
        <v/>
      </c>
      <c r="I184" s="88" t="str">
        <f t="shared" ca="1" si="34"/>
        <v/>
      </c>
      <c r="J184" s="138" t="str">
        <f t="shared" ca="1" si="35"/>
        <v/>
      </c>
      <c r="K184" s="43" t="str">
        <f ca="1">+IF(G184&lt;&gt;"",SUM($G$7:G184),"")</f>
        <v/>
      </c>
      <c r="L184" s="46" t="str">
        <f t="shared" ca="1" si="36"/>
        <v/>
      </c>
      <c r="M184" s="51" t="str">
        <f ca="1">+IF(H184&lt;&gt;"",SUM($H$7:H184),"")</f>
        <v/>
      </c>
      <c r="N184" s="47" t="str">
        <f t="shared" ca="1" si="37"/>
        <v/>
      </c>
      <c r="O184" s="46" t="str">
        <f t="shared" ca="1" si="38"/>
        <v/>
      </c>
      <c r="P184" s="46" t="str">
        <f t="shared" ca="1" si="39"/>
        <v/>
      </c>
      <c r="Q184" s="53" t="str">
        <f t="shared" ca="1" si="40"/>
        <v/>
      </c>
      <c r="R184" s="53" t="str">
        <f t="shared" ca="1" si="41"/>
        <v/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5">
      <c r="A185" s="31">
        <v>179</v>
      </c>
      <c r="B185" s="37" t="str">
        <f t="shared" ca="1" si="31"/>
        <v/>
      </c>
      <c r="C185" s="40" t="str">
        <f t="shared" ca="1" si="32"/>
        <v/>
      </c>
      <c r="D185" s="43" t="str">
        <f ca="1">+IF($C185&lt;&gt;"",VLOOKUP(YEAR($C185),'Proyecciones cuota'!$B$5:$C$113,2,FALSE),"")</f>
        <v/>
      </c>
      <c r="E185" s="171">
        <f ca="1">IFERROR(IF($D185&lt;&gt;"",VLOOKUP(C185,Simulador!$H$17:$I$27,2,FALSE),0),0)</f>
        <v>0</v>
      </c>
      <c r="F185" s="46" t="str">
        <f t="shared" ca="1" si="33"/>
        <v/>
      </c>
      <c r="G185" s="43" t="str">
        <f ca="1">+IF(F185&lt;&gt;"",F185*VLOOKUP(YEAR($C185),'Proyecciones DTF'!$B$4:$Y$112,IF(C185&lt;EOMONTH($C$1,61),6,IF(AND(C185&gt;=EOMONTH($C$1,61),C185&lt;EOMONTH($C$1,90)),9,IF(AND(C185&gt;=EOMONTH($C$1,91),C185&lt;EOMONTH($C$1,120)),12,IF(AND(C185&gt;=EOMONTH($C$1,121),C185&lt;EOMONTH($C$1,150)),15,IF(AND(C185&gt;=EOMONTH($C$1,151),C185&lt;EOMONTH($C$1,180)),18,IF(AND(C185&gt;=EOMONTH($C$1,181),C185&lt;EOMONTH($C$1,210)),21,24))))))),"")</f>
        <v/>
      </c>
      <c r="H185" s="47" t="str">
        <f ca="1">+IF(F185&lt;&gt;"",F185*VLOOKUP(YEAR($C185),'Proyecciones DTF'!$B$4:$Y$112,IF(C185&lt;EOMONTH($C$1,61),3,IF(AND(C185&gt;=EOMONTH($C$1,61),C185&lt;EOMONTH($C$1,90)),6,IF(AND(C185&gt;=EOMONTH($C$1,91),C185&lt;EOMONTH($C$1,120)),9,IF(AND(C185&gt;=EOMONTH($C$1,121),C185&lt;EOMONTH($C$1,150)),12,IF(AND(C185&gt;=EOMONTH($C$1,151),C185&lt;EOMONTH($C$1,180)),15,IF(AND(C185&gt;=EOMONTH($C$1,181),C185&lt;EOMONTH($C$1,210)),18,21))))))),"")</f>
        <v/>
      </c>
      <c r="I185" s="88" t="str">
        <f t="shared" ca="1" si="34"/>
        <v/>
      </c>
      <c r="J185" s="138" t="str">
        <f t="shared" ca="1" si="35"/>
        <v/>
      </c>
      <c r="K185" s="43" t="str">
        <f ca="1">+IF(G185&lt;&gt;"",SUM($G$7:G185),"")</f>
        <v/>
      </c>
      <c r="L185" s="46" t="str">
        <f t="shared" ca="1" si="36"/>
        <v/>
      </c>
      <c r="M185" s="51" t="str">
        <f ca="1">+IF(H185&lt;&gt;"",SUM($H$7:H185),"")</f>
        <v/>
      </c>
      <c r="N185" s="47" t="str">
        <f t="shared" ca="1" si="37"/>
        <v/>
      </c>
      <c r="O185" s="46" t="str">
        <f t="shared" ca="1" si="38"/>
        <v/>
      </c>
      <c r="P185" s="46" t="str">
        <f t="shared" ca="1" si="39"/>
        <v/>
      </c>
      <c r="Q185" s="53" t="str">
        <f t="shared" ca="1" si="40"/>
        <v/>
      </c>
      <c r="R185" s="53" t="str">
        <f t="shared" ca="1" si="41"/>
        <v/>
      </c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5">
      <c r="A186" s="31">
        <v>180</v>
      </c>
      <c r="B186" s="37" t="str">
        <f t="shared" ca="1" si="31"/>
        <v/>
      </c>
      <c r="C186" s="40" t="str">
        <f t="shared" ca="1" si="32"/>
        <v/>
      </c>
      <c r="D186" s="43" t="str">
        <f ca="1">+IF($C186&lt;&gt;"",VLOOKUP(YEAR($C186),'Proyecciones cuota'!$B$5:$C$113,2,FALSE),"")</f>
        <v/>
      </c>
      <c r="E186" s="171">
        <f ca="1">IFERROR(IF($D186&lt;&gt;"",VLOOKUP(C186,Simulador!$H$17:$I$27,2,FALSE),0),0)</f>
        <v>0</v>
      </c>
      <c r="F186" s="46" t="str">
        <f t="shared" ca="1" si="33"/>
        <v/>
      </c>
      <c r="G186" s="43" t="str">
        <f ca="1">+IF(F186&lt;&gt;"",F186*VLOOKUP(YEAR($C186),'Proyecciones DTF'!$B$4:$Y$112,IF(C186&lt;EOMONTH($C$1,61),6,IF(AND(C186&gt;=EOMONTH($C$1,61),C186&lt;EOMONTH($C$1,90)),9,IF(AND(C186&gt;=EOMONTH($C$1,91),C186&lt;EOMONTH($C$1,120)),12,IF(AND(C186&gt;=EOMONTH($C$1,121),C186&lt;EOMONTH($C$1,150)),15,IF(AND(C186&gt;=EOMONTH($C$1,151),C186&lt;EOMONTH($C$1,180)),18,IF(AND(C186&gt;=EOMONTH($C$1,181),C186&lt;EOMONTH($C$1,210)),21,24))))))),"")</f>
        <v/>
      </c>
      <c r="H186" s="47" t="str">
        <f ca="1">+IF(F186&lt;&gt;"",F186*VLOOKUP(YEAR($C186),'Proyecciones DTF'!$B$4:$Y$112,IF(C186&lt;EOMONTH($C$1,61),3,IF(AND(C186&gt;=EOMONTH($C$1,61),C186&lt;EOMONTH($C$1,90)),6,IF(AND(C186&gt;=EOMONTH($C$1,91),C186&lt;EOMONTH($C$1,120)),9,IF(AND(C186&gt;=EOMONTH($C$1,121),C186&lt;EOMONTH($C$1,150)),12,IF(AND(C186&gt;=EOMONTH($C$1,151),C186&lt;EOMONTH($C$1,180)),15,IF(AND(C186&gt;=EOMONTH($C$1,181),C186&lt;EOMONTH($C$1,210)),18,21))))))),"")</f>
        <v/>
      </c>
      <c r="I186" s="88" t="str">
        <f t="shared" ca="1" si="34"/>
        <v/>
      </c>
      <c r="J186" s="138" t="str">
        <f t="shared" ca="1" si="35"/>
        <v/>
      </c>
      <c r="K186" s="43" t="str">
        <f ca="1">+IF(G186&lt;&gt;"",SUM($G$7:G186),"")</f>
        <v/>
      </c>
      <c r="L186" s="46" t="str">
        <f t="shared" ca="1" si="36"/>
        <v/>
      </c>
      <c r="M186" s="51" t="str">
        <f ca="1">+IF(H186&lt;&gt;"",SUM($H$7:H186),"")</f>
        <v/>
      </c>
      <c r="N186" s="47" t="str">
        <f t="shared" ca="1" si="37"/>
        <v/>
      </c>
      <c r="O186" s="46" t="str">
        <f t="shared" ca="1" si="38"/>
        <v/>
      </c>
      <c r="P186" s="46" t="str">
        <f t="shared" ca="1" si="39"/>
        <v/>
      </c>
      <c r="Q186" s="53" t="str">
        <f t="shared" ca="1" si="40"/>
        <v/>
      </c>
      <c r="R186" s="53" t="str">
        <f t="shared" ca="1" si="41"/>
        <v/>
      </c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5">
      <c r="A187" s="31">
        <v>181</v>
      </c>
      <c r="B187" s="37" t="str">
        <f t="shared" ca="1" si="31"/>
        <v/>
      </c>
      <c r="C187" s="40" t="str">
        <f t="shared" ca="1" si="32"/>
        <v/>
      </c>
      <c r="D187" s="43" t="str">
        <f ca="1">+IF($C187&lt;&gt;"",VLOOKUP(YEAR($C187),'Proyecciones cuota'!$B$5:$C$113,2,FALSE),"")</f>
        <v/>
      </c>
      <c r="E187" s="171">
        <f ca="1">IFERROR(IF($D187&lt;&gt;"",VLOOKUP(C187,Simulador!$H$17:$I$27,2,FALSE),0),0)</f>
        <v>0</v>
      </c>
      <c r="F187" s="46" t="str">
        <f t="shared" ca="1" si="33"/>
        <v/>
      </c>
      <c r="G187" s="43" t="str">
        <f ca="1">+IF(F187&lt;&gt;"",F187*VLOOKUP(YEAR($C187),'Proyecciones DTF'!$B$4:$Y$112,IF(C187&lt;EOMONTH($C$1,61),6,IF(AND(C187&gt;=EOMONTH($C$1,61),C187&lt;EOMONTH($C$1,90)),9,IF(AND(C187&gt;=EOMONTH($C$1,91),C187&lt;EOMONTH($C$1,120)),12,IF(AND(C187&gt;=EOMONTH($C$1,121),C187&lt;EOMONTH($C$1,150)),15,IF(AND(C187&gt;=EOMONTH($C$1,151),C187&lt;EOMONTH($C$1,180)),18,IF(AND(C187&gt;=EOMONTH($C$1,181),C187&lt;EOMONTH($C$1,210)),21,24))))))),"")</f>
        <v/>
      </c>
      <c r="H187" s="47" t="str">
        <f ca="1">+IF(F187&lt;&gt;"",F187*VLOOKUP(YEAR($C187),'Proyecciones DTF'!$B$4:$Y$112,IF(C187&lt;EOMONTH($C$1,61),3,IF(AND(C187&gt;=EOMONTH($C$1,61),C187&lt;EOMONTH($C$1,90)),6,IF(AND(C187&gt;=EOMONTH($C$1,91),C187&lt;EOMONTH($C$1,120)),9,IF(AND(C187&gt;=EOMONTH($C$1,121),C187&lt;EOMONTH($C$1,150)),12,IF(AND(C187&gt;=EOMONTH($C$1,151),C187&lt;EOMONTH($C$1,180)),15,IF(AND(C187&gt;=EOMONTH($C$1,181),C187&lt;EOMONTH($C$1,210)),18,21))))))),"")</f>
        <v/>
      </c>
      <c r="I187" s="88" t="str">
        <f t="shared" ca="1" si="34"/>
        <v/>
      </c>
      <c r="J187" s="138" t="str">
        <f t="shared" ca="1" si="35"/>
        <v/>
      </c>
      <c r="K187" s="43" t="str">
        <f ca="1">+IF(G187&lt;&gt;"",SUM($G$7:G187),"")</f>
        <v/>
      </c>
      <c r="L187" s="46" t="str">
        <f t="shared" ca="1" si="36"/>
        <v/>
      </c>
      <c r="M187" s="51" t="str">
        <f ca="1">+IF(H187&lt;&gt;"",SUM($H$7:H187),"")</f>
        <v/>
      </c>
      <c r="N187" s="47" t="str">
        <f t="shared" ca="1" si="37"/>
        <v/>
      </c>
      <c r="O187" s="46" t="str">
        <f t="shared" ca="1" si="38"/>
        <v/>
      </c>
      <c r="P187" s="46" t="str">
        <f t="shared" ca="1" si="39"/>
        <v/>
      </c>
      <c r="Q187" s="53" t="str">
        <f t="shared" ca="1" si="40"/>
        <v/>
      </c>
      <c r="R187" s="53" t="str">
        <f t="shared" ca="1" si="41"/>
        <v/>
      </c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5">
      <c r="A188" s="31">
        <v>182</v>
      </c>
      <c r="B188" s="37" t="str">
        <f t="shared" ca="1" si="31"/>
        <v/>
      </c>
      <c r="C188" s="40" t="str">
        <f t="shared" ca="1" si="32"/>
        <v/>
      </c>
      <c r="D188" s="43" t="str">
        <f ca="1">+IF($C188&lt;&gt;"",VLOOKUP(YEAR($C188),'Proyecciones cuota'!$B$5:$C$113,2,FALSE),"")</f>
        <v/>
      </c>
      <c r="E188" s="171">
        <f ca="1">IFERROR(IF($D188&lt;&gt;"",VLOOKUP(C188,Simulador!$H$17:$I$27,2,FALSE),0),0)</f>
        <v>0</v>
      </c>
      <c r="F188" s="46" t="str">
        <f t="shared" ca="1" si="33"/>
        <v/>
      </c>
      <c r="G188" s="43" t="str">
        <f ca="1">+IF(F188&lt;&gt;"",F188*VLOOKUP(YEAR($C188),'Proyecciones DTF'!$B$4:$Y$112,IF(C188&lt;EOMONTH($C$1,61),6,IF(AND(C188&gt;=EOMONTH($C$1,61),C188&lt;EOMONTH($C$1,90)),9,IF(AND(C188&gt;=EOMONTH($C$1,91),C188&lt;EOMONTH($C$1,120)),12,IF(AND(C188&gt;=EOMONTH($C$1,121),C188&lt;EOMONTH($C$1,150)),15,IF(AND(C188&gt;=EOMONTH($C$1,151),C188&lt;EOMONTH($C$1,180)),18,IF(AND(C188&gt;=EOMONTH($C$1,181),C188&lt;EOMONTH($C$1,210)),21,24))))))),"")</f>
        <v/>
      </c>
      <c r="H188" s="47" t="str">
        <f ca="1">+IF(F188&lt;&gt;"",F188*VLOOKUP(YEAR($C188),'Proyecciones DTF'!$B$4:$Y$112,IF(C188&lt;EOMONTH($C$1,61),3,IF(AND(C188&gt;=EOMONTH($C$1,61),C188&lt;EOMONTH($C$1,90)),6,IF(AND(C188&gt;=EOMONTH($C$1,91),C188&lt;EOMONTH($C$1,120)),9,IF(AND(C188&gt;=EOMONTH($C$1,121),C188&lt;EOMONTH($C$1,150)),12,IF(AND(C188&gt;=EOMONTH($C$1,151),C188&lt;EOMONTH($C$1,180)),15,IF(AND(C188&gt;=EOMONTH($C$1,181),C188&lt;EOMONTH($C$1,210)),18,21))))))),"")</f>
        <v/>
      </c>
      <c r="I188" s="88" t="str">
        <f t="shared" ca="1" si="34"/>
        <v/>
      </c>
      <c r="J188" s="138" t="str">
        <f t="shared" ca="1" si="35"/>
        <v/>
      </c>
      <c r="K188" s="43" t="str">
        <f ca="1">+IF(G188&lt;&gt;"",SUM($G$7:G188),"")</f>
        <v/>
      </c>
      <c r="L188" s="46" t="str">
        <f t="shared" ca="1" si="36"/>
        <v/>
      </c>
      <c r="M188" s="51" t="str">
        <f ca="1">+IF(H188&lt;&gt;"",SUM($H$7:H188),"")</f>
        <v/>
      </c>
      <c r="N188" s="47" t="str">
        <f t="shared" ca="1" si="37"/>
        <v/>
      </c>
      <c r="O188" s="46" t="str">
        <f t="shared" ca="1" si="38"/>
        <v/>
      </c>
      <c r="P188" s="46" t="str">
        <f t="shared" ca="1" si="39"/>
        <v/>
      </c>
      <c r="Q188" s="53" t="str">
        <f t="shared" ca="1" si="40"/>
        <v/>
      </c>
      <c r="R188" s="53" t="str">
        <f t="shared" ca="1" si="41"/>
        <v/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5">
      <c r="A189" s="31">
        <v>183</v>
      </c>
      <c r="B189" s="37" t="str">
        <f t="shared" ca="1" si="31"/>
        <v/>
      </c>
      <c r="C189" s="40" t="str">
        <f t="shared" ca="1" si="32"/>
        <v/>
      </c>
      <c r="D189" s="43" t="str">
        <f ca="1">+IF($C189&lt;&gt;"",VLOOKUP(YEAR($C189),'Proyecciones cuota'!$B$5:$C$113,2,FALSE),"")</f>
        <v/>
      </c>
      <c r="E189" s="171">
        <f ca="1">IFERROR(IF($D189&lt;&gt;"",VLOOKUP(C189,Simulador!$H$17:$I$27,2,FALSE),0),0)</f>
        <v>0</v>
      </c>
      <c r="F189" s="46" t="str">
        <f t="shared" ca="1" si="33"/>
        <v/>
      </c>
      <c r="G189" s="43" t="str">
        <f ca="1">+IF(F189&lt;&gt;"",F189*VLOOKUP(YEAR($C189),'Proyecciones DTF'!$B$4:$Y$112,IF(C189&lt;EOMONTH($C$1,61),6,IF(AND(C189&gt;=EOMONTH($C$1,61),C189&lt;EOMONTH($C$1,90)),9,IF(AND(C189&gt;=EOMONTH($C$1,91),C189&lt;EOMONTH($C$1,120)),12,IF(AND(C189&gt;=EOMONTH($C$1,121),C189&lt;EOMONTH($C$1,150)),15,IF(AND(C189&gt;=EOMONTH($C$1,151),C189&lt;EOMONTH($C$1,180)),18,IF(AND(C189&gt;=EOMONTH($C$1,181),C189&lt;EOMONTH($C$1,210)),21,24))))))),"")</f>
        <v/>
      </c>
      <c r="H189" s="47" t="str">
        <f ca="1">+IF(F189&lt;&gt;"",F189*VLOOKUP(YEAR($C189),'Proyecciones DTF'!$B$4:$Y$112,IF(C189&lt;EOMONTH($C$1,61),3,IF(AND(C189&gt;=EOMONTH($C$1,61),C189&lt;EOMONTH($C$1,90)),6,IF(AND(C189&gt;=EOMONTH($C$1,91),C189&lt;EOMONTH($C$1,120)),9,IF(AND(C189&gt;=EOMONTH($C$1,121),C189&lt;EOMONTH($C$1,150)),12,IF(AND(C189&gt;=EOMONTH($C$1,151),C189&lt;EOMONTH($C$1,180)),15,IF(AND(C189&gt;=EOMONTH($C$1,181),C189&lt;EOMONTH($C$1,210)),18,21))))))),"")</f>
        <v/>
      </c>
      <c r="I189" s="88" t="str">
        <f t="shared" ca="1" si="34"/>
        <v/>
      </c>
      <c r="J189" s="138" t="str">
        <f t="shared" ca="1" si="35"/>
        <v/>
      </c>
      <c r="K189" s="43" t="str">
        <f ca="1">+IF(G189&lt;&gt;"",SUM($G$7:G189),"")</f>
        <v/>
      </c>
      <c r="L189" s="46" t="str">
        <f t="shared" ca="1" si="36"/>
        <v/>
      </c>
      <c r="M189" s="51" t="str">
        <f ca="1">+IF(H189&lt;&gt;"",SUM($H$7:H189),"")</f>
        <v/>
      </c>
      <c r="N189" s="47" t="str">
        <f t="shared" ca="1" si="37"/>
        <v/>
      </c>
      <c r="O189" s="46" t="str">
        <f t="shared" ca="1" si="38"/>
        <v/>
      </c>
      <c r="P189" s="46" t="str">
        <f t="shared" ca="1" si="39"/>
        <v/>
      </c>
      <c r="Q189" s="53" t="str">
        <f t="shared" ca="1" si="40"/>
        <v/>
      </c>
      <c r="R189" s="53" t="str">
        <f t="shared" ca="1" si="41"/>
        <v/>
      </c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5">
      <c r="A190" s="31">
        <v>184</v>
      </c>
      <c r="B190" s="37" t="str">
        <f t="shared" ca="1" si="31"/>
        <v/>
      </c>
      <c r="C190" s="40" t="str">
        <f t="shared" ca="1" si="32"/>
        <v/>
      </c>
      <c r="D190" s="43" t="str">
        <f ca="1">+IF($C190&lt;&gt;"",VLOOKUP(YEAR($C190),'Proyecciones cuota'!$B$5:$C$113,2,FALSE),"")</f>
        <v/>
      </c>
      <c r="E190" s="171">
        <f ca="1">IFERROR(IF($D190&lt;&gt;"",VLOOKUP(C190,Simulador!$H$17:$I$27,2,FALSE),0),0)</f>
        <v>0</v>
      </c>
      <c r="F190" s="46" t="str">
        <f t="shared" ca="1" si="33"/>
        <v/>
      </c>
      <c r="G190" s="43" t="str">
        <f ca="1">+IF(F190&lt;&gt;"",F190*VLOOKUP(YEAR($C190),'Proyecciones DTF'!$B$4:$Y$112,IF(C190&lt;EOMONTH($C$1,61),6,IF(AND(C190&gt;=EOMONTH($C$1,61),C190&lt;EOMONTH($C$1,90)),9,IF(AND(C190&gt;=EOMONTH($C$1,91),C190&lt;EOMONTH($C$1,120)),12,IF(AND(C190&gt;=EOMONTH($C$1,121),C190&lt;EOMONTH($C$1,150)),15,IF(AND(C190&gt;=EOMONTH($C$1,151),C190&lt;EOMONTH($C$1,180)),18,IF(AND(C190&gt;=EOMONTH($C$1,181),C190&lt;EOMONTH($C$1,210)),21,24))))))),"")</f>
        <v/>
      </c>
      <c r="H190" s="47" t="str">
        <f ca="1">+IF(F190&lt;&gt;"",F190*VLOOKUP(YEAR($C190),'Proyecciones DTF'!$B$4:$Y$112,IF(C190&lt;EOMONTH($C$1,61),3,IF(AND(C190&gt;=EOMONTH($C$1,61),C190&lt;EOMONTH($C$1,90)),6,IF(AND(C190&gt;=EOMONTH($C$1,91),C190&lt;EOMONTH($C$1,120)),9,IF(AND(C190&gt;=EOMONTH($C$1,121),C190&lt;EOMONTH($C$1,150)),12,IF(AND(C190&gt;=EOMONTH($C$1,151),C190&lt;EOMONTH($C$1,180)),15,IF(AND(C190&gt;=EOMONTH($C$1,181),C190&lt;EOMONTH($C$1,210)),18,21))))))),"")</f>
        <v/>
      </c>
      <c r="I190" s="88" t="str">
        <f t="shared" ca="1" si="34"/>
        <v/>
      </c>
      <c r="J190" s="138" t="str">
        <f t="shared" ca="1" si="35"/>
        <v/>
      </c>
      <c r="K190" s="43" t="str">
        <f ca="1">+IF(G190&lt;&gt;"",SUM($G$7:G190),"")</f>
        <v/>
      </c>
      <c r="L190" s="46" t="str">
        <f t="shared" ca="1" si="36"/>
        <v/>
      </c>
      <c r="M190" s="51" t="str">
        <f ca="1">+IF(H190&lt;&gt;"",SUM($H$7:H190),"")</f>
        <v/>
      </c>
      <c r="N190" s="47" t="str">
        <f t="shared" ca="1" si="37"/>
        <v/>
      </c>
      <c r="O190" s="46" t="str">
        <f t="shared" ca="1" si="38"/>
        <v/>
      </c>
      <c r="P190" s="46" t="str">
        <f t="shared" ca="1" si="39"/>
        <v/>
      </c>
      <c r="Q190" s="53" t="str">
        <f t="shared" ca="1" si="40"/>
        <v/>
      </c>
      <c r="R190" s="53" t="str">
        <f t="shared" ca="1" si="41"/>
        <v/>
      </c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5">
      <c r="A191" s="31">
        <v>185</v>
      </c>
      <c r="B191" s="37" t="str">
        <f t="shared" ca="1" si="31"/>
        <v/>
      </c>
      <c r="C191" s="40" t="str">
        <f t="shared" ca="1" si="32"/>
        <v/>
      </c>
      <c r="D191" s="43" t="str">
        <f ca="1">+IF($C191&lt;&gt;"",VLOOKUP(YEAR($C191),'Proyecciones cuota'!$B$5:$C$113,2,FALSE),"")</f>
        <v/>
      </c>
      <c r="E191" s="171">
        <f ca="1">IFERROR(IF($D191&lt;&gt;"",VLOOKUP(C191,Simulador!$H$17:$I$27,2,FALSE),0),0)</f>
        <v>0</v>
      </c>
      <c r="F191" s="46" t="str">
        <f t="shared" ca="1" si="33"/>
        <v/>
      </c>
      <c r="G191" s="43" t="str">
        <f ca="1">+IF(F191&lt;&gt;"",F191*VLOOKUP(YEAR($C191),'Proyecciones DTF'!$B$4:$Y$112,IF(C191&lt;EOMONTH($C$1,61),6,IF(AND(C191&gt;=EOMONTH($C$1,61),C191&lt;EOMONTH($C$1,90)),9,IF(AND(C191&gt;=EOMONTH($C$1,91),C191&lt;EOMONTH($C$1,120)),12,IF(AND(C191&gt;=EOMONTH($C$1,121),C191&lt;EOMONTH($C$1,150)),15,IF(AND(C191&gt;=EOMONTH($C$1,151),C191&lt;EOMONTH($C$1,180)),18,IF(AND(C191&gt;=EOMONTH($C$1,181),C191&lt;EOMONTH($C$1,210)),21,24))))))),"")</f>
        <v/>
      </c>
      <c r="H191" s="47" t="str">
        <f ca="1">+IF(F191&lt;&gt;"",F191*VLOOKUP(YEAR($C191),'Proyecciones DTF'!$B$4:$Y$112,IF(C191&lt;EOMONTH($C$1,61),3,IF(AND(C191&gt;=EOMONTH($C$1,61),C191&lt;EOMONTH($C$1,90)),6,IF(AND(C191&gt;=EOMONTH($C$1,91),C191&lt;EOMONTH($C$1,120)),9,IF(AND(C191&gt;=EOMONTH($C$1,121),C191&lt;EOMONTH($C$1,150)),12,IF(AND(C191&gt;=EOMONTH($C$1,151),C191&lt;EOMONTH($C$1,180)),15,IF(AND(C191&gt;=EOMONTH($C$1,181),C191&lt;EOMONTH($C$1,210)),18,21))))))),"")</f>
        <v/>
      </c>
      <c r="I191" s="88" t="str">
        <f t="shared" ca="1" si="34"/>
        <v/>
      </c>
      <c r="J191" s="138" t="str">
        <f t="shared" ca="1" si="35"/>
        <v/>
      </c>
      <c r="K191" s="43" t="str">
        <f ca="1">+IF(G191&lt;&gt;"",SUM($G$7:G191),"")</f>
        <v/>
      </c>
      <c r="L191" s="46" t="str">
        <f t="shared" ca="1" si="36"/>
        <v/>
      </c>
      <c r="M191" s="51" t="str">
        <f ca="1">+IF(H191&lt;&gt;"",SUM($H$7:H191),"")</f>
        <v/>
      </c>
      <c r="N191" s="47" t="str">
        <f t="shared" ca="1" si="37"/>
        <v/>
      </c>
      <c r="O191" s="46" t="str">
        <f t="shared" ca="1" si="38"/>
        <v/>
      </c>
      <c r="P191" s="46" t="str">
        <f t="shared" ca="1" si="39"/>
        <v/>
      </c>
      <c r="Q191" s="53" t="str">
        <f t="shared" ca="1" si="40"/>
        <v/>
      </c>
      <c r="R191" s="53" t="str">
        <f t="shared" ca="1" si="41"/>
        <v/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5">
      <c r="A192" s="31">
        <v>186</v>
      </c>
      <c r="B192" s="37" t="str">
        <f t="shared" ca="1" si="31"/>
        <v/>
      </c>
      <c r="C192" s="40" t="str">
        <f t="shared" ca="1" si="32"/>
        <v/>
      </c>
      <c r="D192" s="43" t="str">
        <f ca="1">+IF($C192&lt;&gt;"",VLOOKUP(YEAR($C192),'Proyecciones cuota'!$B$5:$C$113,2,FALSE),"")</f>
        <v/>
      </c>
      <c r="E192" s="171">
        <f ca="1">IFERROR(IF($D192&lt;&gt;"",VLOOKUP(C192,Simulador!$H$17:$I$27,2,FALSE),0),0)</f>
        <v>0</v>
      </c>
      <c r="F192" s="46" t="str">
        <f t="shared" ca="1" si="33"/>
        <v/>
      </c>
      <c r="G192" s="43" t="str">
        <f ca="1">+IF(F192&lt;&gt;"",F192*VLOOKUP(YEAR($C192),'Proyecciones DTF'!$B$4:$Y$112,IF(C192&lt;EOMONTH($C$1,61),6,IF(AND(C192&gt;=EOMONTH($C$1,61),C192&lt;EOMONTH($C$1,90)),9,IF(AND(C192&gt;=EOMONTH($C$1,91),C192&lt;EOMONTH($C$1,120)),12,IF(AND(C192&gt;=EOMONTH($C$1,121),C192&lt;EOMONTH($C$1,150)),15,IF(AND(C192&gt;=EOMONTH($C$1,151),C192&lt;EOMONTH($C$1,180)),18,IF(AND(C192&gt;=EOMONTH($C$1,181),C192&lt;EOMONTH($C$1,210)),21,24))))))),"")</f>
        <v/>
      </c>
      <c r="H192" s="47" t="str">
        <f ca="1">+IF(F192&lt;&gt;"",F192*VLOOKUP(YEAR($C192),'Proyecciones DTF'!$B$4:$Y$112,IF(C192&lt;EOMONTH($C$1,61),3,IF(AND(C192&gt;=EOMONTH($C$1,61),C192&lt;EOMONTH($C$1,90)),6,IF(AND(C192&gt;=EOMONTH($C$1,91),C192&lt;EOMONTH($C$1,120)),9,IF(AND(C192&gt;=EOMONTH($C$1,121),C192&lt;EOMONTH($C$1,150)),12,IF(AND(C192&gt;=EOMONTH($C$1,151),C192&lt;EOMONTH($C$1,180)),15,IF(AND(C192&gt;=EOMONTH($C$1,181),C192&lt;EOMONTH($C$1,210)),18,21))))))),"")</f>
        <v/>
      </c>
      <c r="I192" s="88" t="str">
        <f t="shared" ca="1" si="34"/>
        <v/>
      </c>
      <c r="J192" s="138" t="str">
        <f t="shared" ca="1" si="35"/>
        <v/>
      </c>
      <c r="K192" s="43" t="str">
        <f ca="1">+IF(G192&lt;&gt;"",SUM($G$7:G192),"")</f>
        <v/>
      </c>
      <c r="L192" s="46" t="str">
        <f t="shared" ca="1" si="36"/>
        <v/>
      </c>
      <c r="M192" s="51" t="str">
        <f ca="1">+IF(H192&lt;&gt;"",SUM($H$7:H192),"")</f>
        <v/>
      </c>
      <c r="N192" s="47" t="str">
        <f t="shared" ca="1" si="37"/>
        <v/>
      </c>
      <c r="O192" s="46" t="str">
        <f t="shared" ca="1" si="38"/>
        <v/>
      </c>
      <c r="P192" s="46" t="str">
        <f t="shared" ca="1" si="39"/>
        <v/>
      </c>
      <c r="Q192" s="53" t="str">
        <f t="shared" ca="1" si="40"/>
        <v/>
      </c>
      <c r="R192" s="53" t="str">
        <f t="shared" ca="1" si="41"/>
        <v/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5">
      <c r="A193" s="31">
        <v>187</v>
      </c>
      <c r="B193" s="37" t="str">
        <f t="shared" ca="1" si="31"/>
        <v/>
      </c>
      <c r="C193" s="40" t="str">
        <f t="shared" ca="1" si="32"/>
        <v/>
      </c>
      <c r="D193" s="43" t="str">
        <f ca="1">+IF($C193&lt;&gt;"",VLOOKUP(YEAR($C193),'Proyecciones cuota'!$B$5:$C$113,2,FALSE),"")</f>
        <v/>
      </c>
      <c r="E193" s="171">
        <f ca="1">IFERROR(IF($D193&lt;&gt;"",VLOOKUP(C193,Simulador!$H$17:$I$27,2,FALSE),0),0)</f>
        <v>0</v>
      </c>
      <c r="F193" s="46" t="str">
        <f t="shared" ca="1" si="33"/>
        <v/>
      </c>
      <c r="G193" s="43" t="str">
        <f ca="1">+IF(F193&lt;&gt;"",F193*VLOOKUP(YEAR($C193),'Proyecciones DTF'!$B$4:$Y$112,IF(C193&lt;EOMONTH($C$1,61),6,IF(AND(C193&gt;=EOMONTH($C$1,61),C193&lt;EOMONTH($C$1,90)),9,IF(AND(C193&gt;=EOMONTH($C$1,91),C193&lt;EOMONTH($C$1,120)),12,IF(AND(C193&gt;=EOMONTH($C$1,121),C193&lt;EOMONTH($C$1,150)),15,IF(AND(C193&gt;=EOMONTH($C$1,151),C193&lt;EOMONTH($C$1,180)),18,IF(AND(C193&gt;=EOMONTH($C$1,181),C193&lt;EOMONTH($C$1,210)),21,24))))))),"")</f>
        <v/>
      </c>
      <c r="H193" s="47" t="str">
        <f ca="1">+IF(F193&lt;&gt;"",F193*VLOOKUP(YEAR($C193),'Proyecciones DTF'!$B$4:$Y$112,IF(C193&lt;EOMONTH($C$1,61),3,IF(AND(C193&gt;=EOMONTH($C$1,61),C193&lt;EOMONTH($C$1,90)),6,IF(AND(C193&gt;=EOMONTH($C$1,91),C193&lt;EOMONTH($C$1,120)),9,IF(AND(C193&gt;=EOMONTH($C$1,121),C193&lt;EOMONTH($C$1,150)),12,IF(AND(C193&gt;=EOMONTH($C$1,151),C193&lt;EOMONTH($C$1,180)),15,IF(AND(C193&gt;=EOMONTH($C$1,181),C193&lt;EOMONTH($C$1,210)),18,21))))))),"")</f>
        <v/>
      </c>
      <c r="I193" s="88" t="str">
        <f t="shared" ca="1" si="34"/>
        <v/>
      </c>
      <c r="J193" s="138" t="str">
        <f t="shared" ca="1" si="35"/>
        <v/>
      </c>
      <c r="K193" s="43" t="str">
        <f ca="1">+IF(G193&lt;&gt;"",SUM($G$7:G193),"")</f>
        <v/>
      </c>
      <c r="L193" s="46" t="str">
        <f t="shared" ca="1" si="36"/>
        <v/>
      </c>
      <c r="M193" s="51" t="str">
        <f ca="1">+IF(H193&lt;&gt;"",SUM($H$7:H193),"")</f>
        <v/>
      </c>
      <c r="N193" s="47" t="str">
        <f t="shared" ca="1" si="37"/>
        <v/>
      </c>
      <c r="O193" s="46" t="str">
        <f t="shared" ca="1" si="38"/>
        <v/>
      </c>
      <c r="P193" s="46" t="str">
        <f t="shared" ca="1" si="39"/>
        <v/>
      </c>
      <c r="Q193" s="53" t="str">
        <f t="shared" ca="1" si="40"/>
        <v/>
      </c>
      <c r="R193" s="53" t="str">
        <f t="shared" ca="1" si="41"/>
        <v/>
      </c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5">
      <c r="A194" s="31">
        <v>188</v>
      </c>
      <c r="B194" s="37" t="str">
        <f t="shared" ca="1" si="31"/>
        <v/>
      </c>
      <c r="C194" s="40" t="str">
        <f t="shared" ca="1" si="32"/>
        <v/>
      </c>
      <c r="D194" s="43" t="str">
        <f ca="1">+IF($C194&lt;&gt;"",VLOOKUP(YEAR($C194),'Proyecciones cuota'!$B$5:$C$113,2,FALSE),"")</f>
        <v/>
      </c>
      <c r="E194" s="171">
        <f ca="1">IFERROR(IF($D194&lt;&gt;"",VLOOKUP(C194,Simulador!$H$17:$I$27,2,FALSE),0),0)</f>
        <v>0</v>
      </c>
      <c r="F194" s="46" t="str">
        <f t="shared" ca="1" si="33"/>
        <v/>
      </c>
      <c r="G194" s="43" t="str">
        <f ca="1">+IF(F194&lt;&gt;"",F194*VLOOKUP(YEAR($C194),'Proyecciones DTF'!$B$4:$Y$112,IF(C194&lt;EOMONTH($C$1,61),6,IF(AND(C194&gt;=EOMONTH($C$1,61),C194&lt;EOMONTH($C$1,90)),9,IF(AND(C194&gt;=EOMONTH($C$1,91),C194&lt;EOMONTH($C$1,120)),12,IF(AND(C194&gt;=EOMONTH($C$1,121),C194&lt;EOMONTH($C$1,150)),15,IF(AND(C194&gt;=EOMONTH($C$1,151),C194&lt;EOMONTH($C$1,180)),18,IF(AND(C194&gt;=EOMONTH($C$1,181),C194&lt;EOMONTH($C$1,210)),21,24))))))),"")</f>
        <v/>
      </c>
      <c r="H194" s="47" t="str">
        <f ca="1">+IF(F194&lt;&gt;"",F194*VLOOKUP(YEAR($C194),'Proyecciones DTF'!$B$4:$Y$112,IF(C194&lt;EOMONTH($C$1,61),3,IF(AND(C194&gt;=EOMONTH($C$1,61),C194&lt;EOMONTH($C$1,90)),6,IF(AND(C194&gt;=EOMONTH($C$1,91),C194&lt;EOMONTH($C$1,120)),9,IF(AND(C194&gt;=EOMONTH($C$1,121),C194&lt;EOMONTH($C$1,150)),12,IF(AND(C194&gt;=EOMONTH($C$1,151),C194&lt;EOMONTH($C$1,180)),15,IF(AND(C194&gt;=EOMONTH($C$1,181),C194&lt;EOMONTH($C$1,210)),18,21))))))),"")</f>
        <v/>
      </c>
      <c r="I194" s="88" t="str">
        <f t="shared" ca="1" si="34"/>
        <v/>
      </c>
      <c r="J194" s="138" t="str">
        <f t="shared" ca="1" si="35"/>
        <v/>
      </c>
      <c r="K194" s="43" t="str">
        <f ca="1">+IF(G194&lt;&gt;"",SUM($G$7:G194),"")</f>
        <v/>
      </c>
      <c r="L194" s="46" t="str">
        <f t="shared" ca="1" si="36"/>
        <v/>
      </c>
      <c r="M194" s="51" t="str">
        <f ca="1">+IF(H194&lt;&gt;"",SUM($H$7:H194),"")</f>
        <v/>
      </c>
      <c r="N194" s="47" t="str">
        <f t="shared" ca="1" si="37"/>
        <v/>
      </c>
      <c r="O194" s="46" t="str">
        <f t="shared" ca="1" si="38"/>
        <v/>
      </c>
      <c r="P194" s="46" t="str">
        <f t="shared" ca="1" si="39"/>
        <v/>
      </c>
      <c r="Q194" s="53" t="str">
        <f t="shared" ca="1" si="40"/>
        <v/>
      </c>
      <c r="R194" s="53" t="str">
        <f t="shared" ca="1" si="41"/>
        <v/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5">
      <c r="A195" s="31">
        <v>189</v>
      </c>
      <c r="B195" s="37" t="str">
        <f t="shared" ca="1" si="31"/>
        <v/>
      </c>
      <c r="C195" s="40" t="str">
        <f t="shared" ca="1" si="32"/>
        <v/>
      </c>
      <c r="D195" s="43" t="str">
        <f ca="1">+IF($C195&lt;&gt;"",VLOOKUP(YEAR($C195),'Proyecciones cuota'!$B$5:$C$113,2,FALSE),"")</f>
        <v/>
      </c>
      <c r="E195" s="171">
        <f ca="1">IFERROR(IF($D195&lt;&gt;"",VLOOKUP(C195,Simulador!$H$17:$I$27,2,FALSE),0),0)</f>
        <v>0</v>
      </c>
      <c r="F195" s="46" t="str">
        <f t="shared" ca="1" si="33"/>
        <v/>
      </c>
      <c r="G195" s="43" t="str">
        <f ca="1">+IF(F195&lt;&gt;"",F195*VLOOKUP(YEAR($C195),'Proyecciones DTF'!$B$4:$Y$112,IF(C195&lt;EOMONTH($C$1,61),6,IF(AND(C195&gt;=EOMONTH($C$1,61),C195&lt;EOMONTH($C$1,90)),9,IF(AND(C195&gt;=EOMONTH($C$1,91),C195&lt;EOMONTH($C$1,120)),12,IF(AND(C195&gt;=EOMONTH($C$1,121),C195&lt;EOMONTH($C$1,150)),15,IF(AND(C195&gt;=EOMONTH($C$1,151),C195&lt;EOMONTH($C$1,180)),18,IF(AND(C195&gt;=EOMONTH($C$1,181),C195&lt;EOMONTH($C$1,210)),21,24))))))),"")</f>
        <v/>
      </c>
      <c r="H195" s="47" t="str">
        <f ca="1">+IF(F195&lt;&gt;"",F195*VLOOKUP(YEAR($C195),'Proyecciones DTF'!$B$4:$Y$112,IF(C195&lt;EOMONTH($C$1,61),3,IF(AND(C195&gt;=EOMONTH($C$1,61),C195&lt;EOMONTH($C$1,90)),6,IF(AND(C195&gt;=EOMONTH($C$1,91),C195&lt;EOMONTH($C$1,120)),9,IF(AND(C195&gt;=EOMONTH($C$1,121),C195&lt;EOMONTH($C$1,150)),12,IF(AND(C195&gt;=EOMONTH($C$1,151),C195&lt;EOMONTH($C$1,180)),15,IF(AND(C195&gt;=EOMONTH($C$1,181),C195&lt;EOMONTH($C$1,210)),18,21))))))),"")</f>
        <v/>
      </c>
      <c r="I195" s="88" t="str">
        <f t="shared" ca="1" si="34"/>
        <v/>
      </c>
      <c r="J195" s="138" t="str">
        <f t="shared" ca="1" si="35"/>
        <v/>
      </c>
      <c r="K195" s="43" t="str">
        <f ca="1">+IF(G195&lt;&gt;"",SUM($G$7:G195),"")</f>
        <v/>
      </c>
      <c r="L195" s="46" t="str">
        <f t="shared" ca="1" si="36"/>
        <v/>
      </c>
      <c r="M195" s="51" t="str">
        <f ca="1">+IF(H195&lt;&gt;"",SUM($H$7:H195),"")</f>
        <v/>
      </c>
      <c r="N195" s="47" t="str">
        <f t="shared" ca="1" si="37"/>
        <v/>
      </c>
      <c r="O195" s="46" t="str">
        <f t="shared" ca="1" si="38"/>
        <v/>
      </c>
      <c r="P195" s="46" t="str">
        <f t="shared" ca="1" si="39"/>
        <v/>
      </c>
      <c r="Q195" s="53" t="str">
        <f t="shared" ca="1" si="40"/>
        <v/>
      </c>
      <c r="R195" s="53" t="str">
        <f t="shared" ca="1" si="41"/>
        <v/>
      </c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5">
      <c r="A196" s="31">
        <v>190</v>
      </c>
      <c r="B196" s="37" t="str">
        <f t="shared" ca="1" si="31"/>
        <v/>
      </c>
      <c r="C196" s="40" t="str">
        <f t="shared" ca="1" si="32"/>
        <v/>
      </c>
      <c r="D196" s="43" t="str">
        <f ca="1">+IF($C196&lt;&gt;"",VLOOKUP(YEAR($C196),'Proyecciones cuota'!$B$5:$C$113,2,FALSE),"")</f>
        <v/>
      </c>
      <c r="E196" s="171">
        <f ca="1">IFERROR(IF($D196&lt;&gt;"",VLOOKUP(C196,Simulador!$H$17:$I$27,2,FALSE),0),0)</f>
        <v>0</v>
      </c>
      <c r="F196" s="46" t="str">
        <f t="shared" ca="1" si="33"/>
        <v/>
      </c>
      <c r="G196" s="43" t="str">
        <f ca="1">+IF(F196&lt;&gt;"",F196*VLOOKUP(YEAR($C196),'Proyecciones DTF'!$B$4:$Y$112,IF(C196&lt;EOMONTH($C$1,61),6,IF(AND(C196&gt;=EOMONTH($C$1,61),C196&lt;EOMONTH($C$1,90)),9,IF(AND(C196&gt;=EOMONTH($C$1,91),C196&lt;EOMONTH($C$1,120)),12,IF(AND(C196&gt;=EOMONTH($C$1,121),C196&lt;EOMONTH($C$1,150)),15,IF(AND(C196&gt;=EOMONTH($C$1,151),C196&lt;EOMONTH($C$1,180)),18,IF(AND(C196&gt;=EOMONTH($C$1,181),C196&lt;EOMONTH($C$1,210)),21,24))))))),"")</f>
        <v/>
      </c>
      <c r="H196" s="47" t="str">
        <f ca="1">+IF(F196&lt;&gt;"",F196*VLOOKUP(YEAR($C196),'Proyecciones DTF'!$B$4:$Y$112,IF(C196&lt;EOMONTH($C$1,61),3,IF(AND(C196&gt;=EOMONTH($C$1,61),C196&lt;EOMONTH($C$1,90)),6,IF(AND(C196&gt;=EOMONTH($C$1,91),C196&lt;EOMONTH($C$1,120)),9,IF(AND(C196&gt;=EOMONTH($C$1,121),C196&lt;EOMONTH($C$1,150)),12,IF(AND(C196&gt;=EOMONTH($C$1,151),C196&lt;EOMONTH($C$1,180)),15,IF(AND(C196&gt;=EOMONTH($C$1,181),C196&lt;EOMONTH($C$1,210)),18,21))))))),"")</f>
        <v/>
      </c>
      <c r="I196" s="88" t="str">
        <f t="shared" ca="1" si="34"/>
        <v/>
      </c>
      <c r="J196" s="138" t="str">
        <f t="shared" ca="1" si="35"/>
        <v/>
      </c>
      <c r="K196" s="43" t="str">
        <f ca="1">+IF(G196&lt;&gt;"",SUM($G$7:G196),"")</f>
        <v/>
      </c>
      <c r="L196" s="46" t="str">
        <f t="shared" ca="1" si="36"/>
        <v/>
      </c>
      <c r="M196" s="51" t="str">
        <f ca="1">+IF(H196&lt;&gt;"",SUM($H$7:H196),"")</f>
        <v/>
      </c>
      <c r="N196" s="47" t="str">
        <f t="shared" ca="1" si="37"/>
        <v/>
      </c>
      <c r="O196" s="46" t="str">
        <f t="shared" ca="1" si="38"/>
        <v/>
      </c>
      <c r="P196" s="46" t="str">
        <f t="shared" ca="1" si="39"/>
        <v/>
      </c>
      <c r="Q196" s="53" t="str">
        <f t="shared" ca="1" si="40"/>
        <v/>
      </c>
      <c r="R196" s="53" t="str">
        <f t="shared" ca="1" si="41"/>
        <v/>
      </c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5">
      <c r="A197" s="31">
        <v>191</v>
      </c>
      <c r="B197" s="37" t="str">
        <f t="shared" ca="1" si="31"/>
        <v/>
      </c>
      <c r="C197" s="40" t="str">
        <f t="shared" ca="1" si="32"/>
        <v/>
      </c>
      <c r="D197" s="43" t="str">
        <f ca="1">+IF($C197&lt;&gt;"",VLOOKUP(YEAR($C197),'Proyecciones cuota'!$B$5:$C$113,2,FALSE),"")</f>
        <v/>
      </c>
      <c r="E197" s="171">
        <f ca="1">IFERROR(IF($D197&lt;&gt;"",VLOOKUP(C197,Simulador!$H$17:$I$27,2,FALSE),0),0)</f>
        <v>0</v>
      </c>
      <c r="F197" s="46" t="str">
        <f t="shared" ca="1" si="33"/>
        <v/>
      </c>
      <c r="G197" s="43" t="str">
        <f ca="1">+IF(F197&lt;&gt;"",F197*VLOOKUP(YEAR($C197),'Proyecciones DTF'!$B$4:$Y$112,IF(C197&lt;EOMONTH($C$1,61),6,IF(AND(C197&gt;=EOMONTH($C$1,61),C197&lt;EOMONTH($C$1,90)),9,IF(AND(C197&gt;=EOMONTH($C$1,91),C197&lt;EOMONTH($C$1,120)),12,IF(AND(C197&gt;=EOMONTH($C$1,121),C197&lt;EOMONTH($C$1,150)),15,IF(AND(C197&gt;=EOMONTH($C$1,151),C197&lt;EOMONTH($C$1,180)),18,IF(AND(C197&gt;=EOMONTH($C$1,181),C197&lt;EOMONTH($C$1,210)),21,24))))))),"")</f>
        <v/>
      </c>
      <c r="H197" s="47" t="str">
        <f ca="1">+IF(F197&lt;&gt;"",F197*VLOOKUP(YEAR($C197),'Proyecciones DTF'!$B$4:$Y$112,IF(C197&lt;EOMONTH($C$1,61),3,IF(AND(C197&gt;=EOMONTH($C$1,61),C197&lt;EOMONTH($C$1,90)),6,IF(AND(C197&gt;=EOMONTH($C$1,91),C197&lt;EOMONTH($C$1,120)),9,IF(AND(C197&gt;=EOMONTH($C$1,121),C197&lt;EOMONTH($C$1,150)),12,IF(AND(C197&gt;=EOMONTH($C$1,151),C197&lt;EOMONTH($C$1,180)),15,IF(AND(C197&gt;=EOMONTH($C$1,181),C197&lt;EOMONTH($C$1,210)),18,21))))))),"")</f>
        <v/>
      </c>
      <c r="I197" s="88" t="str">
        <f t="shared" ca="1" si="34"/>
        <v/>
      </c>
      <c r="J197" s="138" t="str">
        <f t="shared" ca="1" si="35"/>
        <v/>
      </c>
      <c r="K197" s="43" t="str">
        <f ca="1">+IF(G197&lt;&gt;"",SUM($G$7:G197),"")</f>
        <v/>
      </c>
      <c r="L197" s="46" t="str">
        <f t="shared" ca="1" si="36"/>
        <v/>
      </c>
      <c r="M197" s="51" t="str">
        <f ca="1">+IF(H197&lt;&gt;"",SUM($H$7:H197),"")</f>
        <v/>
      </c>
      <c r="N197" s="47" t="str">
        <f t="shared" ca="1" si="37"/>
        <v/>
      </c>
      <c r="O197" s="46" t="str">
        <f t="shared" ca="1" si="38"/>
        <v/>
      </c>
      <c r="P197" s="46" t="str">
        <f t="shared" ca="1" si="39"/>
        <v/>
      </c>
      <c r="Q197" s="53" t="str">
        <f t="shared" ca="1" si="40"/>
        <v/>
      </c>
      <c r="R197" s="53" t="str">
        <f t="shared" ca="1" si="41"/>
        <v/>
      </c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5">
      <c r="A198" s="31">
        <v>192</v>
      </c>
      <c r="B198" s="37" t="str">
        <f t="shared" ca="1" si="31"/>
        <v/>
      </c>
      <c r="C198" s="40" t="str">
        <f t="shared" ca="1" si="32"/>
        <v/>
      </c>
      <c r="D198" s="43" t="str">
        <f ca="1">+IF($C198&lt;&gt;"",VLOOKUP(YEAR($C198),'Proyecciones cuota'!$B$5:$C$113,2,FALSE),"")</f>
        <v/>
      </c>
      <c r="E198" s="171">
        <f ca="1">IFERROR(IF($D198&lt;&gt;"",VLOOKUP(C198,Simulador!$H$17:$I$27,2,FALSE),0),0)</f>
        <v>0</v>
      </c>
      <c r="F198" s="46" t="str">
        <f t="shared" ca="1" si="33"/>
        <v/>
      </c>
      <c r="G198" s="43" t="str">
        <f ca="1">+IF(F198&lt;&gt;"",F198*VLOOKUP(YEAR($C198),'Proyecciones DTF'!$B$4:$Y$112,IF(C198&lt;EOMONTH($C$1,61),6,IF(AND(C198&gt;=EOMONTH($C$1,61),C198&lt;EOMONTH($C$1,90)),9,IF(AND(C198&gt;=EOMONTH($C$1,91),C198&lt;EOMONTH($C$1,120)),12,IF(AND(C198&gt;=EOMONTH($C$1,121),C198&lt;EOMONTH($C$1,150)),15,IF(AND(C198&gt;=EOMONTH($C$1,151),C198&lt;EOMONTH($C$1,180)),18,IF(AND(C198&gt;=EOMONTH($C$1,181),C198&lt;EOMONTH($C$1,210)),21,24))))))),"")</f>
        <v/>
      </c>
      <c r="H198" s="47" t="str">
        <f ca="1">+IF(F198&lt;&gt;"",F198*VLOOKUP(YEAR($C198),'Proyecciones DTF'!$B$4:$Y$112,IF(C198&lt;EOMONTH($C$1,61),3,IF(AND(C198&gt;=EOMONTH($C$1,61),C198&lt;EOMONTH($C$1,90)),6,IF(AND(C198&gt;=EOMONTH($C$1,91),C198&lt;EOMONTH($C$1,120)),9,IF(AND(C198&gt;=EOMONTH($C$1,121),C198&lt;EOMONTH($C$1,150)),12,IF(AND(C198&gt;=EOMONTH($C$1,151),C198&lt;EOMONTH($C$1,180)),15,IF(AND(C198&gt;=EOMONTH($C$1,181),C198&lt;EOMONTH($C$1,210)),18,21))))))),"")</f>
        <v/>
      </c>
      <c r="I198" s="88" t="str">
        <f t="shared" ca="1" si="34"/>
        <v/>
      </c>
      <c r="J198" s="138" t="str">
        <f t="shared" ca="1" si="35"/>
        <v/>
      </c>
      <c r="K198" s="43" t="str">
        <f ca="1">+IF(G198&lt;&gt;"",SUM($G$7:G198),"")</f>
        <v/>
      </c>
      <c r="L198" s="46" t="str">
        <f t="shared" ca="1" si="36"/>
        <v/>
      </c>
      <c r="M198" s="51" t="str">
        <f ca="1">+IF(H198&lt;&gt;"",SUM($H$7:H198),"")</f>
        <v/>
      </c>
      <c r="N198" s="47" t="str">
        <f t="shared" ca="1" si="37"/>
        <v/>
      </c>
      <c r="O198" s="46" t="str">
        <f t="shared" ca="1" si="38"/>
        <v/>
      </c>
      <c r="P198" s="46" t="str">
        <f t="shared" ca="1" si="39"/>
        <v/>
      </c>
      <c r="Q198" s="53" t="str">
        <f t="shared" ca="1" si="40"/>
        <v/>
      </c>
      <c r="R198" s="53" t="str">
        <f t="shared" ca="1" si="41"/>
        <v/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5">
      <c r="A199" s="31">
        <v>193</v>
      </c>
      <c r="B199" s="37" t="str">
        <f t="shared" ca="1" si="31"/>
        <v/>
      </c>
      <c r="C199" s="40" t="str">
        <f t="shared" ca="1" si="32"/>
        <v/>
      </c>
      <c r="D199" s="43" t="str">
        <f ca="1">+IF($C199&lt;&gt;"",VLOOKUP(YEAR($C199),'Proyecciones cuota'!$B$5:$C$113,2,FALSE),"")</f>
        <v/>
      </c>
      <c r="E199" s="171">
        <f ca="1">IFERROR(IF($D199&lt;&gt;"",VLOOKUP(C199,Simulador!$H$17:$I$27,2,FALSE),0),0)</f>
        <v>0</v>
      </c>
      <c r="F199" s="46" t="str">
        <f t="shared" ca="1" si="33"/>
        <v/>
      </c>
      <c r="G199" s="43" t="str">
        <f ca="1">+IF(F199&lt;&gt;"",F199*VLOOKUP(YEAR($C199),'Proyecciones DTF'!$B$4:$Y$112,IF(C199&lt;EOMONTH($C$1,61),6,IF(AND(C199&gt;=EOMONTH($C$1,61),C199&lt;EOMONTH($C$1,90)),9,IF(AND(C199&gt;=EOMONTH($C$1,91),C199&lt;EOMONTH($C$1,120)),12,IF(AND(C199&gt;=EOMONTH($C$1,121),C199&lt;EOMONTH($C$1,150)),15,IF(AND(C199&gt;=EOMONTH($C$1,151),C199&lt;EOMONTH($C$1,180)),18,IF(AND(C199&gt;=EOMONTH($C$1,181),C199&lt;EOMONTH($C$1,210)),21,24))))))),"")</f>
        <v/>
      </c>
      <c r="H199" s="47" t="str">
        <f ca="1">+IF(F199&lt;&gt;"",F199*VLOOKUP(YEAR($C199),'Proyecciones DTF'!$B$4:$Y$112,IF(C199&lt;EOMONTH($C$1,61),3,IF(AND(C199&gt;=EOMONTH($C$1,61),C199&lt;EOMONTH($C$1,90)),6,IF(AND(C199&gt;=EOMONTH($C$1,91),C199&lt;EOMONTH($C$1,120)),9,IF(AND(C199&gt;=EOMONTH($C$1,121),C199&lt;EOMONTH($C$1,150)),12,IF(AND(C199&gt;=EOMONTH($C$1,151),C199&lt;EOMONTH($C$1,180)),15,IF(AND(C199&gt;=EOMONTH($C$1,181),C199&lt;EOMONTH($C$1,210)),18,21))))))),"")</f>
        <v/>
      </c>
      <c r="I199" s="88" t="str">
        <f t="shared" ca="1" si="34"/>
        <v/>
      </c>
      <c r="J199" s="138" t="str">
        <f t="shared" ca="1" si="35"/>
        <v/>
      </c>
      <c r="K199" s="43" t="str">
        <f ca="1">+IF(G199&lt;&gt;"",SUM($G$7:G199),"")</f>
        <v/>
      </c>
      <c r="L199" s="46" t="str">
        <f t="shared" ca="1" si="36"/>
        <v/>
      </c>
      <c r="M199" s="51" t="str">
        <f ca="1">+IF(H199&lt;&gt;"",SUM($H$7:H199),"")</f>
        <v/>
      </c>
      <c r="N199" s="47" t="str">
        <f t="shared" ca="1" si="37"/>
        <v/>
      </c>
      <c r="O199" s="46" t="str">
        <f t="shared" ca="1" si="38"/>
        <v/>
      </c>
      <c r="P199" s="46" t="str">
        <f t="shared" ca="1" si="39"/>
        <v/>
      </c>
      <c r="Q199" s="53" t="str">
        <f t="shared" ca="1" si="40"/>
        <v/>
      </c>
      <c r="R199" s="53" t="str">
        <f t="shared" ca="1" si="41"/>
        <v/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5">
      <c r="A200" s="31">
        <v>194</v>
      </c>
      <c r="B200" s="37" t="str">
        <f t="shared" ca="1" si="31"/>
        <v/>
      </c>
      <c r="C200" s="40" t="str">
        <f t="shared" ca="1" si="32"/>
        <v/>
      </c>
      <c r="D200" s="43" t="str">
        <f ca="1">+IF($C200&lt;&gt;"",VLOOKUP(YEAR($C200),'Proyecciones cuota'!$B$5:$C$113,2,FALSE),"")</f>
        <v/>
      </c>
      <c r="E200" s="171">
        <f ca="1">IFERROR(IF($D200&lt;&gt;"",VLOOKUP(C200,Simulador!$H$17:$I$27,2,FALSE),0),0)</f>
        <v>0</v>
      </c>
      <c r="F200" s="46" t="str">
        <f t="shared" ca="1" si="33"/>
        <v/>
      </c>
      <c r="G200" s="43" t="str">
        <f ca="1">+IF(F200&lt;&gt;"",F200*VLOOKUP(YEAR($C200),'Proyecciones DTF'!$B$4:$Y$112,IF(C200&lt;EOMONTH($C$1,61),6,IF(AND(C200&gt;=EOMONTH($C$1,61),C200&lt;EOMONTH($C$1,90)),9,IF(AND(C200&gt;=EOMONTH($C$1,91),C200&lt;EOMONTH($C$1,120)),12,IF(AND(C200&gt;=EOMONTH($C$1,121),C200&lt;EOMONTH($C$1,150)),15,IF(AND(C200&gt;=EOMONTH($C$1,151),C200&lt;EOMONTH($C$1,180)),18,IF(AND(C200&gt;=EOMONTH($C$1,181),C200&lt;EOMONTH($C$1,210)),21,24))))))),"")</f>
        <v/>
      </c>
      <c r="H200" s="47" t="str">
        <f ca="1">+IF(F200&lt;&gt;"",F200*VLOOKUP(YEAR($C200),'Proyecciones DTF'!$B$4:$Y$112,IF(C200&lt;EOMONTH($C$1,61),3,IF(AND(C200&gt;=EOMONTH($C$1,61),C200&lt;EOMONTH($C$1,90)),6,IF(AND(C200&gt;=EOMONTH($C$1,91),C200&lt;EOMONTH($C$1,120)),9,IF(AND(C200&gt;=EOMONTH($C$1,121),C200&lt;EOMONTH($C$1,150)),12,IF(AND(C200&gt;=EOMONTH($C$1,151),C200&lt;EOMONTH($C$1,180)),15,IF(AND(C200&gt;=EOMONTH($C$1,181),C200&lt;EOMONTH($C$1,210)),18,21))))))),"")</f>
        <v/>
      </c>
      <c r="I200" s="88" t="str">
        <f t="shared" ca="1" si="34"/>
        <v/>
      </c>
      <c r="J200" s="138" t="str">
        <f t="shared" ca="1" si="35"/>
        <v/>
      </c>
      <c r="K200" s="43" t="str">
        <f ca="1">+IF(G200&lt;&gt;"",SUM($G$7:G200),"")</f>
        <v/>
      </c>
      <c r="L200" s="46" t="str">
        <f t="shared" ca="1" si="36"/>
        <v/>
      </c>
      <c r="M200" s="51" t="str">
        <f ca="1">+IF(H200&lt;&gt;"",SUM($H$7:H200),"")</f>
        <v/>
      </c>
      <c r="N200" s="47" t="str">
        <f t="shared" ca="1" si="37"/>
        <v/>
      </c>
      <c r="O200" s="46" t="str">
        <f t="shared" ca="1" si="38"/>
        <v/>
      </c>
      <c r="P200" s="46" t="str">
        <f t="shared" ca="1" si="39"/>
        <v/>
      </c>
      <c r="Q200" s="53" t="str">
        <f t="shared" ca="1" si="40"/>
        <v/>
      </c>
      <c r="R200" s="53" t="str">
        <f t="shared" ca="1" si="41"/>
        <v/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5">
      <c r="A201" s="31">
        <v>195</v>
      </c>
      <c r="B201" s="37" t="str">
        <f t="shared" ref="B201:B264" ca="1" si="42">+IF(C201&lt;&gt;"",YEAR(C201),"")</f>
        <v/>
      </c>
      <c r="C201" s="40" t="str">
        <f t="shared" ref="C201:C264" ca="1" si="43">+IF(EOMONTH($C$1,A201)&lt;=EOMONTH($C$1,$C$2*12),EOMONTH($C$1,A201),"")</f>
        <v/>
      </c>
      <c r="D201" s="43" t="str">
        <f ca="1">+IF($C201&lt;&gt;"",VLOOKUP(YEAR($C201),'Proyecciones cuota'!$B$5:$C$113,2,FALSE),"")</f>
        <v/>
      </c>
      <c r="E201" s="171">
        <f ca="1">IFERROR(IF($D201&lt;&gt;"",VLOOKUP(C201,Simulador!$H$17:$I$27,2,FALSE),0),0)</f>
        <v>0</v>
      </c>
      <c r="F201" s="46" t="str">
        <f t="shared" ref="F201:F264" ca="1" si="44">+IF(D201&lt;&gt;"",F200+D201+E201,"")</f>
        <v/>
      </c>
      <c r="G201" s="43" t="str">
        <f ca="1">+IF(F201&lt;&gt;"",F201*VLOOKUP(YEAR($C201),'Proyecciones DTF'!$B$4:$Y$112,IF(C201&lt;EOMONTH($C$1,61),6,IF(AND(C201&gt;=EOMONTH($C$1,61),C201&lt;EOMONTH($C$1,90)),9,IF(AND(C201&gt;=EOMONTH($C$1,91),C201&lt;EOMONTH($C$1,120)),12,IF(AND(C201&gt;=EOMONTH($C$1,121),C201&lt;EOMONTH($C$1,150)),15,IF(AND(C201&gt;=EOMONTH($C$1,151),C201&lt;EOMONTH($C$1,180)),18,IF(AND(C201&gt;=EOMONTH($C$1,181),C201&lt;EOMONTH($C$1,210)),21,24))))))),"")</f>
        <v/>
      </c>
      <c r="H201" s="47" t="str">
        <f ca="1">+IF(F201&lt;&gt;"",F201*VLOOKUP(YEAR($C201),'Proyecciones DTF'!$B$4:$Y$112,IF(C201&lt;EOMONTH($C$1,61),3,IF(AND(C201&gt;=EOMONTH($C$1,61),C201&lt;EOMONTH($C$1,90)),6,IF(AND(C201&gt;=EOMONTH($C$1,91),C201&lt;EOMONTH($C$1,120)),9,IF(AND(C201&gt;=EOMONTH($C$1,121),C201&lt;EOMONTH($C$1,150)),12,IF(AND(C201&gt;=EOMONTH($C$1,151),C201&lt;EOMONTH($C$1,180)),15,IF(AND(C201&gt;=EOMONTH($C$1,181),C201&lt;EOMONTH($C$1,210)),18,21))))))),"")</f>
        <v/>
      </c>
      <c r="I201" s="88" t="str">
        <f t="shared" ref="I201:I264" ca="1" si="45">IF(G201="","",((1+G201/F201)^(12/1))-1)</f>
        <v/>
      </c>
      <c r="J201" s="138" t="str">
        <f t="shared" ref="J201:J264" ca="1" si="46">IFERROR(((1+H201/F201)^(12/1))-1,"")</f>
        <v/>
      </c>
      <c r="K201" s="43" t="str">
        <f ca="1">+IF(G201&lt;&gt;"",SUM($G$7:G201),"")</f>
        <v/>
      </c>
      <c r="L201" s="46" t="str">
        <f t="shared" ref="L201:L264" ca="1" si="47">IF(K201="","",K201*93%)</f>
        <v/>
      </c>
      <c r="M201" s="51" t="str">
        <f ca="1">+IF(H201&lt;&gt;"",SUM($H$7:H201),"")</f>
        <v/>
      </c>
      <c r="N201" s="47" t="str">
        <f t="shared" ref="N201:N264" ca="1" si="48">IF(M201="","",M201*$U$13)</f>
        <v/>
      </c>
      <c r="O201" s="46" t="str">
        <f t="shared" ref="O201:O264" ca="1" si="49">+IF(K201&lt;&gt;"",F201+K201,"")</f>
        <v/>
      </c>
      <c r="P201" s="46" t="str">
        <f t="shared" ref="P201:P264" ca="1" si="50">IF(L201="","",F201+L201)</f>
        <v/>
      </c>
      <c r="Q201" s="53" t="str">
        <f t="shared" ref="Q201:Q264" ca="1" si="51">+IF(M201&lt;&gt;"",F201+M201,"")</f>
        <v/>
      </c>
      <c r="R201" s="53" t="str">
        <f t="shared" ref="R201:R264" ca="1" si="52">IF(N201="","",F201+N201)</f>
        <v/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5">
      <c r="A202" s="31">
        <v>196</v>
      </c>
      <c r="B202" s="37" t="str">
        <f t="shared" ca="1" si="42"/>
        <v/>
      </c>
      <c r="C202" s="40" t="str">
        <f t="shared" ca="1" si="43"/>
        <v/>
      </c>
      <c r="D202" s="43" t="str">
        <f ca="1">+IF($C202&lt;&gt;"",VLOOKUP(YEAR($C202),'Proyecciones cuota'!$B$5:$C$113,2,FALSE),"")</f>
        <v/>
      </c>
      <c r="E202" s="171">
        <f ca="1">IFERROR(IF($D202&lt;&gt;"",VLOOKUP(C202,Simulador!$H$17:$I$27,2,FALSE),0),0)</f>
        <v>0</v>
      </c>
      <c r="F202" s="46" t="str">
        <f t="shared" ca="1" si="44"/>
        <v/>
      </c>
      <c r="G202" s="43" t="str">
        <f ca="1">+IF(F202&lt;&gt;"",F202*VLOOKUP(YEAR($C202),'Proyecciones DTF'!$B$4:$Y$112,IF(C202&lt;EOMONTH($C$1,61),6,IF(AND(C202&gt;=EOMONTH($C$1,61),C202&lt;EOMONTH($C$1,90)),9,IF(AND(C202&gt;=EOMONTH($C$1,91),C202&lt;EOMONTH($C$1,120)),12,IF(AND(C202&gt;=EOMONTH($C$1,121),C202&lt;EOMONTH($C$1,150)),15,IF(AND(C202&gt;=EOMONTH($C$1,151),C202&lt;EOMONTH($C$1,180)),18,IF(AND(C202&gt;=EOMONTH($C$1,181),C202&lt;EOMONTH($C$1,210)),21,24))))))),"")</f>
        <v/>
      </c>
      <c r="H202" s="47" t="str">
        <f ca="1">+IF(F202&lt;&gt;"",F202*VLOOKUP(YEAR($C202),'Proyecciones DTF'!$B$4:$Y$112,IF(C202&lt;EOMONTH($C$1,61),3,IF(AND(C202&gt;=EOMONTH($C$1,61),C202&lt;EOMONTH($C$1,90)),6,IF(AND(C202&gt;=EOMONTH($C$1,91),C202&lt;EOMONTH($C$1,120)),9,IF(AND(C202&gt;=EOMONTH($C$1,121),C202&lt;EOMONTH($C$1,150)),12,IF(AND(C202&gt;=EOMONTH($C$1,151),C202&lt;EOMONTH($C$1,180)),15,IF(AND(C202&gt;=EOMONTH($C$1,181),C202&lt;EOMONTH($C$1,210)),18,21))))))),"")</f>
        <v/>
      </c>
      <c r="I202" s="88" t="str">
        <f t="shared" ca="1" si="45"/>
        <v/>
      </c>
      <c r="J202" s="138" t="str">
        <f t="shared" ca="1" si="46"/>
        <v/>
      </c>
      <c r="K202" s="43" t="str">
        <f ca="1">+IF(G202&lt;&gt;"",SUM($G$7:G202),"")</f>
        <v/>
      </c>
      <c r="L202" s="46" t="str">
        <f t="shared" ca="1" si="47"/>
        <v/>
      </c>
      <c r="M202" s="51" t="str">
        <f ca="1">+IF(H202&lt;&gt;"",SUM($H$7:H202),"")</f>
        <v/>
      </c>
      <c r="N202" s="47" t="str">
        <f t="shared" ca="1" si="48"/>
        <v/>
      </c>
      <c r="O202" s="46" t="str">
        <f t="shared" ca="1" si="49"/>
        <v/>
      </c>
      <c r="P202" s="46" t="str">
        <f t="shared" ca="1" si="50"/>
        <v/>
      </c>
      <c r="Q202" s="53" t="str">
        <f t="shared" ca="1" si="51"/>
        <v/>
      </c>
      <c r="R202" s="53" t="str">
        <f t="shared" ca="1" si="52"/>
        <v/>
      </c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5">
      <c r="A203" s="31">
        <v>197</v>
      </c>
      <c r="B203" s="37" t="str">
        <f t="shared" ca="1" si="42"/>
        <v/>
      </c>
      <c r="C203" s="40" t="str">
        <f t="shared" ca="1" si="43"/>
        <v/>
      </c>
      <c r="D203" s="43" t="str">
        <f ca="1">+IF($C203&lt;&gt;"",VLOOKUP(YEAR($C203),'Proyecciones cuota'!$B$5:$C$113,2,FALSE),"")</f>
        <v/>
      </c>
      <c r="E203" s="171">
        <f ca="1">IFERROR(IF($D203&lt;&gt;"",VLOOKUP(C203,Simulador!$H$17:$I$27,2,FALSE),0),0)</f>
        <v>0</v>
      </c>
      <c r="F203" s="46" t="str">
        <f t="shared" ca="1" si="44"/>
        <v/>
      </c>
      <c r="G203" s="43" t="str">
        <f ca="1">+IF(F203&lt;&gt;"",F203*VLOOKUP(YEAR($C203),'Proyecciones DTF'!$B$4:$Y$112,IF(C203&lt;EOMONTH($C$1,61),6,IF(AND(C203&gt;=EOMONTH($C$1,61),C203&lt;EOMONTH($C$1,90)),9,IF(AND(C203&gt;=EOMONTH($C$1,91),C203&lt;EOMONTH($C$1,120)),12,IF(AND(C203&gt;=EOMONTH($C$1,121),C203&lt;EOMONTH($C$1,150)),15,IF(AND(C203&gt;=EOMONTH($C$1,151),C203&lt;EOMONTH($C$1,180)),18,IF(AND(C203&gt;=EOMONTH($C$1,181),C203&lt;EOMONTH($C$1,210)),21,24))))))),"")</f>
        <v/>
      </c>
      <c r="H203" s="47" t="str">
        <f ca="1">+IF(F203&lt;&gt;"",F203*VLOOKUP(YEAR($C203),'Proyecciones DTF'!$B$4:$Y$112,IF(C203&lt;EOMONTH($C$1,61),3,IF(AND(C203&gt;=EOMONTH($C$1,61),C203&lt;EOMONTH($C$1,90)),6,IF(AND(C203&gt;=EOMONTH($C$1,91),C203&lt;EOMONTH($C$1,120)),9,IF(AND(C203&gt;=EOMONTH($C$1,121),C203&lt;EOMONTH($C$1,150)),12,IF(AND(C203&gt;=EOMONTH($C$1,151),C203&lt;EOMONTH($C$1,180)),15,IF(AND(C203&gt;=EOMONTH($C$1,181),C203&lt;EOMONTH($C$1,210)),18,21))))))),"")</f>
        <v/>
      </c>
      <c r="I203" s="88" t="str">
        <f t="shared" ca="1" si="45"/>
        <v/>
      </c>
      <c r="J203" s="138" t="str">
        <f t="shared" ca="1" si="46"/>
        <v/>
      </c>
      <c r="K203" s="43" t="str">
        <f ca="1">+IF(G203&lt;&gt;"",SUM($G$7:G203),"")</f>
        <v/>
      </c>
      <c r="L203" s="46" t="str">
        <f t="shared" ca="1" si="47"/>
        <v/>
      </c>
      <c r="M203" s="51" t="str">
        <f ca="1">+IF(H203&lt;&gt;"",SUM($H$7:H203),"")</f>
        <v/>
      </c>
      <c r="N203" s="47" t="str">
        <f t="shared" ca="1" si="48"/>
        <v/>
      </c>
      <c r="O203" s="46" t="str">
        <f t="shared" ca="1" si="49"/>
        <v/>
      </c>
      <c r="P203" s="46" t="str">
        <f t="shared" ca="1" si="50"/>
        <v/>
      </c>
      <c r="Q203" s="53" t="str">
        <f t="shared" ca="1" si="51"/>
        <v/>
      </c>
      <c r="R203" s="53" t="str">
        <f t="shared" ca="1" si="52"/>
        <v/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5">
      <c r="A204" s="31">
        <v>198</v>
      </c>
      <c r="B204" s="37" t="str">
        <f t="shared" ca="1" si="42"/>
        <v/>
      </c>
      <c r="C204" s="40" t="str">
        <f t="shared" ca="1" si="43"/>
        <v/>
      </c>
      <c r="D204" s="43" t="str">
        <f ca="1">+IF($C204&lt;&gt;"",VLOOKUP(YEAR($C204),'Proyecciones cuota'!$B$5:$C$113,2,FALSE),"")</f>
        <v/>
      </c>
      <c r="E204" s="171">
        <f ca="1">IFERROR(IF($D204&lt;&gt;"",VLOOKUP(C204,Simulador!$H$17:$I$27,2,FALSE),0),0)</f>
        <v>0</v>
      </c>
      <c r="F204" s="46" t="str">
        <f t="shared" ca="1" si="44"/>
        <v/>
      </c>
      <c r="G204" s="43" t="str">
        <f ca="1">+IF(F204&lt;&gt;"",F204*VLOOKUP(YEAR($C204),'Proyecciones DTF'!$B$4:$Y$112,IF(C204&lt;EOMONTH($C$1,61),6,IF(AND(C204&gt;=EOMONTH($C$1,61),C204&lt;EOMONTH($C$1,90)),9,IF(AND(C204&gt;=EOMONTH($C$1,91),C204&lt;EOMONTH($C$1,120)),12,IF(AND(C204&gt;=EOMONTH($C$1,121),C204&lt;EOMONTH($C$1,150)),15,IF(AND(C204&gt;=EOMONTH($C$1,151),C204&lt;EOMONTH($C$1,180)),18,IF(AND(C204&gt;=EOMONTH($C$1,181),C204&lt;EOMONTH($C$1,210)),21,24))))))),"")</f>
        <v/>
      </c>
      <c r="H204" s="47" t="str">
        <f ca="1">+IF(F204&lt;&gt;"",F204*VLOOKUP(YEAR($C204),'Proyecciones DTF'!$B$4:$Y$112,IF(C204&lt;EOMONTH($C$1,61),3,IF(AND(C204&gt;=EOMONTH($C$1,61),C204&lt;EOMONTH($C$1,90)),6,IF(AND(C204&gt;=EOMONTH($C$1,91),C204&lt;EOMONTH($C$1,120)),9,IF(AND(C204&gt;=EOMONTH($C$1,121),C204&lt;EOMONTH($C$1,150)),12,IF(AND(C204&gt;=EOMONTH($C$1,151),C204&lt;EOMONTH($C$1,180)),15,IF(AND(C204&gt;=EOMONTH($C$1,181),C204&lt;EOMONTH($C$1,210)),18,21))))))),"")</f>
        <v/>
      </c>
      <c r="I204" s="88" t="str">
        <f t="shared" ca="1" si="45"/>
        <v/>
      </c>
      <c r="J204" s="138" t="str">
        <f t="shared" ca="1" si="46"/>
        <v/>
      </c>
      <c r="K204" s="43" t="str">
        <f ca="1">+IF(G204&lt;&gt;"",SUM($G$7:G204),"")</f>
        <v/>
      </c>
      <c r="L204" s="46" t="str">
        <f t="shared" ca="1" si="47"/>
        <v/>
      </c>
      <c r="M204" s="51" t="str">
        <f ca="1">+IF(H204&lt;&gt;"",SUM($H$7:H204),"")</f>
        <v/>
      </c>
      <c r="N204" s="47" t="str">
        <f t="shared" ca="1" si="48"/>
        <v/>
      </c>
      <c r="O204" s="46" t="str">
        <f t="shared" ca="1" si="49"/>
        <v/>
      </c>
      <c r="P204" s="46" t="str">
        <f t="shared" ca="1" si="50"/>
        <v/>
      </c>
      <c r="Q204" s="53" t="str">
        <f t="shared" ca="1" si="51"/>
        <v/>
      </c>
      <c r="R204" s="53" t="str">
        <f t="shared" ca="1" si="52"/>
        <v/>
      </c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5">
      <c r="A205" s="31">
        <v>199</v>
      </c>
      <c r="B205" s="37" t="str">
        <f t="shared" ca="1" si="42"/>
        <v/>
      </c>
      <c r="C205" s="40" t="str">
        <f t="shared" ca="1" si="43"/>
        <v/>
      </c>
      <c r="D205" s="43" t="str">
        <f ca="1">+IF($C205&lt;&gt;"",VLOOKUP(YEAR($C205),'Proyecciones cuota'!$B$5:$C$113,2,FALSE),"")</f>
        <v/>
      </c>
      <c r="E205" s="171">
        <f ca="1">IFERROR(IF($D205&lt;&gt;"",VLOOKUP(C205,Simulador!$H$17:$I$27,2,FALSE),0),0)</f>
        <v>0</v>
      </c>
      <c r="F205" s="46" t="str">
        <f t="shared" ca="1" si="44"/>
        <v/>
      </c>
      <c r="G205" s="43" t="str">
        <f ca="1">+IF(F205&lt;&gt;"",F205*VLOOKUP(YEAR($C205),'Proyecciones DTF'!$B$4:$Y$112,IF(C205&lt;EOMONTH($C$1,61),6,IF(AND(C205&gt;=EOMONTH($C$1,61),C205&lt;EOMONTH($C$1,90)),9,IF(AND(C205&gt;=EOMONTH($C$1,91),C205&lt;EOMONTH($C$1,120)),12,IF(AND(C205&gt;=EOMONTH($C$1,121),C205&lt;EOMONTH($C$1,150)),15,IF(AND(C205&gt;=EOMONTH($C$1,151),C205&lt;EOMONTH($C$1,180)),18,IF(AND(C205&gt;=EOMONTH($C$1,181),C205&lt;EOMONTH($C$1,210)),21,24))))))),"")</f>
        <v/>
      </c>
      <c r="H205" s="47" t="str">
        <f ca="1">+IF(F205&lt;&gt;"",F205*VLOOKUP(YEAR($C205),'Proyecciones DTF'!$B$4:$Y$112,IF(C205&lt;EOMONTH($C$1,61),3,IF(AND(C205&gt;=EOMONTH($C$1,61),C205&lt;EOMONTH($C$1,90)),6,IF(AND(C205&gt;=EOMONTH($C$1,91),C205&lt;EOMONTH($C$1,120)),9,IF(AND(C205&gt;=EOMONTH($C$1,121),C205&lt;EOMONTH($C$1,150)),12,IF(AND(C205&gt;=EOMONTH($C$1,151),C205&lt;EOMONTH($C$1,180)),15,IF(AND(C205&gt;=EOMONTH($C$1,181),C205&lt;EOMONTH($C$1,210)),18,21))))))),"")</f>
        <v/>
      </c>
      <c r="I205" s="88" t="str">
        <f t="shared" ca="1" si="45"/>
        <v/>
      </c>
      <c r="J205" s="138" t="str">
        <f t="shared" ca="1" si="46"/>
        <v/>
      </c>
      <c r="K205" s="43" t="str">
        <f ca="1">+IF(G205&lt;&gt;"",SUM($G$7:G205),"")</f>
        <v/>
      </c>
      <c r="L205" s="46" t="str">
        <f t="shared" ca="1" si="47"/>
        <v/>
      </c>
      <c r="M205" s="51" t="str">
        <f ca="1">+IF(H205&lt;&gt;"",SUM($H$7:H205),"")</f>
        <v/>
      </c>
      <c r="N205" s="47" t="str">
        <f t="shared" ca="1" si="48"/>
        <v/>
      </c>
      <c r="O205" s="46" t="str">
        <f t="shared" ca="1" si="49"/>
        <v/>
      </c>
      <c r="P205" s="46" t="str">
        <f t="shared" ca="1" si="50"/>
        <v/>
      </c>
      <c r="Q205" s="53" t="str">
        <f t="shared" ca="1" si="51"/>
        <v/>
      </c>
      <c r="R205" s="53" t="str">
        <f t="shared" ca="1" si="52"/>
        <v/>
      </c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5">
      <c r="A206" s="31">
        <v>200</v>
      </c>
      <c r="B206" s="37" t="str">
        <f t="shared" ca="1" si="42"/>
        <v/>
      </c>
      <c r="C206" s="40" t="str">
        <f t="shared" ca="1" si="43"/>
        <v/>
      </c>
      <c r="D206" s="43" t="str">
        <f ca="1">+IF($C206&lt;&gt;"",VLOOKUP(YEAR($C206),'Proyecciones cuota'!$B$5:$C$113,2,FALSE),"")</f>
        <v/>
      </c>
      <c r="E206" s="171">
        <f ca="1">IFERROR(IF($D206&lt;&gt;"",VLOOKUP(C206,Simulador!$H$17:$I$27,2,FALSE),0),0)</f>
        <v>0</v>
      </c>
      <c r="F206" s="46" t="str">
        <f t="shared" ca="1" si="44"/>
        <v/>
      </c>
      <c r="G206" s="43" t="str">
        <f ca="1">+IF(F206&lt;&gt;"",F206*VLOOKUP(YEAR($C206),'Proyecciones DTF'!$B$4:$Y$112,IF(C206&lt;EOMONTH($C$1,61),6,IF(AND(C206&gt;=EOMONTH($C$1,61),C206&lt;EOMONTH($C$1,90)),9,IF(AND(C206&gt;=EOMONTH($C$1,91),C206&lt;EOMONTH($C$1,120)),12,IF(AND(C206&gt;=EOMONTH($C$1,121),C206&lt;EOMONTH($C$1,150)),15,IF(AND(C206&gt;=EOMONTH($C$1,151),C206&lt;EOMONTH($C$1,180)),18,IF(AND(C206&gt;=EOMONTH($C$1,181),C206&lt;EOMONTH($C$1,210)),21,24))))))),"")</f>
        <v/>
      </c>
      <c r="H206" s="47" t="str">
        <f ca="1">+IF(F206&lt;&gt;"",F206*VLOOKUP(YEAR($C206),'Proyecciones DTF'!$B$4:$Y$112,IF(C206&lt;EOMONTH($C$1,61),3,IF(AND(C206&gt;=EOMONTH($C$1,61),C206&lt;EOMONTH($C$1,90)),6,IF(AND(C206&gt;=EOMONTH($C$1,91),C206&lt;EOMONTH($C$1,120)),9,IF(AND(C206&gt;=EOMONTH($C$1,121),C206&lt;EOMONTH($C$1,150)),12,IF(AND(C206&gt;=EOMONTH($C$1,151),C206&lt;EOMONTH($C$1,180)),15,IF(AND(C206&gt;=EOMONTH($C$1,181),C206&lt;EOMONTH($C$1,210)),18,21))))))),"")</f>
        <v/>
      </c>
      <c r="I206" s="88" t="str">
        <f t="shared" ca="1" si="45"/>
        <v/>
      </c>
      <c r="J206" s="138" t="str">
        <f t="shared" ca="1" si="46"/>
        <v/>
      </c>
      <c r="K206" s="43" t="str">
        <f ca="1">+IF(G206&lt;&gt;"",SUM($G$7:G206),"")</f>
        <v/>
      </c>
      <c r="L206" s="46" t="str">
        <f t="shared" ca="1" si="47"/>
        <v/>
      </c>
      <c r="M206" s="51" t="str">
        <f ca="1">+IF(H206&lt;&gt;"",SUM($H$7:H206),"")</f>
        <v/>
      </c>
      <c r="N206" s="47" t="str">
        <f t="shared" ca="1" si="48"/>
        <v/>
      </c>
      <c r="O206" s="46" t="str">
        <f t="shared" ca="1" si="49"/>
        <v/>
      </c>
      <c r="P206" s="46" t="str">
        <f t="shared" ca="1" si="50"/>
        <v/>
      </c>
      <c r="Q206" s="53" t="str">
        <f t="shared" ca="1" si="51"/>
        <v/>
      </c>
      <c r="R206" s="53" t="str">
        <f t="shared" ca="1" si="52"/>
        <v/>
      </c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5">
      <c r="A207" s="31">
        <v>201</v>
      </c>
      <c r="B207" s="37" t="str">
        <f t="shared" ca="1" si="42"/>
        <v/>
      </c>
      <c r="C207" s="40" t="str">
        <f t="shared" ca="1" si="43"/>
        <v/>
      </c>
      <c r="D207" s="43" t="str">
        <f ca="1">+IF($C207&lt;&gt;"",VLOOKUP(YEAR($C207),'Proyecciones cuota'!$B$5:$C$113,2,FALSE),"")</f>
        <v/>
      </c>
      <c r="E207" s="171">
        <f ca="1">IFERROR(IF($D207&lt;&gt;"",VLOOKUP(C207,Simulador!$H$17:$I$27,2,FALSE),0),0)</f>
        <v>0</v>
      </c>
      <c r="F207" s="46" t="str">
        <f t="shared" ca="1" si="44"/>
        <v/>
      </c>
      <c r="G207" s="43" t="str">
        <f ca="1">+IF(F207&lt;&gt;"",F207*VLOOKUP(YEAR($C207),'Proyecciones DTF'!$B$4:$Y$112,IF(C207&lt;EOMONTH($C$1,61),6,IF(AND(C207&gt;=EOMONTH($C$1,61),C207&lt;EOMONTH($C$1,90)),9,IF(AND(C207&gt;=EOMONTH($C$1,91),C207&lt;EOMONTH($C$1,120)),12,IF(AND(C207&gt;=EOMONTH($C$1,121),C207&lt;EOMONTH($C$1,150)),15,IF(AND(C207&gt;=EOMONTH($C$1,151),C207&lt;EOMONTH($C$1,180)),18,IF(AND(C207&gt;=EOMONTH($C$1,181),C207&lt;EOMONTH($C$1,210)),21,24))))))),"")</f>
        <v/>
      </c>
      <c r="H207" s="47" t="str">
        <f ca="1">+IF(F207&lt;&gt;"",F207*VLOOKUP(YEAR($C207),'Proyecciones DTF'!$B$4:$Y$112,IF(C207&lt;EOMONTH($C$1,61),3,IF(AND(C207&gt;=EOMONTH($C$1,61),C207&lt;EOMONTH($C$1,90)),6,IF(AND(C207&gt;=EOMONTH($C$1,91),C207&lt;EOMONTH($C$1,120)),9,IF(AND(C207&gt;=EOMONTH($C$1,121),C207&lt;EOMONTH($C$1,150)),12,IF(AND(C207&gt;=EOMONTH($C$1,151),C207&lt;EOMONTH($C$1,180)),15,IF(AND(C207&gt;=EOMONTH($C$1,181),C207&lt;EOMONTH($C$1,210)),18,21))))))),"")</f>
        <v/>
      </c>
      <c r="I207" s="88" t="str">
        <f t="shared" ca="1" si="45"/>
        <v/>
      </c>
      <c r="J207" s="138" t="str">
        <f t="shared" ca="1" si="46"/>
        <v/>
      </c>
      <c r="K207" s="43" t="str">
        <f ca="1">+IF(G207&lt;&gt;"",SUM($G$7:G207),"")</f>
        <v/>
      </c>
      <c r="L207" s="46" t="str">
        <f t="shared" ca="1" si="47"/>
        <v/>
      </c>
      <c r="M207" s="51" t="str">
        <f ca="1">+IF(H207&lt;&gt;"",SUM($H$7:H207),"")</f>
        <v/>
      </c>
      <c r="N207" s="47" t="str">
        <f t="shared" ca="1" si="48"/>
        <v/>
      </c>
      <c r="O207" s="46" t="str">
        <f t="shared" ca="1" si="49"/>
        <v/>
      </c>
      <c r="P207" s="46" t="str">
        <f t="shared" ca="1" si="50"/>
        <v/>
      </c>
      <c r="Q207" s="53" t="str">
        <f t="shared" ca="1" si="51"/>
        <v/>
      </c>
      <c r="R207" s="53" t="str">
        <f t="shared" ca="1" si="52"/>
        <v/>
      </c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5">
      <c r="A208" s="31">
        <v>202</v>
      </c>
      <c r="B208" s="37" t="str">
        <f t="shared" ca="1" si="42"/>
        <v/>
      </c>
      <c r="C208" s="40" t="str">
        <f t="shared" ca="1" si="43"/>
        <v/>
      </c>
      <c r="D208" s="43" t="str">
        <f ca="1">+IF($C208&lt;&gt;"",VLOOKUP(YEAR($C208),'Proyecciones cuota'!$B$5:$C$113,2,FALSE),"")</f>
        <v/>
      </c>
      <c r="E208" s="171">
        <f ca="1">IFERROR(IF($D208&lt;&gt;"",VLOOKUP(C208,Simulador!$H$17:$I$27,2,FALSE),0),0)</f>
        <v>0</v>
      </c>
      <c r="F208" s="46" t="str">
        <f t="shared" ca="1" si="44"/>
        <v/>
      </c>
      <c r="G208" s="43" t="str">
        <f ca="1">+IF(F208&lt;&gt;"",F208*VLOOKUP(YEAR($C208),'Proyecciones DTF'!$B$4:$Y$112,IF(C208&lt;EOMONTH($C$1,61),6,IF(AND(C208&gt;=EOMONTH($C$1,61),C208&lt;EOMONTH($C$1,90)),9,IF(AND(C208&gt;=EOMONTH($C$1,91),C208&lt;EOMONTH($C$1,120)),12,IF(AND(C208&gt;=EOMONTH($C$1,121),C208&lt;EOMONTH($C$1,150)),15,IF(AND(C208&gt;=EOMONTH($C$1,151),C208&lt;EOMONTH($C$1,180)),18,IF(AND(C208&gt;=EOMONTH($C$1,181),C208&lt;EOMONTH($C$1,210)),21,24))))))),"")</f>
        <v/>
      </c>
      <c r="H208" s="47" t="str">
        <f ca="1">+IF(F208&lt;&gt;"",F208*VLOOKUP(YEAR($C208),'Proyecciones DTF'!$B$4:$Y$112,IF(C208&lt;EOMONTH($C$1,61),3,IF(AND(C208&gt;=EOMONTH($C$1,61),C208&lt;EOMONTH($C$1,90)),6,IF(AND(C208&gt;=EOMONTH($C$1,91),C208&lt;EOMONTH($C$1,120)),9,IF(AND(C208&gt;=EOMONTH($C$1,121),C208&lt;EOMONTH($C$1,150)),12,IF(AND(C208&gt;=EOMONTH($C$1,151),C208&lt;EOMONTH($C$1,180)),15,IF(AND(C208&gt;=EOMONTH($C$1,181),C208&lt;EOMONTH($C$1,210)),18,21))))))),"")</f>
        <v/>
      </c>
      <c r="I208" s="88" t="str">
        <f t="shared" ca="1" si="45"/>
        <v/>
      </c>
      <c r="J208" s="138" t="str">
        <f t="shared" ca="1" si="46"/>
        <v/>
      </c>
      <c r="K208" s="43" t="str">
        <f ca="1">+IF(G208&lt;&gt;"",SUM($G$7:G208),"")</f>
        <v/>
      </c>
      <c r="L208" s="46" t="str">
        <f t="shared" ca="1" si="47"/>
        <v/>
      </c>
      <c r="M208" s="51" t="str">
        <f ca="1">+IF(H208&lt;&gt;"",SUM($H$7:H208),"")</f>
        <v/>
      </c>
      <c r="N208" s="47" t="str">
        <f t="shared" ca="1" si="48"/>
        <v/>
      </c>
      <c r="O208" s="46" t="str">
        <f t="shared" ca="1" si="49"/>
        <v/>
      </c>
      <c r="P208" s="46" t="str">
        <f t="shared" ca="1" si="50"/>
        <v/>
      </c>
      <c r="Q208" s="53" t="str">
        <f t="shared" ca="1" si="51"/>
        <v/>
      </c>
      <c r="R208" s="53" t="str">
        <f t="shared" ca="1" si="52"/>
        <v/>
      </c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5">
      <c r="A209" s="31">
        <v>203</v>
      </c>
      <c r="B209" s="37" t="str">
        <f t="shared" ca="1" si="42"/>
        <v/>
      </c>
      <c r="C209" s="40" t="str">
        <f t="shared" ca="1" si="43"/>
        <v/>
      </c>
      <c r="D209" s="43" t="str">
        <f ca="1">+IF($C209&lt;&gt;"",VLOOKUP(YEAR($C209),'Proyecciones cuota'!$B$5:$C$113,2,FALSE),"")</f>
        <v/>
      </c>
      <c r="E209" s="171">
        <f ca="1">IFERROR(IF($D209&lt;&gt;"",VLOOKUP(C209,Simulador!$H$17:$I$27,2,FALSE),0),0)</f>
        <v>0</v>
      </c>
      <c r="F209" s="46" t="str">
        <f t="shared" ca="1" si="44"/>
        <v/>
      </c>
      <c r="G209" s="43" t="str">
        <f ca="1">+IF(F209&lt;&gt;"",F209*VLOOKUP(YEAR($C209),'Proyecciones DTF'!$B$4:$Y$112,IF(C209&lt;EOMONTH($C$1,61),6,IF(AND(C209&gt;=EOMONTH($C$1,61),C209&lt;EOMONTH($C$1,90)),9,IF(AND(C209&gt;=EOMONTH($C$1,91),C209&lt;EOMONTH($C$1,120)),12,IF(AND(C209&gt;=EOMONTH($C$1,121),C209&lt;EOMONTH($C$1,150)),15,IF(AND(C209&gt;=EOMONTH($C$1,151),C209&lt;EOMONTH($C$1,180)),18,IF(AND(C209&gt;=EOMONTH($C$1,181),C209&lt;EOMONTH($C$1,210)),21,24))))))),"")</f>
        <v/>
      </c>
      <c r="H209" s="47" t="str">
        <f ca="1">+IF(F209&lt;&gt;"",F209*VLOOKUP(YEAR($C209),'Proyecciones DTF'!$B$4:$Y$112,IF(C209&lt;EOMONTH($C$1,61),3,IF(AND(C209&gt;=EOMONTH($C$1,61),C209&lt;EOMONTH($C$1,90)),6,IF(AND(C209&gt;=EOMONTH($C$1,91),C209&lt;EOMONTH($C$1,120)),9,IF(AND(C209&gt;=EOMONTH($C$1,121),C209&lt;EOMONTH($C$1,150)),12,IF(AND(C209&gt;=EOMONTH($C$1,151),C209&lt;EOMONTH($C$1,180)),15,IF(AND(C209&gt;=EOMONTH($C$1,181),C209&lt;EOMONTH($C$1,210)),18,21))))))),"")</f>
        <v/>
      </c>
      <c r="I209" s="88" t="str">
        <f t="shared" ca="1" si="45"/>
        <v/>
      </c>
      <c r="J209" s="138" t="str">
        <f t="shared" ca="1" si="46"/>
        <v/>
      </c>
      <c r="K209" s="43" t="str">
        <f ca="1">+IF(G209&lt;&gt;"",SUM($G$7:G209),"")</f>
        <v/>
      </c>
      <c r="L209" s="46" t="str">
        <f t="shared" ca="1" si="47"/>
        <v/>
      </c>
      <c r="M209" s="51" t="str">
        <f ca="1">+IF(H209&lt;&gt;"",SUM($H$7:H209),"")</f>
        <v/>
      </c>
      <c r="N209" s="47" t="str">
        <f t="shared" ca="1" si="48"/>
        <v/>
      </c>
      <c r="O209" s="46" t="str">
        <f t="shared" ca="1" si="49"/>
        <v/>
      </c>
      <c r="P209" s="46" t="str">
        <f t="shared" ca="1" si="50"/>
        <v/>
      </c>
      <c r="Q209" s="53" t="str">
        <f t="shared" ca="1" si="51"/>
        <v/>
      </c>
      <c r="R209" s="53" t="str">
        <f t="shared" ca="1" si="52"/>
        <v/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5">
      <c r="A210" s="31">
        <v>204</v>
      </c>
      <c r="B210" s="37" t="str">
        <f t="shared" ca="1" si="42"/>
        <v/>
      </c>
      <c r="C210" s="40" t="str">
        <f t="shared" ca="1" si="43"/>
        <v/>
      </c>
      <c r="D210" s="43" t="str">
        <f ca="1">+IF($C210&lt;&gt;"",VLOOKUP(YEAR($C210),'Proyecciones cuota'!$B$5:$C$113,2,FALSE),"")</f>
        <v/>
      </c>
      <c r="E210" s="171">
        <f ca="1">IFERROR(IF($D210&lt;&gt;"",VLOOKUP(C210,Simulador!$H$17:$I$27,2,FALSE),0),0)</f>
        <v>0</v>
      </c>
      <c r="F210" s="46" t="str">
        <f t="shared" ca="1" si="44"/>
        <v/>
      </c>
      <c r="G210" s="43" t="str">
        <f ca="1">+IF(F210&lt;&gt;"",F210*VLOOKUP(YEAR($C210),'Proyecciones DTF'!$B$4:$Y$112,IF(C210&lt;EOMONTH($C$1,61),6,IF(AND(C210&gt;=EOMONTH($C$1,61),C210&lt;EOMONTH($C$1,90)),9,IF(AND(C210&gt;=EOMONTH($C$1,91),C210&lt;EOMONTH($C$1,120)),12,IF(AND(C210&gt;=EOMONTH($C$1,121),C210&lt;EOMONTH($C$1,150)),15,IF(AND(C210&gt;=EOMONTH($C$1,151),C210&lt;EOMONTH($C$1,180)),18,IF(AND(C210&gt;=EOMONTH($C$1,181),C210&lt;EOMONTH($C$1,210)),21,24))))))),"")</f>
        <v/>
      </c>
      <c r="H210" s="47" t="str">
        <f ca="1">+IF(F210&lt;&gt;"",F210*VLOOKUP(YEAR($C210),'Proyecciones DTF'!$B$4:$Y$112,IF(C210&lt;EOMONTH($C$1,61),3,IF(AND(C210&gt;=EOMONTH($C$1,61),C210&lt;EOMONTH($C$1,90)),6,IF(AND(C210&gt;=EOMONTH($C$1,91),C210&lt;EOMONTH($C$1,120)),9,IF(AND(C210&gt;=EOMONTH($C$1,121),C210&lt;EOMONTH($C$1,150)),12,IF(AND(C210&gt;=EOMONTH($C$1,151),C210&lt;EOMONTH($C$1,180)),15,IF(AND(C210&gt;=EOMONTH($C$1,181),C210&lt;EOMONTH($C$1,210)),18,21))))))),"")</f>
        <v/>
      </c>
      <c r="I210" s="88" t="str">
        <f t="shared" ca="1" si="45"/>
        <v/>
      </c>
      <c r="J210" s="138" t="str">
        <f t="shared" ca="1" si="46"/>
        <v/>
      </c>
      <c r="K210" s="43" t="str">
        <f ca="1">+IF(G210&lt;&gt;"",SUM($G$7:G210),"")</f>
        <v/>
      </c>
      <c r="L210" s="46" t="str">
        <f t="shared" ca="1" si="47"/>
        <v/>
      </c>
      <c r="M210" s="51" t="str">
        <f ca="1">+IF(H210&lt;&gt;"",SUM($H$7:H210),"")</f>
        <v/>
      </c>
      <c r="N210" s="47" t="str">
        <f t="shared" ca="1" si="48"/>
        <v/>
      </c>
      <c r="O210" s="46" t="str">
        <f t="shared" ca="1" si="49"/>
        <v/>
      </c>
      <c r="P210" s="46" t="str">
        <f t="shared" ca="1" si="50"/>
        <v/>
      </c>
      <c r="Q210" s="53" t="str">
        <f t="shared" ca="1" si="51"/>
        <v/>
      </c>
      <c r="R210" s="53" t="str">
        <f t="shared" ca="1" si="52"/>
        <v/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5">
      <c r="A211" s="31">
        <v>205</v>
      </c>
      <c r="B211" s="37" t="str">
        <f t="shared" ca="1" si="42"/>
        <v/>
      </c>
      <c r="C211" s="40" t="str">
        <f t="shared" ca="1" si="43"/>
        <v/>
      </c>
      <c r="D211" s="43" t="str">
        <f ca="1">+IF($C211&lt;&gt;"",VLOOKUP(YEAR($C211),'Proyecciones cuota'!$B$5:$C$113,2,FALSE),"")</f>
        <v/>
      </c>
      <c r="E211" s="171">
        <f ca="1">IFERROR(IF($D211&lt;&gt;"",VLOOKUP(C211,Simulador!$H$17:$I$27,2,FALSE),0),0)</f>
        <v>0</v>
      </c>
      <c r="F211" s="46" t="str">
        <f t="shared" ca="1" si="44"/>
        <v/>
      </c>
      <c r="G211" s="43" t="str">
        <f ca="1">+IF(F211&lt;&gt;"",F211*VLOOKUP(YEAR($C211),'Proyecciones DTF'!$B$4:$Y$112,IF(C211&lt;EOMONTH($C$1,61),6,IF(AND(C211&gt;=EOMONTH($C$1,61),C211&lt;EOMONTH($C$1,90)),9,IF(AND(C211&gt;=EOMONTH($C$1,91),C211&lt;EOMONTH($C$1,120)),12,IF(AND(C211&gt;=EOMONTH($C$1,121),C211&lt;EOMONTH($C$1,150)),15,IF(AND(C211&gt;=EOMONTH($C$1,151),C211&lt;EOMONTH($C$1,180)),18,IF(AND(C211&gt;=EOMONTH($C$1,181),C211&lt;EOMONTH($C$1,210)),21,24))))))),"")</f>
        <v/>
      </c>
      <c r="H211" s="47" t="str">
        <f ca="1">+IF(F211&lt;&gt;"",F211*VLOOKUP(YEAR($C211),'Proyecciones DTF'!$B$4:$Y$112,IF(C211&lt;EOMONTH($C$1,61),3,IF(AND(C211&gt;=EOMONTH($C$1,61),C211&lt;EOMONTH($C$1,90)),6,IF(AND(C211&gt;=EOMONTH($C$1,91),C211&lt;EOMONTH($C$1,120)),9,IF(AND(C211&gt;=EOMONTH($C$1,121),C211&lt;EOMONTH($C$1,150)),12,IF(AND(C211&gt;=EOMONTH($C$1,151),C211&lt;EOMONTH($C$1,180)),15,IF(AND(C211&gt;=EOMONTH($C$1,181),C211&lt;EOMONTH($C$1,210)),18,21))))))),"")</f>
        <v/>
      </c>
      <c r="I211" s="88" t="str">
        <f t="shared" ca="1" si="45"/>
        <v/>
      </c>
      <c r="J211" s="138" t="str">
        <f t="shared" ca="1" si="46"/>
        <v/>
      </c>
      <c r="K211" s="43" t="str">
        <f ca="1">+IF(G211&lt;&gt;"",SUM($G$7:G211),"")</f>
        <v/>
      </c>
      <c r="L211" s="46" t="str">
        <f t="shared" ca="1" si="47"/>
        <v/>
      </c>
      <c r="M211" s="51" t="str">
        <f ca="1">+IF(H211&lt;&gt;"",SUM($H$7:H211),"")</f>
        <v/>
      </c>
      <c r="N211" s="47" t="str">
        <f t="shared" ca="1" si="48"/>
        <v/>
      </c>
      <c r="O211" s="46" t="str">
        <f t="shared" ca="1" si="49"/>
        <v/>
      </c>
      <c r="P211" s="46" t="str">
        <f t="shared" ca="1" si="50"/>
        <v/>
      </c>
      <c r="Q211" s="53" t="str">
        <f t="shared" ca="1" si="51"/>
        <v/>
      </c>
      <c r="R211" s="53" t="str">
        <f t="shared" ca="1" si="52"/>
        <v/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5">
      <c r="A212" s="31">
        <v>206</v>
      </c>
      <c r="B212" s="37" t="str">
        <f t="shared" ca="1" si="42"/>
        <v/>
      </c>
      <c r="C212" s="40" t="str">
        <f t="shared" ca="1" si="43"/>
        <v/>
      </c>
      <c r="D212" s="43" t="str">
        <f ca="1">+IF($C212&lt;&gt;"",VLOOKUP(YEAR($C212),'Proyecciones cuota'!$B$5:$C$113,2,FALSE),"")</f>
        <v/>
      </c>
      <c r="E212" s="171">
        <f ca="1">IFERROR(IF($D212&lt;&gt;"",VLOOKUP(C212,Simulador!$H$17:$I$27,2,FALSE),0),0)</f>
        <v>0</v>
      </c>
      <c r="F212" s="46" t="str">
        <f t="shared" ca="1" si="44"/>
        <v/>
      </c>
      <c r="G212" s="43" t="str">
        <f ca="1">+IF(F212&lt;&gt;"",F212*VLOOKUP(YEAR($C212),'Proyecciones DTF'!$B$4:$Y$112,IF(C212&lt;EOMONTH($C$1,61),6,IF(AND(C212&gt;=EOMONTH($C$1,61),C212&lt;EOMONTH($C$1,90)),9,IF(AND(C212&gt;=EOMONTH($C$1,91),C212&lt;EOMONTH($C$1,120)),12,IF(AND(C212&gt;=EOMONTH($C$1,121),C212&lt;EOMONTH($C$1,150)),15,IF(AND(C212&gt;=EOMONTH($C$1,151),C212&lt;EOMONTH($C$1,180)),18,IF(AND(C212&gt;=EOMONTH($C$1,181),C212&lt;EOMONTH($C$1,210)),21,24))))))),"")</f>
        <v/>
      </c>
      <c r="H212" s="47" t="str">
        <f ca="1">+IF(F212&lt;&gt;"",F212*VLOOKUP(YEAR($C212),'Proyecciones DTF'!$B$4:$Y$112,IF(C212&lt;EOMONTH($C$1,61),3,IF(AND(C212&gt;=EOMONTH($C$1,61),C212&lt;EOMONTH($C$1,90)),6,IF(AND(C212&gt;=EOMONTH($C$1,91),C212&lt;EOMONTH($C$1,120)),9,IF(AND(C212&gt;=EOMONTH($C$1,121),C212&lt;EOMONTH($C$1,150)),12,IF(AND(C212&gt;=EOMONTH($C$1,151),C212&lt;EOMONTH($C$1,180)),15,IF(AND(C212&gt;=EOMONTH($C$1,181),C212&lt;EOMONTH($C$1,210)),18,21))))))),"")</f>
        <v/>
      </c>
      <c r="I212" s="88" t="str">
        <f t="shared" ca="1" si="45"/>
        <v/>
      </c>
      <c r="J212" s="138" t="str">
        <f t="shared" ca="1" si="46"/>
        <v/>
      </c>
      <c r="K212" s="43" t="str">
        <f ca="1">+IF(G212&lt;&gt;"",SUM($G$7:G212),"")</f>
        <v/>
      </c>
      <c r="L212" s="46" t="str">
        <f t="shared" ca="1" si="47"/>
        <v/>
      </c>
      <c r="M212" s="51" t="str">
        <f ca="1">+IF(H212&lt;&gt;"",SUM($H$7:H212),"")</f>
        <v/>
      </c>
      <c r="N212" s="47" t="str">
        <f t="shared" ca="1" si="48"/>
        <v/>
      </c>
      <c r="O212" s="46" t="str">
        <f t="shared" ca="1" si="49"/>
        <v/>
      </c>
      <c r="P212" s="46" t="str">
        <f t="shared" ca="1" si="50"/>
        <v/>
      </c>
      <c r="Q212" s="53" t="str">
        <f t="shared" ca="1" si="51"/>
        <v/>
      </c>
      <c r="R212" s="53" t="str">
        <f t="shared" ca="1" si="52"/>
        <v/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5">
      <c r="A213" s="31">
        <v>207</v>
      </c>
      <c r="B213" s="37" t="str">
        <f t="shared" ca="1" si="42"/>
        <v/>
      </c>
      <c r="C213" s="40" t="str">
        <f t="shared" ca="1" si="43"/>
        <v/>
      </c>
      <c r="D213" s="43" t="str">
        <f ca="1">+IF($C213&lt;&gt;"",VLOOKUP(YEAR($C213),'Proyecciones cuota'!$B$5:$C$113,2,FALSE),"")</f>
        <v/>
      </c>
      <c r="E213" s="171">
        <f ca="1">IFERROR(IF($D213&lt;&gt;"",VLOOKUP(C213,Simulador!$H$17:$I$27,2,FALSE),0),0)</f>
        <v>0</v>
      </c>
      <c r="F213" s="46" t="str">
        <f t="shared" ca="1" si="44"/>
        <v/>
      </c>
      <c r="G213" s="43" t="str">
        <f ca="1">+IF(F213&lt;&gt;"",F213*VLOOKUP(YEAR($C213),'Proyecciones DTF'!$B$4:$Y$112,IF(C213&lt;EOMONTH($C$1,61),6,IF(AND(C213&gt;=EOMONTH($C$1,61),C213&lt;EOMONTH($C$1,90)),9,IF(AND(C213&gt;=EOMONTH($C$1,91),C213&lt;EOMONTH($C$1,120)),12,IF(AND(C213&gt;=EOMONTH($C$1,121),C213&lt;EOMONTH($C$1,150)),15,IF(AND(C213&gt;=EOMONTH($C$1,151),C213&lt;EOMONTH($C$1,180)),18,IF(AND(C213&gt;=EOMONTH($C$1,181),C213&lt;EOMONTH($C$1,210)),21,24))))))),"")</f>
        <v/>
      </c>
      <c r="H213" s="47" t="str">
        <f ca="1">+IF(F213&lt;&gt;"",F213*VLOOKUP(YEAR($C213),'Proyecciones DTF'!$B$4:$Y$112,IF(C213&lt;EOMONTH($C$1,61),3,IF(AND(C213&gt;=EOMONTH($C$1,61),C213&lt;EOMONTH($C$1,90)),6,IF(AND(C213&gt;=EOMONTH($C$1,91),C213&lt;EOMONTH($C$1,120)),9,IF(AND(C213&gt;=EOMONTH($C$1,121),C213&lt;EOMONTH($C$1,150)),12,IF(AND(C213&gt;=EOMONTH($C$1,151),C213&lt;EOMONTH($C$1,180)),15,IF(AND(C213&gt;=EOMONTH($C$1,181),C213&lt;EOMONTH($C$1,210)),18,21))))))),"")</f>
        <v/>
      </c>
      <c r="I213" s="88" t="str">
        <f t="shared" ca="1" si="45"/>
        <v/>
      </c>
      <c r="J213" s="138" t="str">
        <f t="shared" ca="1" si="46"/>
        <v/>
      </c>
      <c r="K213" s="43" t="str">
        <f ca="1">+IF(G213&lt;&gt;"",SUM($G$7:G213),"")</f>
        <v/>
      </c>
      <c r="L213" s="46" t="str">
        <f t="shared" ca="1" si="47"/>
        <v/>
      </c>
      <c r="M213" s="51" t="str">
        <f ca="1">+IF(H213&lt;&gt;"",SUM($H$7:H213),"")</f>
        <v/>
      </c>
      <c r="N213" s="47" t="str">
        <f t="shared" ca="1" si="48"/>
        <v/>
      </c>
      <c r="O213" s="46" t="str">
        <f t="shared" ca="1" si="49"/>
        <v/>
      </c>
      <c r="P213" s="46" t="str">
        <f t="shared" ca="1" si="50"/>
        <v/>
      </c>
      <c r="Q213" s="53" t="str">
        <f t="shared" ca="1" si="51"/>
        <v/>
      </c>
      <c r="R213" s="53" t="str">
        <f t="shared" ca="1" si="52"/>
        <v/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5">
      <c r="A214" s="31">
        <v>208</v>
      </c>
      <c r="B214" s="37" t="str">
        <f t="shared" ca="1" si="42"/>
        <v/>
      </c>
      <c r="C214" s="40" t="str">
        <f t="shared" ca="1" si="43"/>
        <v/>
      </c>
      <c r="D214" s="43" t="str">
        <f ca="1">+IF($C214&lt;&gt;"",VLOOKUP(YEAR($C214),'Proyecciones cuota'!$B$5:$C$113,2,FALSE),"")</f>
        <v/>
      </c>
      <c r="E214" s="171">
        <f ca="1">IFERROR(IF($D214&lt;&gt;"",VLOOKUP(C214,Simulador!$H$17:$I$27,2,FALSE),0),0)</f>
        <v>0</v>
      </c>
      <c r="F214" s="46" t="str">
        <f t="shared" ca="1" si="44"/>
        <v/>
      </c>
      <c r="G214" s="43" t="str">
        <f ca="1">+IF(F214&lt;&gt;"",F214*VLOOKUP(YEAR($C214),'Proyecciones DTF'!$B$4:$Y$112,IF(C214&lt;EOMONTH($C$1,61),6,IF(AND(C214&gt;=EOMONTH($C$1,61),C214&lt;EOMONTH($C$1,90)),9,IF(AND(C214&gt;=EOMONTH($C$1,91),C214&lt;EOMONTH($C$1,120)),12,IF(AND(C214&gt;=EOMONTH($C$1,121),C214&lt;EOMONTH($C$1,150)),15,IF(AND(C214&gt;=EOMONTH($C$1,151),C214&lt;EOMONTH($C$1,180)),18,IF(AND(C214&gt;=EOMONTH($C$1,181),C214&lt;EOMONTH($C$1,210)),21,24))))))),"")</f>
        <v/>
      </c>
      <c r="H214" s="47" t="str">
        <f ca="1">+IF(F214&lt;&gt;"",F214*VLOOKUP(YEAR($C214),'Proyecciones DTF'!$B$4:$Y$112,IF(C214&lt;EOMONTH($C$1,61),3,IF(AND(C214&gt;=EOMONTH($C$1,61),C214&lt;EOMONTH($C$1,90)),6,IF(AND(C214&gt;=EOMONTH($C$1,91),C214&lt;EOMONTH($C$1,120)),9,IF(AND(C214&gt;=EOMONTH($C$1,121),C214&lt;EOMONTH($C$1,150)),12,IF(AND(C214&gt;=EOMONTH($C$1,151),C214&lt;EOMONTH($C$1,180)),15,IF(AND(C214&gt;=EOMONTH($C$1,181),C214&lt;EOMONTH($C$1,210)),18,21))))))),"")</f>
        <v/>
      </c>
      <c r="I214" s="88" t="str">
        <f t="shared" ca="1" si="45"/>
        <v/>
      </c>
      <c r="J214" s="138" t="str">
        <f t="shared" ca="1" si="46"/>
        <v/>
      </c>
      <c r="K214" s="43" t="str">
        <f ca="1">+IF(G214&lt;&gt;"",SUM($G$7:G214),"")</f>
        <v/>
      </c>
      <c r="L214" s="46" t="str">
        <f t="shared" ca="1" si="47"/>
        <v/>
      </c>
      <c r="M214" s="51" t="str">
        <f ca="1">+IF(H214&lt;&gt;"",SUM($H$7:H214),"")</f>
        <v/>
      </c>
      <c r="N214" s="47" t="str">
        <f t="shared" ca="1" si="48"/>
        <v/>
      </c>
      <c r="O214" s="46" t="str">
        <f t="shared" ca="1" si="49"/>
        <v/>
      </c>
      <c r="P214" s="46" t="str">
        <f t="shared" ca="1" si="50"/>
        <v/>
      </c>
      <c r="Q214" s="53" t="str">
        <f t="shared" ca="1" si="51"/>
        <v/>
      </c>
      <c r="R214" s="53" t="str">
        <f t="shared" ca="1" si="52"/>
        <v/>
      </c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5">
      <c r="A215" s="31">
        <v>209</v>
      </c>
      <c r="B215" s="37" t="str">
        <f t="shared" ca="1" si="42"/>
        <v/>
      </c>
      <c r="C215" s="40" t="str">
        <f t="shared" ca="1" si="43"/>
        <v/>
      </c>
      <c r="D215" s="43" t="str">
        <f ca="1">+IF($C215&lt;&gt;"",VLOOKUP(YEAR($C215),'Proyecciones cuota'!$B$5:$C$113,2,FALSE),"")</f>
        <v/>
      </c>
      <c r="E215" s="171">
        <f ca="1">IFERROR(IF($D215&lt;&gt;"",VLOOKUP(C215,Simulador!$H$17:$I$27,2,FALSE),0),0)</f>
        <v>0</v>
      </c>
      <c r="F215" s="46" t="str">
        <f t="shared" ca="1" si="44"/>
        <v/>
      </c>
      <c r="G215" s="43" t="str">
        <f ca="1">+IF(F215&lt;&gt;"",F215*VLOOKUP(YEAR($C215),'Proyecciones DTF'!$B$4:$Y$112,IF(C215&lt;EOMONTH($C$1,61),6,IF(AND(C215&gt;=EOMONTH($C$1,61),C215&lt;EOMONTH($C$1,90)),9,IF(AND(C215&gt;=EOMONTH($C$1,91),C215&lt;EOMONTH($C$1,120)),12,IF(AND(C215&gt;=EOMONTH($C$1,121),C215&lt;EOMONTH($C$1,150)),15,IF(AND(C215&gt;=EOMONTH($C$1,151),C215&lt;EOMONTH($C$1,180)),18,IF(AND(C215&gt;=EOMONTH($C$1,181),C215&lt;EOMONTH($C$1,210)),21,24))))))),"")</f>
        <v/>
      </c>
      <c r="H215" s="47" t="str">
        <f ca="1">+IF(F215&lt;&gt;"",F215*VLOOKUP(YEAR($C215),'Proyecciones DTF'!$B$4:$Y$112,IF(C215&lt;EOMONTH($C$1,61),3,IF(AND(C215&gt;=EOMONTH($C$1,61),C215&lt;EOMONTH($C$1,90)),6,IF(AND(C215&gt;=EOMONTH($C$1,91),C215&lt;EOMONTH($C$1,120)),9,IF(AND(C215&gt;=EOMONTH($C$1,121),C215&lt;EOMONTH($C$1,150)),12,IF(AND(C215&gt;=EOMONTH($C$1,151),C215&lt;EOMONTH($C$1,180)),15,IF(AND(C215&gt;=EOMONTH($C$1,181),C215&lt;EOMONTH($C$1,210)),18,21))))))),"")</f>
        <v/>
      </c>
      <c r="I215" s="88" t="str">
        <f t="shared" ca="1" si="45"/>
        <v/>
      </c>
      <c r="J215" s="138" t="str">
        <f t="shared" ca="1" si="46"/>
        <v/>
      </c>
      <c r="K215" s="43" t="str">
        <f ca="1">+IF(G215&lt;&gt;"",SUM($G$7:G215),"")</f>
        <v/>
      </c>
      <c r="L215" s="46" t="str">
        <f t="shared" ca="1" si="47"/>
        <v/>
      </c>
      <c r="M215" s="51" t="str">
        <f ca="1">+IF(H215&lt;&gt;"",SUM($H$7:H215),"")</f>
        <v/>
      </c>
      <c r="N215" s="47" t="str">
        <f t="shared" ca="1" si="48"/>
        <v/>
      </c>
      <c r="O215" s="46" t="str">
        <f t="shared" ca="1" si="49"/>
        <v/>
      </c>
      <c r="P215" s="46" t="str">
        <f t="shared" ca="1" si="50"/>
        <v/>
      </c>
      <c r="Q215" s="53" t="str">
        <f t="shared" ca="1" si="51"/>
        <v/>
      </c>
      <c r="R215" s="53" t="str">
        <f t="shared" ca="1" si="52"/>
        <v/>
      </c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5">
      <c r="A216" s="31">
        <v>210</v>
      </c>
      <c r="B216" s="37" t="str">
        <f t="shared" ca="1" si="42"/>
        <v/>
      </c>
      <c r="C216" s="40" t="str">
        <f t="shared" ca="1" si="43"/>
        <v/>
      </c>
      <c r="D216" s="43" t="str">
        <f ca="1">+IF($C216&lt;&gt;"",VLOOKUP(YEAR($C216),'Proyecciones cuota'!$B$5:$C$113,2,FALSE),"")</f>
        <v/>
      </c>
      <c r="E216" s="171">
        <f ca="1">IFERROR(IF($D216&lt;&gt;"",VLOOKUP(C216,Simulador!$H$17:$I$27,2,FALSE),0),0)</f>
        <v>0</v>
      </c>
      <c r="F216" s="46" t="str">
        <f t="shared" ca="1" si="44"/>
        <v/>
      </c>
      <c r="G216" s="43" t="str">
        <f ca="1">+IF(F216&lt;&gt;"",F216*VLOOKUP(YEAR($C216),'Proyecciones DTF'!$B$4:$Y$112,IF(C216&lt;EOMONTH($C$1,61),6,IF(AND(C216&gt;=EOMONTH($C$1,61),C216&lt;EOMONTH($C$1,90)),9,IF(AND(C216&gt;=EOMONTH($C$1,91),C216&lt;EOMONTH($C$1,120)),12,IF(AND(C216&gt;=EOMONTH($C$1,121),C216&lt;EOMONTH($C$1,150)),15,IF(AND(C216&gt;=EOMONTH($C$1,151),C216&lt;EOMONTH($C$1,180)),18,IF(AND(C216&gt;=EOMONTH($C$1,181),C216&lt;EOMONTH($C$1,210)),21,24))))))),"")</f>
        <v/>
      </c>
      <c r="H216" s="47" t="str">
        <f ca="1">+IF(F216&lt;&gt;"",F216*VLOOKUP(YEAR($C216),'Proyecciones DTF'!$B$4:$Y$112,IF(C216&lt;EOMONTH($C$1,61),3,IF(AND(C216&gt;=EOMONTH($C$1,61),C216&lt;EOMONTH($C$1,90)),6,IF(AND(C216&gt;=EOMONTH($C$1,91),C216&lt;EOMONTH($C$1,120)),9,IF(AND(C216&gt;=EOMONTH($C$1,121),C216&lt;EOMONTH($C$1,150)),12,IF(AND(C216&gt;=EOMONTH($C$1,151),C216&lt;EOMONTH($C$1,180)),15,IF(AND(C216&gt;=EOMONTH($C$1,181),C216&lt;EOMONTH($C$1,210)),18,21))))))),"")</f>
        <v/>
      </c>
      <c r="I216" s="88" t="str">
        <f t="shared" ca="1" si="45"/>
        <v/>
      </c>
      <c r="J216" s="138" t="str">
        <f t="shared" ca="1" si="46"/>
        <v/>
      </c>
      <c r="K216" s="43" t="str">
        <f ca="1">+IF(G216&lt;&gt;"",SUM($G$7:G216),"")</f>
        <v/>
      </c>
      <c r="L216" s="46" t="str">
        <f t="shared" ca="1" si="47"/>
        <v/>
      </c>
      <c r="M216" s="51" t="str">
        <f ca="1">+IF(H216&lt;&gt;"",SUM($H$7:H216),"")</f>
        <v/>
      </c>
      <c r="N216" s="47" t="str">
        <f t="shared" ca="1" si="48"/>
        <v/>
      </c>
      <c r="O216" s="46" t="str">
        <f t="shared" ca="1" si="49"/>
        <v/>
      </c>
      <c r="P216" s="46" t="str">
        <f t="shared" ca="1" si="50"/>
        <v/>
      </c>
      <c r="Q216" s="53" t="str">
        <f t="shared" ca="1" si="51"/>
        <v/>
      </c>
      <c r="R216" s="53" t="str">
        <f t="shared" ca="1" si="52"/>
        <v/>
      </c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5">
      <c r="A217" s="31">
        <v>211</v>
      </c>
      <c r="B217" s="37" t="str">
        <f t="shared" ca="1" si="42"/>
        <v/>
      </c>
      <c r="C217" s="40" t="str">
        <f t="shared" ca="1" si="43"/>
        <v/>
      </c>
      <c r="D217" s="43" t="str">
        <f ca="1">+IF($C217&lt;&gt;"",VLOOKUP(YEAR($C217),'Proyecciones cuota'!$B$5:$C$113,2,FALSE),"")</f>
        <v/>
      </c>
      <c r="E217" s="171">
        <f ca="1">IFERROR(IF($D217&lt;&gt;"",VLOOKUP(C217,Simulador!$H$17:$I$27,2,FALSE),0),0)</f>
        <v>0</v>
      </c>
      <c r="F217" s="46" t="str">
        <f t="shared" ca="1" si="44"/>
        <v/>
      </c>
      <c r="G217" s="43" t="str">
        <f ca="1">+IF(F217&lt;&gt;"",F217*VLOOKUP(YEAR($C217),'Proyecciones DTF'!$B$4:$Y$112,IF(C217&lt;EOMONTH($C$1,61),6,IF(AND(C217&gt;=EOMONTH($C$1,61),C217&lt;EOMONTH($C$1,90)),9,IF(AND(C217&gt;=EOMONTH($C$1,91),C217&lt;EOMONTH($C$1,120)),12,IF(AND(C217&gt;=EOMONTH($C$1,121),C217&lt;EOMONTH($C$1,150)),15,IF(AND(C217&gt;=EOMONTH($C$1,151),C217&lt;EOMONTH($C$1,180)),18,IF(AND(C217&gt;=EOMONTH($C$1,181),C217&lt;EOMONTH($C$1,210)),21,24))))))),"")</f>
        <v/>
      </c>
      <c r="H217" s="47" t="str">
        <f ca="1">+IF(F217&lt;&gt;"",F217*VLOOKUP(YEAR($C217),'Proyecciones DTF'!$B$4:$Y$112,IF(C217&lt;EOMONTH($C$1,61),3,IF(AND(C217&gt;=EOMONTH($C$1,61),C217&lt;EOMONTH($C$1,90)),6,IF(AND(C217&gt;=EOMONTH($C$1,91),C217&lt;EOMONTH($C$1,120)),9,IF(AND(C217&gt;=EOMONTH($C$1,121),C217&lt;EOMONTH($C$1,150)),12,IF(AND(C217&gt;=EOMONTH($C$1,151),C217&lt;EOMONTH($C$1,180)),15,IF(AND(C217&gt;=EOMONTH($C$1,181),C217&lt;EOMONTH($C$1,210)),18,21))))))),"")</f>
        <v/>
      </c>
      <c r="I217" s="88" t="str">
        <f t="shared" ca="1" si="45"/>
        <v/>
      </c>
      <c r="J217" s="138" t="str">
        <f t="shared" ca="1" si="46"/>
        <v/>
      </c>
      <c r="K217" s="43" t="str">
        <f ca="1">+IF(G217&lt;&gt;"",SUM($G$7:G217),"")</f>
        <v/>
      </c>
      <c r="L217" s="46" t="str">
        <f t="shared" ca="1" si="47"/>
        <v/>
      </c>
      <c r="M217" s="51" t="str">
        <f ca="1">+IF(H217&lt;&gt;"",SUM($H$7:H217),"")</f>
        <v/>
      </c>
      <c r="N217" s="47" t="str">
        <f t="shared" ca="1" si="48"/>
        <v/>
      </c>
      <c r="O217" s="46" t="str">
        <f t="shared" ca="1" si="49"/>
        <v/>
      </c>
      <c r="P217" s="46" t="str">
        <f t="shared" ca="1" si="50"/>
        <v/>
      </c>
      <c r="Q217" s="53" t="str">
        <f t="shared" ca="1" si="51"/>
        <v/>
      </c>
      <c r="R217" s="53" t="str">
        <f t="shared" ca="1" si="52"/>
        <v/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5">
      <c r="A218" s="31">
        <v>212</v>
      </c>
      <c r="B218" s="37" t="str">
        <f t="shared" ca="1" si="42"/>
        <v/>
      </c>
      <c r="C218" s="40" t="str">
        <f t="shared" ca="1" si="43"/>
        <v/>
      </c>
      <c r="D218" s="43" t="str">
        <f ca="1">+IF($C218&lt;&gt;"",VLOOKUP(YEAR($C218),'Proyecciones cuota'!$B$5:$C$113,2,FALSE),"")</f>
        <v/>
      </c>
      <c r="E218" s="171">
        <f ca="1">IFERROR(IF($D218&lt;&gt;"",VLOOKUP(C218,Simulador!$H$17:$I$27,2,FALSE),0),0)</f>
        <v>0</v>
      </c>
      <c r="F218" s="46" t="str">
        <f t="shared" ca="1" si="44"/>
        <v/>
      </c>
      <c r="G218" s="43" t="str">
        <f ca="1">+IF(F218&lt;&gt;"",F218*VLOOKUP(YEAR($C218),'Proyecciones DTF'!$B$4:$Y$112,IF(C218&lt;EOMONTH($C$1,61),6,IF(AND(C218&gt;=EOMONTH($C$1,61),C218&lt;EOMONTH($C$1,90)),9,IF(AND(C218&gt;=EOMONTH($C$1,91),C218&lt;EOMONTH($C$1,120)),12,IF(AND(C218&gt;=EOMONTH($C$1,121),C218&lt;EOMONTH($C$1,150)),15,IF(AND(C218&gt;=EOMONTH($C$1,151),C218&lt;EOMONTH($C$1,180)),18,IF(AND(C218&gt;=EOMONTH($C$1,181),C218&lt;EOMONTH($C$1,210)),21,24))))))),"")</f>
        <v/>
      </c>
      <c r="H218" s="47" t="str">
        <f ca="1">+IF(F218&lt;&gt;"",F218*VLOOKUP(YEAR($C218),'Proyecciones DTF'!$B$4:$Y$112,IF(C218&lt;EOMONTH($C$1,61),3,IF(AND(C218&gt;=EOMONTH($C$1,61),C218&lt;EOMONTH($C$1,90)),6,IF(AND(C218&gt;=EOMONTH($C$1,91),C218&lt;EOMONTH($C$1,120)),9,IF(AND(C218&gt;=EOMONTH($C$1,121),C218&lt;EOMONTH($C$1,150)),12,IF(AND(C218&gt;=EOMONTH($C$1,151),C218&lt;EOMONTH($C$1,180)),15,IF(AND(C218&gt;=EOMONTH($C$1,181),C218&lt;EOMONTH($C$1,210)),18,21))))))),"")</f>
        <v/>
      </c>
      <c r="I218" s="88" t="str">
        <f t="shared" ca="1" si="45"/>
        <v/>
      </c>
      <c r="J218" s="138" t="str">
        <f t="shared" ca="1" si="46"/>
        <v/>
      </c>
      <c r="K218" s="43" t="str">
        <f ca="1">+IF(G218&lt;&gt;"",SUM($G$7:G218),"")</f>
        <v/>
      </c>
      <c r="L218" s="46" t="str">
        <f t="shared" ca="1" si="47"/>
        <v/>
      </c>
      <c r="M218" s="51" t="str">
        <f ca="1">+IF(H218&lt;&gt;"",SUM($H$7:H218),"")</f>
        <v/>
      </c>
      <c r="N218" s="47" t="str">
        <f t="shared" ca="1" si="48"/>
        <v/>
      </c>
      <c r="O218" s="46" t="str">
        <f t="shared" ca="1" si="49"/>
        <v/>
      </c>
      <c r="P218" s="46" t="str">
        <f t="shared" ca="1" si="50"/>
        <v/>
      </c>
      <c r="Q218" s="53" t="str">
        <f t="shared" ca="1" si="51"/>
        <v/>
      </c>
      <c r="R218" s="53" t="str">
        <f t="shared" ca="1" si="52"/>
        <v/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5">
      <c r="A219" s="31">
        <v>213</v>
      </c>
      <c r="B219" s="37" t="str">
        <f t="shared" ca="1" si="42"/>
        <v/>
      </c>
      <c r="C219" s="40" t="str">
        <f t="shared" ca="1" si="43"/>
        <v/>
      </c>
      <c r="D219" s="43" t="str">
        <f ca="1">+IF($C219&lt;&gt;"",VLOOKUP(YEAR($C219),'Proyecciones cuota'!$B$5:$C$113,2,FALSE),"")</f>
        <v/>
      </c>
      <c r="E219" s="171">
        <f ca="1">IFERROR(IF($D219&lt;&gt;"",VLOOKUP(C219,Simulador!$H$17:$I$27,2,FALSE),0),0)</f>
        <v>0</v>
      </c>
      <c r="F219" s="46" t="str">
        <f t="shared" ca="1" si="44"/>
        <v/>
      </c>
      <c r="G219" s="43" t="str">
        <f ca="1">+IF(F219&lt;&gt;"",F219*VLOOKUP(YEAR($C219),'Proyecciones DTF'!$B$4:$Y$112,IF(C219&lt;EOMONTH($C$1,61),6,IF(AND(C219&gt;=EOMONTH($C$1,61),C219&lt;EOMONTH($C$1,90)),9,IF(AND(C219&gt;=EOMONTH($C$1,91),C219&lt;EOMONTH($C$1,120)),12,IF(AND(C219&gt;=EOMONTH($C$1,121),C219&lt;EOMONTH($C$1,150)),15,IF(AND(C219&gt;=EOMONTH($C$1,151),C219&lt;EOMONTH($C$1,180)),18,IF(AND(C219&gt;=EOMONTH($C$1,181),C219&lt;EOMONTH($C$1,210)),21,24))))))),"")</f>
        <v/>
      </c>
      <c r="H219" s="47" t="str">
        <f ca="1">+IF(F219&lt;&gt;"",F219*VLOOKUP(YEAR($C219),'Proyecciones DTF'!$B$4:$Y$112,IF(C219&lt;EOMONTH($C$1,61),3,IF(AND(C219&gt;=EOMONTH($C$1,61),C219&lt;EOMONTH($C$1,90)),6,IF(AND(C219&gt;=EOMONTH($C$1,91),C219&lt;EOMONTH($C$1,120)),9,IF(AND(C219&gt;=EOMONTH($C$1,121),C219&lt;EOMONTH($C$1,150)),12,IF(AND(C219&gt;=EOMONTH($C$1,151),C219&lt;EOMONTH($C$1,180)),15,IF(AND(C219&gt;=EOMONTH($C$1,181),C219&lt;EOMONTH($C$1,210)),18,21))))))),"")</f>
        <v/>
      </c>
      <c r="I219" s="88" t="str">
        <f t="shared" ca="1" si="45"/>
        <v/>
      </c>
      <c r="J219" s="138" t="str">
        <f t="shared" ca="1" si="46"/>
        <v/>
      </c>
      <c r="K219" s="43" t="str">
        <f ca="1">+IF(G219&lt;&gt;"",SUM($G$7:G219),"")</f>
        <v/>
      </c>
      <c r="L219" s="46" t="str">
        <f t="shared" ca="1" si="47"/>
        <v/>
      </c>
      <c r="M219" s="51" t="str">
        <f ca="1">+IF(H219&lt;&gt;"",SUM($H$7:H219),"")</f>
        <v/>
      </c>
      <c r="N219" s="47" t="str">
        <f t="shared" ca="1" si="48"/>
        <v/>
      </c>
      <c r="O219" s="46" t="str">
        <f t="shared" ca="1" si="49"/>
        <v/>
      </c>
      <c r="P219" s="46" t="str">
        <f t="shared" ca="1" si="50"/>
        <v/>
      </c>
      <c r="Q219" s="53" t="str">
        <f t="shared" ca="1" si="51"/>
        <v/>
      </c>
      <c r="R219" s="53" t="str">
        <f t="shared" ca="1" si="52"/>
        <v/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25">
      <c r="A220" s="31">
        <v>214</v>
      </c>
      <c r="B220" s="37" t="str">
        <f t="shared" ca="1" si="42"/>
        <v/>
      </c>
      <c r="C220" s="40" t="str">
        <f t="shared" ca="1" si="43"/>
        <v/>
      </c>
      <c r="D220" s="43" t="str">
        <f ca="1">+IF($C220&lt;&gt;"",VLOOKUP(YEAR($C220),'Proyecciones cuota'!$B$5:$C$113,2,FALSE),"")</f>
        <v/>
      </c>
      <c r="E220" s="171">
        <f ca="1">IFERROR(IF($D220&lt;&gt;"",VLOOKUP(C220,Simulador!$H$17:$I$27,2,FALSE),0),0)</f>
        <v>0</v>
      </c>
      <c r="F220" s="46" t="str">
        <f t="shared" ca="1" si="44"/>
        <v/>
      </c>
      <c r="G220" s="43" t="str">
        <f ca="1">+IF(F220&lt;&gt;"",F220*VLOOKUP(YEAR($C220),'Proyecciones DTF'!$B$4:$Y$112,IF(C220&lt;EOMONTH($C$1,61),6,IF(AND(C220&gt;=EOMONTH($C$1,61),C220&lt;EOMONTH($C$1,90)),9,IF(AND(C220&gt;=EOMONTH($C$1,91),C220&lt;EOMONTH($C$1,120)),12,IF(AND(C220&gt;=EOMONTH($C$1,121),C220&lt;EOMONTH($C$1,150)),15,IF(AND(C220&gt;=EOMONTH($C$1,151),C220&lt;EOMONTH($C$1,180)),18,IF(AND(C220&gt;=EOMONTH($C$1,181),C220&lt;EOMONTH($C$1,210)),21,24))))))),"")</f>
        <v/>
      </c>
      <c r="H220" s="47" t="str">
        <f ca="1">+IF(F220&lt;&gt;"",F220*VLOOKUP(YEAR($C220),'Proyecciones DTF'!$B$4:$Y$112,IF(C220&lt;EOMONTH($C$1,61),3,IF(AND(C220&gt;=EOMONTH($C$1,61),C220&lt;EOMONTH($C$1,90)),6,IF(AND(C220&gt;=EOMONTH($C$1,91),C220&lt;EOMONTH($C$1,120)),9,IF(AND(C220&gt;=EOMONTH($C$1,121),C220&lt;EOMONTH($C$1,150)),12,IF(AND(C220&gt;=EOMONTH($C$1,151),C220&lt;EOMONTH($C$1,180)),15,IF(AND(C220&gt;=EOMONTH($C$1,181),C220&lt;EOMONTH($C$1,210)),18,21))))))),"")</f>
        <v/>
      </c>
      <c r="I220" s="88" t="str">
        <f t="shared" ca="1" si="45"/>
        <v/>
      </c>
      <c r="J220" s="138" t="str">
        <f t="shared" ca="1" si="46"/>
        <v/>
      </c>
      <c r="K220" s="43" t="str">
        <f ca="1">+IF(G220&lt;&gt;"",SUM($G$7:G220),"")</f>
        <v/>
      </c>
      <c r="L220" s="46" t="str">
        <f t="shared" ca="1" si="47"/>
        <v/>
      </c>
      <c r="M220" s="51" t="str">
        <f ca="1">+IF(H220&lt;&gt;"",SUM($H$7:H220),"")</f>
        <v/>
      </c>
      <c r="N220" s="47" t="str">
        <f t="shared" ca="1" si="48"/>
        <v/>
      </c>
      <c r="O220" s="46" t="str">
        <f t="shared" ca="1" si="49"/>
        <v/>
      </c>
      <c r="P220" s="46" t="str">
        <f t="shared" ca="1" si="50"/>
        <v/>
      </c>
      <c r="Q220" s="53" t="str">
        <f t="shared" ca="1" si="51"/>
        <v/>
      </c>
      <c r="R220" s="53" t="str">
        <f t="shared" ca="1" si="52"/>
        <v/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x14ac:dyDescent="0.25">
      <c r="A221" s="31">
        <v>215</v>
      </c>
      <c r="B221" s="37" t="str">
        <f t="shared" ca="1" si="42"/>
        <v/>
      </c>
      <c r="C221" s="40" t="str">
        <f t="shared" ca="1" si="43"/>
        <v/>
      </c>
      <c r="D221" s="43" t="str">
        <f ca="1">+IF($C221&lt;&gt;"",VLOOKUP(YEAR($C221),'Proyecciones cuota'!$B$5:$C$113,2,FALSE),"")</f>
        <v/>
      </c>
      <c r="E221" s="171">
        <f ca="1">IFERROR(IF($D221&lt;&gt;"",VLOOKUP(C221,Simulador!$H$17:$I$27,2,FALSE),0),0)</f>
        <v>0</v>
      </c>
      <c r="F221" s="46" t="str">
        <f t="shared" ca="1" si="44"/>
        <v/>
      </c>
      <c r="G221" s="43" t="str">
        <f ca="1">+IF(F221&lt;&gt;"",F221*VLOOKUP(YEAR($C221),'Proyecciones DTF'!$B$4:$Y$112,IF(C221&lt;EOMONTH($C$1,61),6,IF(AND(C221&gt;=EOMONTH($C$1,61),C221&lt;EOMONTH($C$1,90)),9,IF(AND(C221&gt;=EOMONTH($C$1,91),C221&lt;EOMONTH($C$1,120)),12,IF(AND(C221&gt;=EOMONTH($C$1,121),C221&lt;EOMONTH($C$1,150)),15,IF(AND(C221&gt;=EOMONTH($C$1,151),C221&lt;EOMONTH($C$1,180)),18,IF(AND(C221&gt;=EOMONTH($C$1,181),C221&lt;EOMONTH($C$1,210)),21,24))))))),"")</f>
        <v/>
      </c>
      <c r="H221" s="47" t="str">
        <f ca="1">+IF(F221&lt;&gt;"",F221*VLOOKUP(YEAR($C221),'Proyecciones DTF'!$B$4:$Y$112,IF(C221&lt;EOMONTH($C$1,61),3,IF(AND(C221&gt;=EOMONTH($C$1,61),C221&lt;EOMONTH($C$1,90)),6,IF(AND(C221&gt;=EOMONTH($C$1,91),C221&lt;EOMONTH($C$1,120)),9,IF(AND(C221&gt;=EOMONTH($C$1,121),C221&lt;EOMONTH($C$1,150)),12,IF(AND(C221&gt;=EOMONTH($C$1,151),C221&lt;EOMONTH($C$1,180)),15,IF(AND(C221&gt;=EOMONTH($C$1,181),C221&lt;EOMONTH($C$1,210)),18,21))))))),"")</f>
        <v/>
      </c>
      <c r="I221" s="88" t="str">
        <f t="shared" ca="1" si="45"/>
        <v/>
      </c>
      <c r="J221" s="138" t="str">
        <f t="shared" ca="1" si="46"/>
        <v/>
      </c>
      <c r="K221" s="43" t="str">
        <f ca="1">+IF(G221&lt;&gt;"",SUM($G$7:G221),"")</f>
        <v/>
      </c>
      <c r="L221" s="46" t="str">
        <f t="shared" ca="1" si="47"/>
        <v/>
      </c>
      <c r="M221" s="51" t="str">
        <f ca="1">+IF(H221&lt;&gt;"",SUM($H$7:H221),"")</f>
        <v/>
      </c>
      <c r="N221" s="47" t="str">
        <f t="shared" ca="1" si="48"/>
        <v/>
      </c>
      <c r="O221" s="46" t="str">
        <f t="shared" ca="1" si="49"/>
        <v/>
      </c>
      <c r="P221" s="46" t="str">
        <f t="shared" ca="1" si="50"/>
        <v/>
      </c>
      <c r="Q221" s="53" t="str">
        <f t="shared" ca="1" si="51"/>
        <v/>
      </c>
      <c r="R221" s="53" t="str">
        <f t="shared" ca="1" si="52"/>
        <v/>
      </c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x14ac:dyDescent="0.25">
      <c r="A222" s="31">
        <v>216</v>
      </c>
      <c r="B222" s="37" t="str">
        <f t="shared" ca="1" si="42"/>
        <v/>
      </c>
      <c r="C222" s="40" t="str">
        <f t="shared" ca="1" si="43"/>
        <v/>
      </c>
      <c r="D222" s="43" t="str">
        <f ca="1">+IF($C222&lt;&gt;"",VLOOKUP(YEAR($C222),'Proyecciones cuota'!$B$5:$C$113,2,FALSE),"")</f>
        <v/>
      </c>
      <c r="E222" s="171">
        <f ca="1">IFERROR(IF($D222&lt;&gt;"",VLOOKUP(C222,Simulador!$H$17:$I$27,2,FALSE),0),0)</f>
        <v>0</v>
      </c>
      <c r="F222" s="46" t="str">
        <f t="shared" ca="1" si="44"/>
        <v/>
      </c>
      <c r="G222" s="43" t="str">
        <f ca="1">+IF(F222&lt;&gt;"",F222*VLOOKUP(YEAR($C222),'Proyecciones DTF'!$B$4:$Y$112,IF(C222&lt;EOMONTH($C$1,61),6,IF(AND(C222&gt;=EOMONTH($C$1,61),C222&lt;EOMONTH($C$1,90)),9,IF(AND(C222&gt;=EOMONTH($C$1,91),C222&lt;EOMONTH($C$1,120)),12,IF(AND(C222&gt;=EOMONTH($C$1,121),C222&lt;EOMONTH($C$1,150)),15,IF(AND(C222&gt;=EOMONTH($C$1,151),C222&lt;EOMONTH($C$1,180)),18,IF(AND(C222&gt;=EOMONTH($C$1,181),C222&lt;EOMONTH($C$1,210)),21,24))))))),"")</f>
        <v/>
      </c>
      <c r="H222" s="47" t="str">
        <f ca="1">+IF(F222&lt;&gt;"",F222*VLOOKUP(YEAR($C222),'Proyecciones DTF'!$B$4:$Y$112,IF(C222&lt;EOMONTH($C$1,61),3,IF(AND(C222&gt;=EOMONTH($C$1,61),C222&lt;EOMONTH($C$1,90)),6,IF(AND(C222&gt;=EOMONTH($C$1,91),C222&lt;EOMONTH($C$1,120)),9,IF(AND(C222&gt;=EOMONTH($C$1,121),C222&lt;EOMONTH($C$1,150)),12,IF(AND(C222&gt;=EOMONTH($C$1,151),C222&lt;EOMONTH($C$1,180)),15,IF(AND(C222&gt;=EOMONTH($C$1,181),C222&lt;EOMONTH($C$1,210)),18,21))))))),"")</f>
        <v/>
      </c>
      <c r="I222" s="88" t="str">
        <f t="shared" ca="1" si="45"/>
        <v/>
      </c>
      <c r="J222" s="138" t="str">
        <f t="shared" ca="1" si="46"/>
        <v/>
      </c>
      <c r="K222" s="43" t="str">
        <f ca="1">+IF(G222&lt;&gt;"",SUM($G$7:G222),"")</f>
        <v/>
      </c>
      <c r="L222" s="46" t="str">
        <f t="shared" ca="1" si="47"/>
        <v/>
      </c>
      <c r="M222" s="51" t="str">
        <f ca="1">+IF(H222&lt;&gt;"",SUM($H$7:H222),"")</f>
        <v/>
      </c>
      <c r="N222" s="47" t="str">
        <f t="shared" ca="1" si="48"/>
        <v/>
      </c>
      <c r="O222" s="46" t="str">
        <f t="shared" ca="1" si="49"/>
        <v/>
      </c>
      <c r="P222" s="46" t="str">
        <f t="shared" ca="1" si="50"/>
        <v/>
      </c>
      <c r="Q222" s="53" t="str">
        <f t="shared" ca="1" si="51"/>
        <v/>
      </c>
      <c r="R222" s="53" t="str">
        <f t="shared" ca="1" si="52"/>
        <v/>
      </c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x14ac:dyDescent="0.25">
      <c r="A223" s="31">
        <v>217</v>
      </c>
      <c r="B223" s="37" t="str">
        <f t="shared" ca="1" si="42"/>
        <v/>
      </c>
      <c r="C223" s="40" t="str">
        <f t="shared" ca="1" si="43"/>
        <v/>
      </c>
      <c r="D223" s="43" t="str">
        <f ca="1">+IF($C223&lt;&gt;"",VLOOKUP(YEAR($C223),'Proyecciones cuota'!$B$5:$C$113,2,FALSE),"")</f>
        <v/>
      </c>
      <c r="E223" s="171">
        <f ca="1">IFERROR(IF($D223&lt;&gt;"",VLOOKUP(C223,Simulador!$H$17:$I$27,2,FALSE),0),0)</f>
        <v>0</v>
      </c>
      <c r="F223" s="46" t="str">
        <f t="shared" ca="1" si="44"/>
        <v/>
      </c>
      <c r="G223" s="43" t="str">
        <f ca="1">+IF(F223&lt;&gt;"",F223*VLOOKUP(YEAR($C223),'Proyecciones DTF'!$B$4:$Y$112,IF(C223&lt;EOMONTH($C$1,61),6,IF(AND(C223&gt;=EOMONTH($C$1,61),C223&lt;EOMONTH($C$1,90)),9,IF(AND(C223&gt;=EOMONTH($C$1,91),C223&lt;EOMONTH($C$1,120)),12,IF(AND(C223&gt;=EOMONTH($C$1,121),C223&lt;EOMONTH($C$1,150)),15,IF(AND(C223&gt;=EOMONTH($C$1,151),C223&lt;EOMONTH($C$1,180)),18,IF(AND(C223&gt;=EOMONTH($C$1,181),C223&lt;EOMONTH($C$1,210)),21,24))))))),"")</f>
        <v/>
      </c>
      <c r="H223" s="47" t="str">
        <f ca="1">+IF(F223&lt;&gt;"",F223*VLOOKUP(YEAR($C223),'Proyecciones DTF'!$B$4:$Y$112,IF(C223&lt;EOMONTH($C$1,61),3,IF(AND(C223&gt;=EOMONTH($C$1,61),C223&lt;EOMONTH($C$1,90)),6,IF(AND(C223&gt;=EOMONTH($C$1,91),C223&lt;EOMONTH($C$1,120)),9,IF(AND(C223&gt;=EOMONTH($C$1,121),C223&lt;EOMONTH($C$1,150)),12,IF(AND(C223&gt;=EOMONTH($C$1,151),C223&lt;EOMONTH($C$1,180)),15,IF(AND(C223&gt;=EOMONTH($C$1,181),C223&lt;EOMONTH($C$1,210)),18,21))))))),"")</f>
        <v/>
      </c>
      <c r="I223" s="88" t="str">
        <f t="shared" ca="1" si="45"/>
        <v/>
      </c>
      <c r="J223" s="138" t="str">
        <f t="shared" ca="1" si="46"/>
        <v/>
      </c>
      <c r="K223" s="43" t="str">
        <f ca="1">+IF(G223&lt;&gt;"",SUM($G$7:G223),"")</f>
        <v/>
      </c>
      <c r="L223" s="46" t="str">
        <f t="shared" ca="1" si="47"/>
        <v/>
      </c>
      <c r="M223" s="51" t="str">
        <f ca="1">+IF(H223&lt;&gt;"",SUM($H$7:H223),"")</f>
        <v/>
      </c>
      <c r="N223" s="47" t="str">
        <f t="shared" ca="1" si="48"/>
        <v/>
      </c>
      <c r="O223" s="46" t="str">
        <f t="shared" ca="1" si="49"/>
        <v/>
      </c>
      <c r="P223" s="46" t="str">
        <f t="shared" ca="1" si="50"/>
        <v/>
      </c>
      <c r="Q223" s="53" t="str">
        <f t="shared" ca="1" si="51"/>
        <v/>
      </c>
      <c r="R223" s="53" t="str">
        <f t="shared" ca="1" si="52"/>
        <v/>
      </c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x14ac:dyDescent="0.25">
      <c r="A224" s="31">
        <v>218</v>
      </c>
      <c r="B224" s="37" t="str">
        <f t="shared" ca="1" si="42"/>
        <v/>
      </c>
      <c r="C224" s="40" t="str">
        <f t="shared" ca="1" si="43"/>
        <v/>
      </c>
      <c r="D224" s="43" t="str">
        <f ca="1">+IF($C224&lt;&gt;"",VLOOKUP(YEAR($C224),'Proyecciones cuota'!$B$5:$C$113,2,FALSE),"")</f>
        <v/>
      </c>
      <c r="E224" s="171">
        <f ca="1">IFERROR(IF($D224&lt;&gt;"",VLOOKUP(C224,Simulador!$H$17:$I$27,2,FALSE),0),0)</f>
        <v>0</v>
      </c>
      <c r="F224" s="46" t="str">
        <f t="shared" ca="1" si="44"/>
        <v/>
      </c>
      <c r="G224" s="43" t="str">
        <f ca="1">+IF(F224&lt;&gt;"",F224*VLOOKUP(YEAR($C224),'Proyecciones DTF'!$B$4:$Y$112,IF(C224&lt;EOMONTH($C$1,61),6,IF(AND(C224&gt;=EOMONTH($C$1,61),C224&lt;EOMONTH($C$1,90)),9,IF(AND(C224&gt;=EOMONTH($C$1,91),C224&lt;EOMONTH($C$1,120)),12,IF(AND(C224&gt;=EOMONTH($C$1,121),C224&lt;EOMONTH($C$1,150)),15,IF(AND(C224&gt;=EOMONTH($C$1,151),C224&lt;EOMONTH($C$1,180)),18,IF(AND(C224&gt;=EOMONTH($C$1,181),C224&lt;EOMONTH($C$1,210)),21,24))))))),"")</f>
        <v/>
      </c>
      <c r="H224" s="47" t="str">
        <f ca="1">+IF(F224&lt;&gt;"",F224*VLOOKUP(YEAR($C224),'Proyecciones DTF'!$B$4:$Y$112,IF(C224&lt;EOMONTH($C$1,61),3,IF(AND(C224&gt;=EOMONTH($C$1,61),C224&lt;EOMONTH($C$1,90)),6,IF(AND(C224&gt;=EOMONTH($C$1,91),C224&lt;EOMONTH($C$1,120)),9,IF(AND(C224&gt;=EOMONTH($C$1,121),C224&lt;EOMONTH($C$1,150)),12,IF(AND(C224&gt;=EOMONTH($C$1,151),C224&lt;EOMONTH($C$1,180)),15,IF(AND(C224&gt;=EOMONTH($C$1,181),C224&lt;EOMONTH($C$1,210)),18,21))))))),"")</f>
        <v/>
      </c>
      <c r="I224" s="88" t="str">
        <f t="shared" ca="1" si="45"/>
        <v/>
      </c>
      <c r="J224" s="138" t="str">
        <f t="shared" ca="1" si="46"/>
        <v/>
      </c>
      <c r="K224" s="43" t="str">
        <f ca="1">+IF(G224&lt;&gt;"",SUM($G$7:G224),"")</f>
        <v/>
      </c>
      <c r="L224" s="46" t="str">
        <f t="shared" ca="1" si="47"/>
        <v/>
      </c>
      <c r="M224" s="51" t="str">
        <f ca="1">+IF(H224&lt;&gt;"",SUM($H$7:H224),"")</f>
        <v/>
      </c>
      <c r="N224" s="47" t="str">
        <f t="shared" ca="1" si="48"/>
        <v/>
      </c>
      <c r="O224" s="46" t="str">
        <f t="shared" ca="1" si="49"/>
        <v/>
      </c>
      <c r="P224" s="46" t="str">
        <f t="shared" ca="1" si="50"/>
        <v/>
      </c>
      <c r="Q224" s="53" t="str">
        <f t="shared" ca="1" si="51"/>
        <v/>
      </c>
      <c r="R224" s="53" t="str">
        <f t="shared" ca="1" si="52"/>
        <v/>
      </c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x14ac:dyDescent="0.25">
      <c r="A225" s="31">
        <v>219</v>
      </c>
      <c r="B225" s="37" t="str">
        <f t="shared" ca="1" si="42"/>
        <v/>
      </c>
      <c r="C225" s="40" t="str">
        <f t="shared" ca="1" si="43"/>
        <v/>
      </c>
      <c r="D225" s="43" t="str">
        <f ca="1">+IF($C225&lt;&gt;"",VLOOKUP(YEAR($C225),'Proyecciones cuota'!$B$5:$C$113,2,FALSE),"")</f>
        <v/>
      </c>
      <c r="E225" s="171">
        <f ca="1">IFERROR(IF($D225&lt;&gt;"",VLOOKUP(C225,Simulador!$H$17:$I$27,2,FALSE),0),0)</f>
        <v>0</v>
      </c>
      <c r="F225" s="46" t="str">
        <f t="shared" ca="1" si="44"/>
        <v/>
      </c>
      <c r="G225" s="43" t="str">
        <f ca="1">+IF(F225&lt;&gt;"",F225*VLOOKUP(YEAR($C225),'Proyecciones DTF'!$B$4:$Y$112,IF(C225&lt;EOMONTH($C$1,61),6,IF(AND(C225&gt;=EOMONTH($C$1,61),C225&lt;EOMONTH($C$1,90)),9,IF(AND(C225&gt;=EOMONTH($C$1,91),C225&lt;EOMONTH($C$1,120)),12,IF(AND(C225&gt;=EOMONTH($C$1,121),C225&lt;EOMONTH($C$1,150)),15,IF(AND(C225&gt;=EOMONTH($C$1,151),C225&lt;EOMONTH($C$1,180)),18,IF(AND(C225&gt;=EOMONTH($C$1,181),C225&lt;EOMONTH($C$1,210)),21,24))))))),"")</f>
        <v/>
      </c>
      <c r="H225" s="47" t="str">
        <f ca="1">+IF(F225&lt;&gt;"",F225*VLOOKUP(YEAR($C225),'Proyecciones DTF'!$B$4:$Y$112,IF(C225&lt;EOMONTH($C$1,61),3,IF(AND(C225&gt;=EOMONTH($C$1,61),C225&lt;EOMONTH($C$1,90)),6,IF(AND(C225&gt;=EOMONTH($C$1,91),C225&lt;EOMONTH($C$1,120)),9,IF(AND(C225&gt;=EOMONTH($C$1,121),C225&lt;EOMONTH($C$1,150)),12,IF(AND(C225&gt;=EOMONTH($C$1,151),C225&lt;EOMONTH($C$1,180)),15,IF(AND(C225&gt;=EOMONTH($C$1,181),C225&lt;EOMONTH($C$1,210)),18,21))))))),"")</f>
        <v/>
      </c>
      <c r="I225" s="88" t="str">
        <f t="shared" ca="1" si="45"/>
        <v/>
      </c>
      <c r="J225" s="138" t="str">
        <f t="shared" ca="1" si="46"/>
        <v/>
      </c>
      <c r="K225" s="43" t="str">
        <f ca="1">+IF(G225&lt;&gt;"",SUM($G$7:G225),"")</f>
        <v/>
      </c>
      <c r="L225" s="46" t="str">
        <f t="shared" ca="1" si="47"/>
        <v/>
      </c>
      <c r="M225" s="51" t="str">
        <f ca="1">+IF(H225&lt;&gt;"",SUM($H$7:H225),"")</f>
        <v/>
      </c>
      <c r="N225" s="47" t="str">
        <f t="shared" ca="1" si="48"/>
        <v/>
      </c>
      <c r="O225" s="46" t="str">
        <f t="shared" ca="1" si="49"/>
        <v/>
      </c>
      <c r="P225" s="46" t="str">
        <f t="shared" ca="1" si="50"/>
        <v/>
      </c>
      <c r="Q225" s="53" t="str">
        <f t="shared" ca="1" si="51"/>
        <v/>
      </c>
      <c r="R225" s="53" t="str">
        <f t="shared" ca="1" si="52"/>
        <v/>
      </c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x14ac:dyDescent="0.25">
      <c r="A226" s="31">
        <v>220</v>
      </c>
      <c r="B226" s="37" t="str">
        <f t="shared" ca="1" si="42"/>
        <v/>
      </c>
      <c r="C226" s="40" t="str">
        <f t="shared" ca="1" si="43"/>
        <v/>
      </c>
      <c r="D226" s="43" t="str">
        <f ca="1">+IF($C226&lt;&gt;"",VLOOKUP(YEAR($C226),'Proyecciones cuota'!$B$5:$C$113,2,FALSE),"")</f>
        <v/>
      </c>
      <c r="E226" s="171">
        <f ca="1">IFERROR(IF($D226&lt;&gt;"",VLOOKUP(C226,Simulador!$H$17:$I$27,2,FALSE),0),0)</f>
        <v>0</v>
      </c>
      <c r="F226" s="46" t="str">
        <f t="shared" ca="1" si="44"/>
        <v/>
      </c>
      <c r="G226" s="43" t="str">
        <f ca="1">+IF(F226&lt;&gt;"",F226*VLOOKUP(YEAR($C226),'Proyecciones DTF'!$B$4:$Y$112,IF(C226&lt;EOMONTH($C$1,61),6,IF(AND(C226&gt;=EOMONTH($C$1,61),C226&lt;EOMONTH($C$1,90)),9,IF(AND(C226&gt;=EOMONTH($C$1,91),C226&lt;EOMONTH($C$1,120)),12,IF(AND(C226&gt;=EOMONTH($C$1,121),C226&lt;EOMONTH($C$1,150)),15,IF(AND(C226&gt;=EOMONTH($C$1,151),C226&lt;EOMONTH($C$1,180)),18,IF(AND(C226&gt;=EOMONTH($C$1,181),C226&lt;EOMONTH($C$1,210)),21,24))))))),"")</f>
        <v/>
      </c>
      <c r="H226" s="47" t="str">
        <f ca="1">+IF(F226&lt;&gt;"",F226*VLOOKUP(YEAR($C226),'Proyecciones DTF'!$B$4:$Y$112,IF(C226&lt;EOMONTH($C$1,61),3,IF(AND(C226&gt;=EOMONTH($C$1,61),C226&lt;EOMONTH($C$1,90)),6,IF(AND(C226&gt;=EOMONTH($C$1,91),C226&lt;EOMONTH($C$1,120)),9,IF(AND(C226&gt;=EOMONTH($C$1,121),C226&lt;EOMONTH($C$1,150)),12,IF(AND(C226&gt;=EOMONTH($C$1,151),C226&lt;EOMONTH($C$1,180)),15,IF(AND(C226&gt;=EOMONTH($C$1,181),C226&lt;EOMONTH($C$1,210)),18,21))))))),"")</f>
        <v/>
      </c>
      <c r="I226" s="88" t="str">
        <f t="shared" ca="1" si="45"/>
        <v/>
      </c>
      <c r="J226" s="138" t="str">
        <f t="shared" ca="1" si="46"/>
        <v/>
      </c>
      <c r="K226" s="43" t="str">
        <f ca="1">+IF(G226&lt;&gt;"",SUM($G$7:G226),"")</f>
        <v/>
      </c>
      <c r="L226" s="46" t="str">
        <f t="shared" ca="1" si="47"/>
        <v/>
      </c>
      <c r="M226" s="51" t="str">
        <f ca="1">+IF(H226&lt;&gt;"",SUM($H$7:H226),"")</f>
        <v/>
      </c>
      <c r="N226" s="47" t="str">
        <f t="shared" ca="1" si="48"/>
        <v/>
      </c>
      <c r="O226" s="46" t="str">
        <f t="shared" ca="1" si="49"/>
        <v/>
      </c>
      <c r="P226" s="46" t="str">
        <f t="shared" ca="1" si="50"/>
        <v/>
      </c>
      <c r="Q226" s="53" t="str">
        <f t="shared" ca="1" si="51"/>
        <v/>
      </c>
      <c r="R226" s="53" t="str">
        <f t="shared" ca="1" si="52"/>
        <v/>
      </c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x14ac:dyDescent="0.25">
      <c r="A227" s="31">
        <v>221</v>
      </c>
      <c r="B227" s="37" t="str">
        <f t="shared" ca="1" si="42"/>
        <v/>
      </c>
      <c r="C227" s="40" t="str">
        <f t="shared" ca="1" si="43"/>
        <v/>
      </c>
      <c r="D227" s="43" t="str">
        <f ca="1">+IF($C227&lt;&gt;"",VLOOKUP(YEAR($C227),'Proyecciones cuota'!$B$5:$C$113,2,FALSE),"")</f>
        <v/>
      </c>
      <c r="E227" s="171">
        <f ca="1">IFERROR(IF($D227&lt;&gt;"",VLOOKUP(C227,Simulador!$H$17:$I$27,2,FALSE),0),0)</f>
        <v>0</v>
      </c>
      <c r="F227" s="46" t="str">
        <f t="shared" ca="1" si="44"/>
        <v/>
      </c>
      <c r="G227" s="43" t="str">
        <f ca="1">+IF(F227&lt;&gt;"",F227*VLOOKUP(YEAR($C227),'Proyecciones DTF'!$B$4:$Y$112,IF(C227&lt;EOMONTH($C$1,61),6,IF(AND(C227&gt;=EOMONTH($C$1,61),C227&lt;EOMONTH($C$1,90)),9,IF(AND(C227&gt;=EOMONTH($C$1,91),C227&lt;EOMONTH($C$1,120)),12,IF(AND(C227&gt;=EOMONTH($C$1,121),C227&lt;EOMONTH($C$1,150)),15,IF(AND(C227&gt;=EOMONTH($C$1,151),C227&lt;EOMONTH($C$1,180)),18,IF(AND(C227&gt;=EOMONTH($C$1,181),C227&lt;EOMONTH($C$1,210)),21,24))))))),"")</f>
        <v/>
      </c>
      <c r="H227" s="47" t="str">
        <f ca="1">+IF(F227&lt;&gt;"",F227*VLOOKUP(YEAR($C227),'Proyecciones DTF'!$B$4:$Y$112,IF(C227&lt;EOMONTH($C$1,61),3,IF(AND(C227&gt;=EOMONTH($C$1,61),C227&lt;EOMONTH($C$1,90)),6,IF(AND(C227&gt;=EOMONTH($C$1,91),C227&lt;EOMONTH($C$1,120)),9,IF(AND(C227&gt;=EOMONTH($C$1,121),C227&lt;EOMONTH($C$1,150)),12,IF(AND(C227&gt;=EOMONTH($C$1,151),C227&lt;EOMONTH($C$1,180)),15,IF(AND(C227&gt;=EOMONTH($C$1,181),C227&lt;EOMONTH($C$1,210)),18,21))))))),"")</f>
        <v/>
      </c>
      <c r="I227" s="88" t="str">
        <f t="shared" ca="1" si="45"/>
        <v/>
      </c>
      <c r="J227" s="138" t="str">
        <f t="shared" ca="1" si="46"/>
        <v/>
      </c>
      <c r="K227" s="43" t="str">
        <f ca="1">+IF(G227&lt;&gt;"",SUM($G$7:G227),"")</f>
        <v/>
      </c>
      <c r="L227" s="46" t="str">
        <f t="shared" ca="1" si="47"/>
        <v/>
      </c>
      <c r="M227" s="51" t="str">
        <f ca="1">+IF(H227&lt;&gt;"",SUM($H$7:H227),"")</f>
        <v/>
      </c>
      <c r="N227" s="47" t="str">
        <f t="shared" ca="1" si="48"/>
        <v/>
      </c>
      <c r="O227" s="46" t="str">
        <f t="shared" ca="1" si="49"/>
        <v/>
      </c>
      <c r="P227" s="46" t="str">
        <f t="shared" ca="1" si="50"/>
        <v/>
      </c>
      <c r="Q227" s="53" t="str">
        <f t="shared" ca="1" si="51"/>
        <v/>
      </c>
      <c r="R227" s="53" t="str">
        <f t="shared" ca="1" si="52"/>
        <v/>
      </c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x14ac:dyDescent="0.25">
      <c r="A228" s="31">
        <v>222</v>
      </c>
      <c r="B228" s="37" t="str">
        <f t="shared" ca="1" si="42"/>
        <v/>
      </c>
      <c r="C228" s="40" t="str">
        <f t="shared" ca="1" si="43"/>
        <v/>
      </c>
      <c r="D228" s="43" t="str">
        <f ca="1">+IF($C228&lt;&gt;"",VLOOKUP(YEAR($C228),'Proyecciones cuota'!$B$5:$C$113,2,FALSE),"")</f>
        <v/>
      </c>
      <c r="E228" s="171">
        <f ca="1">IFERROR(IF($D228&lt;&gt;"",VLOOKUP(C228,Simulador!$H$17:$I$27,2,FALSE),0),0)</f>
        <v>0</v>
      </c>
      <c r="F228" s="46" t="str">
        <f t="shared" ca="1" si="44"/>
        <v/>
      </c>
      <c r="G228" s="43" t="str">
        <f ca="1">+IF(F228&lt;&gt;"",F228*VLOOKUP(YEAR($C228),'Proyecciones DTF'!$B$4:$Y$112,IF(C228&lt;EOMONTH($C$1,61),6,IF(AND(C228&gt;=EOMONTH($C$1,61),C228&lt;EOMONTH($C$1,90)),9,IF(AND(C228&gt;=EOMONTH($C$1,91),C228&lt;EOMONTH($C$1,120)),12,IF(AND(C228&gt;=EOMONTH($C$1,121),C228&lt;EOMONTH($C$1,150)),15,IF(AND(C228&gt;=EOMONTH($C$1,151),C228&lt;EOMONTH($C$1,180)),18,IF(AND(C228&gt;=EOMONTH($C$1,181),C228&lt;EOMONTH($C$1,210)),21,24))))))),"")</f>
        <v/>
      </c>
      <c r="H228" s="47" t="str">
        <f ca="1">+IF(F228&lt;&gt;"",F228*VLOOKUP(YEAR($C228),'Proyecciones DTF'!$B$4:$Y$112,IF(C228&lt;EOMONTH($C$1,61),3,IF(AND(C228&gt;=EOMONTH($C$1,61),C228&lt;EOMONTH($C$1,90)),6,IF(AND(C228&gt;=EOMONTH($C$1,91),C228&lt;EOMONTH($C$1,120)),9,IF(AND(C228&gt;=EOMONTH($C$1,121),C228&lt;EOMONTH($C$1,150)),12,IF(AND(C228&gt;=EOMONTH($C$1,151),C228&lt;EOMONTH($C$1,180)),15,IF(AND(C228&gt;=EOMONTH($C$1,181),C228&lt;EOMONTH($C$1,210)),18,21))))))),"")</f>
        <v/>
      </c>
      <c r="I228" s="88" t="str">
        <f t="shared" ca="1" si="45"/>
        <v/>
      </c>
      <c r="J228" s="138" t="str">
        <f t="shared" ca="1" si="46"/>
        <v/>
      </c>
      <c r="K228" s="43" t="str">
        <f ca="1">+IF(G228&lt;&gt;"",SUM($G$7:G228),"")</f>
        <v/>
      </c>
      <c r="L228" s="46" t="str">
        <f t="shared" ca="1" si="47"/>
        <v/>
      </c>
      <c r="M228" s="51" t="str">
        <f ca="1">+IF(H228&lt;&gt;"",SUM($H$7:H228),"")</f>
        <v/>
      </c>
      <c r="N228" s="47" t="str">
        <f t="shared" ca="1" si="48"/>
        <v/>
      </c>
      <c r="O228" s="46" t="str">
        <f t="shared" ca="1" si="49"/>
        <v/>
      </c>
      <c r="P228" s="46" t="str">
        <f t="shared" ca="1" si="50"/>
        <v/>
      </c>
      <c r="Q228" s="53" t="str">
        <f t="shared" ca="1" si="51"/>
        <v/>
      </c>
      <c r="R228" s="53" t="str">
        <f t="shared" ca="1" si="52"/>
        <v/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x14ac:dyDescent="0.25">
      <c r="A229" s="31">
        <v>223</v>
      </c>
      <c r="B229" s="37" t="str">
        <f t="shared" ca="1" si="42"/>
        <v/>
      </c>
      <c r="C229" s="40" t="str">
        <f t="shared" ca="1" si="43"/>
        <v/>
      </c>
      <c r="D229" s="43" t="str">
        <f ca="1">+IF($C229&lt;&gt;"",VLOOKUP(YEAR($C229),'Proyecciones cuota'!$B$5:$C$113,2,FALSE),"")</f>
        <v/>
      </c>
      <c r="E229" s="171">
        <f ca="1">IFERROR(IF($D229&lt;&gt;"",VLOOKUP(C229,Simulador!$H$17:$I$27,2,FALSE),0),0)</f>
        <v>0</v>
      </c>
      <c r="F229" s="46" t="str">
        <f t="shared" ca="1" si="44"/>
        <v/>
      </c>
      <c r="G229" s="43" t="str">
        <f ca="1">+IF(F229&lt;&gt;"",F229*VLOOKUP(YEAR($C229),'Proyecciones DTF'!$B$4:$Y$112,IF(C229&lt;EOMONTH($C$1,61),6,IF(AND(C229&gt;=EOMONTH($C$1,61),C229&lt;EOMONTH($C$1,90)),9,IF(AND(C229&gt;=EOMONTH($C$1,91),C229&lt;EOMONTH($C$1,120)),12,IF(AND(C229&gt;=EOMONTH($C$1,121),C229&lt;EOMONTH($C$1,150)),15,IF(AND(C229&gt;=EOMONTH($C$1,151),C229&lt;EOMONTH($C$1,180)),18,IF(AND(C229&gt;=EOMONTH($C$1,181),C229&lt;EOMONTH($C$1,210)),21,24))))))),"")</f>
        <v/>
      </c>
      <c r="H229" s="47" t="str">
        <f ca="1">+IF(F229&lt;&gt;"",F229*VLOOKUP(YEAR($C229),'Proyecciones DTF'!$B$4:$Y$112,IF(C229&lt;EOMONTH($C$1,61),3,IF(AND(C229&gt;=EOMONTH($C$1,61),C229&lt;EOMONTH($C$1,90)),6,IF(AND(C229&gt;=EOMONTH($C$1,91),C229&lt;EOMONTH($C$1,120)),9,IF(AND(C229&gt;=EOMONTH($C$1,121),C229&lt;EOMONTH($C$1,150)),12,IF(AND(C229&gt;=EOMONTH($C$1,151),C229&lt;EOMONTH($C$1,180)),15,IF(AND(C229&gt;=EOMONTH($C$1,181),C229&lt;EOMONTH($C$1,210)),18,21))))))),"")</f>
        <v/>
      </c>
      <c r="I229" s="88" t="str">
        <f t="shared" ca="1" si="45"/>
        <v/>
      </c>
      <c r="J229" s="138" t="str">
        <f t="shared" ca="1" si="46"/>
        <v/>
      </c>
      <c r="K229" s="43" t="str">
        <f ca="1">+IF(G229&lt;&gt;"",SUM($G$7:G229),"")</f>
        <v/>
      </c>
      <c r="L229" s="46" t="str">
        <f t="shared" ca="1" si="47"/>
        <v/>
      </c>
      <c r="M229" s="51" t="str">
        <f ca="1">+IF(H229&lt;&gt;"",SUM($H$7:H229),"")</f>
        <v/>
      </c>
      <c r="N229" s="47" t="str">
        <f t="shared" ca="1" si="48"/>
        <v/>
      </c>
      <c r="O229" s="46" t="str">
        <f t="shared" ca="1" si="49"/>
        <v/>
      </c>
      <c r="P229" s="46" t="str">
        <f t="shared" ca="1" si="50"/>
        <v/>
      </c>
      <c r="Q229" s="53" t="str">
        <f t="shared" ca="1" si="51"/>
        <v/>
      </c>
      <c r="R229" s="53" t="str">
        <f t="shared" ca="1" si="52"/>
        <v/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x14ac:dyDescent="0.25">
      <c r="A230" s="31">
        <v>224</v>
      </c>
      <c r="B230" s="37" t="str">
        <f t="shared" ca="1" si="42"/>
        <v/>
      </c>
      <c r="C230" s="40" t="str">
        <f t="shared" ca="1" si="43"/>
        <v/>
      </c>
      <c r="D230" s="43" t="str">
        <f ca="1">+IF($C230&lt;&gt;"",VLOOKUP(YEAR($C230),'Proyecciones cuota'!$B$5:$C$113,2,FALSE),"")</f>
        <v/>
      </c>
      <c r="E230" s="171">
        <f ca="1">IFERROR(IF($D230&lt;&gt;"",VLOOKUP(C230,Simulador!$H$17:$I$27,2,FALSE),0),0)</f>
        <v>0</v>
      </c>
      <c r="F230" s="46" t="str">
        <f t="shared" ca="1" si="44"/>
        <v/>
      </c>
      <c r="G230" s="43" t="str">
        <f ca="1">+IF(F230&lt;&gt;"",F230*VLOOKUP(YEAR($C230),'Proyecciones DTF'!$B$4:$Y$112,IF(C230&lt;EOMONTH($C$1,61),6,IF(AND(C230&gt;=EOMONTH($C$1,61),C230&lt;EOMONTH($C$1,90)),9,IF(AND(C230&gt;=EOMONTH($C$1,91),C230&lt;EOMONTH($C$1,120)),12,IF(AND(C230&gt;=EOMONTH($C$1,121),C230&lt;EOMONTH($C$1,150)),15,IF(AND(C230&gt;=EOMONTH($C$1,151),C230&lt;EOMONTH($C$1,180)),18,IF(AND(C230&gt;=EOMONTH($C$1,181),C230&lt;EOMONTH($C$1,210)),21,24))))))),"")</f>
        <v/>
      </c>
      <c r="H230" s="47" t="str">
        <f ca="1">+IF(F230&lt;&gt;"",F230*VLOOKUP(YEAR($C230),'Proyecciones DTF'!$B$4:$Y$112,IF(C230&lt;EOMONTH($C$1,61),3,IF(AND(C230&gt;=EOMONTH($C$1,61),C230&lt;EOMONTH($C$1,90)),6,IF(AND(C230&gt;=EOMONTH($C$1,91),C230&lt;EOMONTH($C$1,120)),9,IF(AND(C230&gt;=EOMONTH($C$1,121),C230&lt;EOMONTH($C$1,150)),12,IF(AND(C230&gt;=EOMONTH($C$1,151),C230&lt;EOMONTH($C$1,180)),15,IF(AND(C230&gt;=EOMONTH($C$1,181),C230&lt;EOMONTH($C$1,210)),18,21))))))),"")</f>
        <v/>
      </c>
      <c r="I230" s="88" t="str">
        <f t="shared" ca="1" si="45"/>
        <v/>
      </c>
      <c r="J230" s="138" t="str">
        <f t="shared" ca="1" si="46"/>
        <v/>
      </c>
      <c r="K230" s="43" t="str">
        <f ca="1">+IF(G230&lt;&gt;"",SUM($G$7:G230),"")</f>
        <v/>
      </c>
      <c r="L230" s="46" t="str">
        <f t="shared" ca="1" si="47"/>
        <v/>
      </c>
      <c r="M230" s="51" t="str">
        <f ca="1">+IF(H230&lt;&gt;"",SUM($H$7:H230),"")</f>
        <v/>
      </c>
      <c r="N230" s="47" t="str">
        <f t="shared" ca="1" si="48"/>
        <v/>
      </c>
      <c r="O230" s="46" t="str">
        <f t="shared" ca="1" si="49"/>
        <v/>
      </c>
      <c r="P230" s="46" t="str">
        <f t="shared" ca="1" si="50"/>
        <v/>
      </c>
      <c r="Q230" s="53" t="str">
        <f t="shared" ca="1" si="51"/>
        <v/>
      </c>
      <c r="R230" s="53" t="str">
        <f t="shared" ca="1" si="52"/>
        <v/>
      </c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25">
      <c r="A231" s="31">
        <v>225</v>
      </c>
      <c r="B231" s="37" t="str">
        <f t="shared" ca="1" si="42"/>
        <v/>
      </c>
      <c r="C231" s="40" t="str">
        <f t="shared" ca="1" si="43"/>
        <v/>
      </c>
      <c r="D231" s="43" t="str">
        <f ca="1">+IF($C231&lt;&gt;"",VLOOKUP(YEAR($C231),'Proyecciones cuota'!$B$5:$C$113,2,FALSE),"")</f>
        <v/>
      </c>
      <c r="E231" s="171">
        <f ca="1">IFERROR(IF($D231&lt;&gt;"",VLOOKUP(C231,Simulador!$H$17:$I$27,2,FALSE),0),0)</f>
        <v>0</v>
      </c>
      <c r="F231" s="46" t="str">
        <f t="shared" ca="1" si="44"/>
        <v/>
      </c>
      <c r="G231" s="43" t="str">
        <f ca="1">+IF(F231&lt;&gt;"",F231*VLOOKUP(YEAR($C231),'Proyecciones DTF'!$B$4:$Y$112,IF(C231&lt;EOMONTH($C$1,61),6,IF(AND(C231&gt;=EOMONTH($C$1,61),C231&lt;EOMONTH($C$1,90)),9,IF(AND(C231&gt;=EOMONTH($C$1,91),C231&lt;EOMONTH($C$1,120)),12,IF(AND(C231&gt;=EOMONTH($C$1,121),C231&lt;EOMONTH($C$1,150)),15,IF(AND(C231&gt;=EOMONTH($C$1,151),C231&lt;EOMONTH($C$1,180)),18,IF(AND(C231&gt;=EOMONTH($C$1,181),C231&lt;EOMONTH($C$1,210)),21,24))))))),"")</f>
        <v/>
      </c>
      <c r="H231" s="47" t="str">
        <f ca="1">+IF(F231&lt;&gt;"",F231*VLOOKUP(YEAR($C231),'Proyecciones DTF'!$B$4:$Y$112,IF(C231&lt;EOMONTH($C$1,61),3,IF(AND(C231&gt;=EOMONTH($C$1,61),C231&lt;EOMONTH($C$1,90)),6,IF(AND(C231&gt;=EOMONTH($C$1,91),C231&lt;EOMONTH($C$1,120)),9,IF(AND(C231&gt;=EOMONTH($C$1,121),C231&lt;EOMONTH($C$1,150)),12,IF(AND(C231&gt;=EOMONTH($C$1,151),C231&lt;EOMONTH($C$1,180)),15,IF(AND(C231&gt;=EOMONTH($C$1,181),C231&lt;EOMONTH($C$1,210)),18,21))))))),"")</f>
        <v/>
      </c>
      <c r="I231" s="88" t="str">
        <f t="shared" ca="1" si="45"/>
        <v/>
      </c>
      <c r="J231" s="138" t="str">
        <f t="shared" ca="1" si="46"/>
        <v/>
      </c>
      <c r="K231" s="43" t="str">
        <f ca="1">+IF(G231&lt;&gt;"",SUM($G$7:G231),"")</f>
        <v/>
      </c>
      <c r="L231" s="46" t="str">
        <f t="shared" ca="1" si="47"/>
        <v/>
      </c>
      <c r="M231" s="51" t="str">
        <f ca="1">+IF(H231&lt;&gt;"",SUM($H$7:H231),"")</f>
        <v/>
      </c>
      <c r="N231" s="47" t="str">
        <f t="shared" ca="1" si="48"/>
        <v/>
      </c>
      <c r="O231" s="46" t="str">
        <f t="shared" ca="1" si="49"/>
        <v/>
      </c>
      <c r="P231" s="46" t="str">
        <f t="shared" ca="1" si="50"/>
        <v/>
      </c>
      <c r="Q231" s="53" t="str">
        <f t="shared" ca="1" si="51"/>
        <v/>
      </c>
      <c r="R231" s="53" t="str">
        <f t="shared" ca="1" si="52"/>
        <v/>
      </c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x14ac:dyDescent="0.25">
      <c r="A232" s="31">
        <v>226</v>
      </c>
      <c r="B232" s="37" t="str">
        <f t="shared" ca="1" si="42"/>
        <v/>
      </c>
      <c r="C232" s="40" t="str">
        <f t="shared" ca="1" si="43"/>
        <v/>
      </c>
      <c r="D232" s="43" t="str">
        <f ca="1">+IF($C232&lt;&gt;"",VLOOKUP(YEAR($C232),'Proyecciones cuota'!$B$5:$C$113,2,FALSE),"")</f>
        <v/>
      </c>
      <c r="E232" s="171">
        <f ca="1">IFERROR(IF($D232&lt;&gt;"",VLOOKUP(C232,Simulador!$H$17:$I$27,2,FALSE),0),0)</f>
        <v>0</v>
      </c>
      <c r="F232" s="46" t="str">
        <f t="shared" ca="1" si="44"/>
        <v/>
      </c>
      <c r="G232" s="43" t="str">
        <f ca="1">+IF(F232&lt;&gt;"",F232*VLOOKUP(YEAR($C232),'Proyecciones DTF'!$B$4:$Y$112,IF(C232&lt;EOMONTH($C$1,61),6,IF(AND(C232&gt;=EOMONTH($C$1,61),C232&lt;EOMONTH($C$1,90)),9,IF(AND(C232&gt;=EOMONTH($C$1,91),C232&lt;EOMONTH($C$1,120)),12,IF(AND(C232&gt;=EOMONTH($C$1,121),C232&lt;EOMONTH($C$1,150)),15,IF(AND(C232&gt;=EOMONTH($C$1,151),C232&lt;EOMONTH($C$1,180)),18,IF(AND(C232&gt;=EOMONTH($C$1,181),C232&lt;EOMONTH($C$1,210)),21,24))))))),"")</f>
        <v/>
      </c>
      <c r="H232" s="47" t="str">
        <f ca="1">+IF(F232&lt;&gt;"",F232*VLOOKUP(YEAR($C232),'Proyecciones DTF'!$B$4:$Y$112,IF(C232&lt;EOMONTH($C$1,61),3,IF(AND(C232&gt;=EOMONTH($C$1,61),C232&lt;EOMONTH($C$1,90)),6,IF(AND(C232&gt;=EOMONTH($C$1,91),C232&lt;EOMONTH($C$1,120)),9,IF(AND(C232&gt;=EOMONTH($C$1,121),C232&lt;EOMONTH($C$1,150)),12,IF(AND(C232&gt;=EOMONTH($C$1,151),C232&lt;EOMONTH($C$1,180)),15,IF(AND(C232&gt;=EOMONTH($C$1,181),C232&lt;EOMONTH($C$1,210)),18,21))))))),"")</f>
        <v/>
      </c>
      <c r="I232" s="88" t="str">
        <f t="shared" ca="1" si="45"/>
        <v/>
      </c>
      <c r="J232" s="138" t="str">
        <f t="shared" ca="1" si="46"/>
        <v/>
      </c>
      <c r="K232" s="43" t="str">
        <f ca="1">+IF(G232&lt;&gt;"",SUM($G$7:G232),"")</f>
        <v/>
      </c>
      <c r="L232" s="46" t="str">
        <f t="shared" ca="1" si="47"/>
        <v/>
      </c>
      <c r="M232" s="51" t="str">
        <f ca="1">+IF(H232&lt;&gt;"",SUM($H$7:H232),"")</f>
        <v/>
      </c>
      <c r="N232" s="47" t="str">
        <f t="shared" ca="1" si="48"/>
        <v/>
      </c>
      <c r="O232" s="46" t="str">
        <f t="shared" ca="1" si="49"/>
        <v/>
      </c>
      <c r="P232" s="46" t="str">
        <f t="shared" ca="1" si="50"/>
        <v/>
      </c>
      <c r="Q232" s="53" t="str">
        <f t="shared" ca="1" si="51"/>
        <v/>
      </c>
      <c r="R232" s="53" t="str">
        <f t="shared" ca="1" si="52"/>
        <v/>
      </c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x14ac:dyDescent="0.25">
      <c r="A233" s="31">
        <v>227</v>
      </c>
      <c r="B233" s="37" t="str">
        <f t="shared" ca="1" si="42"/>
        <v/>
      </c>
      <c r="C233" s="40" t="str">
        <f t="shared" ca="1" si="43"/>
        <v/>
      </c>
      <c r="D233" s="43" t="str">
        <f ca="1">+IF($C233&lt;&gt;"",VLOOKUP(YEAR($C233),'Proyecciones cuota'!$B$5:$C$113,2,FALSE),"")</f>
        <v/>
      </c>
      <c r="E233" s="171">
        <f ca="1">IFERROR(IF($D233&lt;&gt;"",VLOOKUP(C233,Simulador!$H$17:$I$27,2,FALSE),0),0)</f>
        <v>0</v>
      </c>
      <c r="F233" s="46" t="str">
        <f t="shared" ca="1" si="44"/>
        <v/>
      </c>
      <c r="G233" s="43" t="str">
        <f ca="1">+IF(F233&lt;&gt;"",F233*VLOOKUP(YEAR($C233),'Proyecciones DTF'!$B$4:$Y$112,IF(C233&lt;EOMONTH($C$1,61),6,IF(AND(C233&gt;=EOMONTH($C$1,61),C233&lt;EOMONTH($C$1,90)),9,IF(AND(C233&gt;=EOMONTH($C$1,91),C233&lt;EOMONTH($C$1,120)),12,IF(AND(C233&gt;=EOMONTH($C$1,121),C233&lt;EOMONTH($C$1,150)),15,IF(AND(C233&gt;=EOMONTH($C$1,151),C233&lt;EOMONTH($C$1,180)),18,IF(AND(C233&gt;=EOMONTH($C$1,181),C233&lt;EOMONTH($C$1,210)),21,24))))))),"")</f>
        <v/>
      </c>
      <c r="H233" s="47" t="str">
        <f ca="1">+IF(F233&lt;&gt;"",F233*VLOOKUP(YEAR($C233),'Proyecciones DTF'!$B$4:$Y$112,IF(C233&lt;EOMONTH($C$1,61),3,IF(AND(C233&gt;=EOMONTH($C$1,61),C233&lt;EOMONTH($C$1,90)),6,IF(AND(C233&gt;=EOMONTH($C$1,91),C233&lt;EOMONTH($C$1,120)),9,IF(AND(C233&gt;=EOMONTH($C$1,121),C233&lt;EOMONTH($C$1,150)),12,IF(AND(C233&gt;=EOMONTH($C$1,151),C233&lt;EOMONTH($C$1,180)),15,IF(AND(C233&gt;=EOMONTH($C$1,181),C233&lt;EOMONTH($C$1,210)),18,21))))))),"")</f>
        <v/>
      </c>
      <c r="I233" s="88" t="str">
        <f t="shared" ca="1" si="45"/>
        <v/>
      </c>
      <c r="J233" s="138" t="str">
        <f t="shared" ca="1" si="46"/>
        <v/>
      </c>
      <c r="K233" s="43" t="str">
        <f ca="1">+IF(G233&lt;&gt;"",SUM($G$7:G233),"")</f>
        <v/>
      </c>
      <c r="L233" s="46" t="str">
        <f t="shared" ca="1" si="47"/>
        <v/>
      </c>
      <c r="M233" s="51" t="str">
        <f ca="1">+IF(H233&lt;&gt;"",SUM($H$7:H233),"")</f>
        <v/>
      </c>
      <c r="N233" s="47" t="str">
        <f t="shared" ca="1" si="48"/>
        <v/>
      </c>
      <c r="O233" s="46" t="str">
        <f t="shared" ca="1" si="49"/>
        <v/>
      </c>
      <c r="P233" s="46" t="str">
        <f t="shared" ca="1" si="50"/>
        <v/>
      </c>
      <c r="Q233" s="53" t="str">
        <f t="shared" ca="1" si="51"/>
        <v/>
      </c>
      <c r="R233" s="53" t="str">
        <f t="shared" ca="1" si="52"/>
        <v/>
      </c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x14ac:dyDescent="0.25">
      <c r="A234" s="31">
        <v>228</v>
      </c>
      <c r="B234" s="37" t="str">
        <f t="shared" ca="1" si="42"/>
        <v/>
      </c>
      <c r="C234" s="40" t="str">
        <f t="shared" ca="1" si="43"/>
        <v/>
      </c>
      <c r="D234" s="43" t="str">
        <f ca="1">+IF($C234&lt;&gt;"",VLOOKUP(YEAR($C234),'Proyecciones cuota'!$B$5:$C$113,2,FALSE),"")</f>
        <v/>
      </c>
      <c r="E234" s="171">
        <f ca="1">IFERROR(IF($D234&lt;&gt;"",VLOOKUP(C234,Simulador!$H$17:$I$27,2,FALSE),0),0)</f>
        <v>0</v>
      </c>
      <c r="F234" s="46" t="str">
        <f t="shared" ca="1" si="44"/>
        <v/>
      </c>
      <c r="G234" s="43" t="str">
        <f ca="1">+IF(F234&lt;&gt;"",F234*VLOOKUP(YEAR($C234),'Proyecciones DTF'!$B$4:$Y$112,IF(C234&lt;EOMONTH($C$1,61),6,IF(AND(C234&gt;=EOMONTH($C$1,61),C234&lt;EOMONTH($C$1,90)),9,IF(AND(C234&gt;=EOMONTH($C$1,91),C234&lt;EOMONTH($C$1,120)),12,IF(AND(C234&gt;=EOMONTH($C$1,121),C234&lt;EOMONTH($C$1,150)),15,IF(AND(C234&gt;=EOMONTH($C$1,151),C234&lt;EOMONTH($C$1,180)),18,IF(AND(C234&gt;=EOMONTH($C$1,181),C234&lt;EOMONTH($C$1,210)),21,24))))))),"")</f>
        <v/>
      </c>
      <c r="H234" s="47" t="str">
        <f ca="1">+IF(F234&lt;&gt;"",F234*VLOOKUP(YEAR($C234),'Proyecciones DTF'!$B$4:$Y$112,IF(C234&lt;EOMONTH($C$1,61),3,IF(AND(C234&gt;=EOMONTH($C$1,61),C234&lt;EOMONTH($C$1,90)),6,IF(AND(C234&gt;=EOMONTH($C$1,91),C234&lt;EOMONTH($C$1,120)),9,IF(AND(C234&gt;=EOMONTH($C$1,121),C234&lt;EOMONTH($C$1,150)),12,IF(AND(C234&gt;=EOMONTH($C$1,151),C234&lt;EOMONTH($C$1,180)),15,IF(AND(C234&gt;=EOMONTH($C$1,181),C234&lt;EOMONTH($C$1,210)),18,21))))))),"")</f>
        <v/>
      </c>
      <c r="I234" s="88" t="str">
        <f t="shared" ca="1" si="45"/>
        <v/>
      </c>
      <c r="J234" s="138" t="str">
        <f t="shared" ca="1" si="46"/>
        <v/>
      </c>
      <c r="K234" s="43" t="str">
        <f ca="1">+IF(G234&lt;&gt;"",SUM($G$7:G234),"")</f>
        <v/>
      </c>
      <c r="L234" s="46" t="str">
        <f t="shared" ca="1" si="47"/>
        <v/>
      </c>
      <c r="M234" s="51" t="str">
        <f ca="1">+IF(H234&lt;&gt;"",SUM($H$7:H234),"")</f>
        <v/>
      </c>
      <c r="N234" s="47" t="str">
        <f t="shared" ca="1" si="48"/>
        <v/>
      </c>
      <c r="O234" s="46" t="str">
        <f t="shared" ca="1" si="49"/>
        <v/>
      </c>
      <c r="P234" s="46" t="str">
        <f t="shared" ca="1" si="50"/>
        <v/>
      </c>
      <c r="Q234" s="53" t="str">
        <f t="shared" ca="1" si="51"/>
        <v/>
      </c>
      <c r="R234" s="53" t="str">
        <f t="shared" ca="1" si="52"/>
        <v/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x14ac:dyDescent="0.25">
      <c r="A235" s="31">
        <v>229</v>
      </c>
      <c r="B235" s="37" t="str">
        <f t="shared" ca="1" si="42"/>
        <v/>
      </c>
      <c r="C235" s="40" t="str">
        <f t="shared" ca="1" si="43"/>
        <v/>
      </c>
      <c r="D235" s="43" t="str">
        <f ca="1">+IF($C235&lt;&gt;"",VLOOKUP(YEAR($C235),'Proyecciones cuota'!$B$5:$C$113,2,FALSE),"")</f>
        <v/>
      </c>
      <c r="E235" s="171">
        <f ca="1">IFERROR(IF($D235&lt;&gt;"",VLOOKUP(C235,Simulador!$H$17:$I$27,2,FALSE),0),0)</f>
        <v>0</v>
      </c>
      <c r="F235" s="46" t="str">
        <f t="shared" ca="1" si="44"/>
        <v/>
      </c>
      <c r="G235" s="43" t="str">
        <f ca="1">+IF(F235&lt;&gt;"",F235*VLOOKUP(YEAR($C235),'Proyecciones DTF'!$B$4:$Y$112,IF(C235&lt;EOMONTH($C$1,61),6,IF(AND(C235&gt;=EOMONTH($C$1,61),C235&lt;EOMONTH($C$1,90)),9,IF(AND(C235&gt;=EOMONTH($C$1,91),C235&lt;EOMONTH($C$1,120)),12,IF(AND(C235&gt;=EOMONTH($C$1,121),C235&lt;EOMONTH($C$1,150)),15,IF(AND(C235&gt;=EOMONTH($C$1,151),C235&lt;EOMONTH($C$1,180)),18,IF(AND(C235&gt;=EOMONTH($C$1,181),C235&lt;EOMONTH($C$1,210)),21,24))))))),"")</f>
        <v/>
      </c>
      <c r="H235" s="47" t="str">
        <f ca="1">+IF(F235&lt;&gt;"",F235*VLOOKUP(YEAR($C235),'Proyecciones DTF'!$B$4:$Y$112,IF(C235&lt;EOMONTH($C$1,61),3,IF(AND(C235&gt;=EOMONTH($C$1,61),C235&lt;EOMONTH($C$1,90)),6,IF(AND(C235&gt;=EOMONTH($C$1,91),C235&lt;EOMONTH($C$1,120)),9,IF(AND(C235&gt;=EOMONTH($C$1,121),C235&lt;EOMONTH($C$1,150)),12,IF(AND(C235&gt;=EOMONTH($C$1,151),C235&lt;EOMONTH($C$1,180)),15,IF(AND(C235&gt;=EOMONTH($C$1,181),C235&lt;EOMONTH($C$1,210)),18,21))))))),"")</f>
        <v/>
      </c>
      <c r="I235" s="88" t="str">
        <f t="shared" ca="1" si="45"/>
        <v/>
      </c>
      <c r="J235" s="138" t="str">
        <f t="shared" ca="1" si="46"/>
        <v/>
      </c>
      <c r="K235" s="43" t="str">
        <f ca="1">+IF(G235&lt;&gt;"",SUM($G$7:G235),"")</f>
        <v/>
      </c>
      <c r="L235" s="46" t="str">
        <f t="shared" ca="1" si="47"/>
        <v/>
      </c>
      <c r="M235" s="51" t="str">
        <f ca="1">+IF(H235&lt;&gt;"",SUM($H$7:H235),"")</f>
        <v/>
      </c>
      <c r="N235" s="47" t="str">
        <f t="shared" ca="1" si="48"/>
        <v/>
      </c>
      <c r="O235" s="46" t="str">
        <f t="shared" ca="1" si="49"/>
        <v/>
      </c>
      <c r="P235" s="46" t="str">
        <f t="shared" ca="1" si="50"/>
        <v/>
      </c>
      <c r="Q235" s="53" t="str">
        <f t="shared" ca="1" si="51"/>
        <v/>
      </c>
      <c r="R235" s="53" t="str">
        <f t="shared" ca="1" si="52"/>
        <v/>
      </c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x14ac:dyDescent="0.25">
      <c r="A236" s="31">
        <v>230</v>
      </c>
      <c r="B236" s="37" t="str">
        <f t="shared" ca="1" si="42"/>
        <v/>
      </c>
      <c r="C236" s="40" t="str">
        <f t="shared" ca="1" si="43"/>
        <v/>
      </c>
      <c r="D236" s="43" t="str">
        <f ca="1">+IF($C236&lt;&gt;"",VLOOKUP(YEAR($C236),'Proyecciones cuota'!$B$5:$C$113,2,FALSE),"")</f>
        <v/>
      </c>
      <c r="E236" s="171">
        <f ca="1">IFERROR(IF($D236&lt;&gt;"",VLOOKUP(C236,Simulador!$H$17:$I$27,2,FALSE),0),0)</f>
        <v>0</v>
      </c>
      <c r="F236" s="46" t="str">
        <f t="shared" ca="1" si="44"/>
        <v/>
      </c>
      <c r="G236" s="43" t="str">
        <f ca="1">+IF(F236&lt;&gt;"",F236*VLOOKUP(YEAR($C236),'Proyecciones DTF'!$B$4:$Y$112,IF(C236&lt;EOMONTH($C$1,61),6,IF(AND(C236&gt;=EOMONTH($C$1,61),C236&lt;EOMONTH($C$1,90)),9,IF(AND(C236&gt;=EOMONTH($C$1,91),C236&lt;EOMONTH($C$1,120)),12,IF(AND(C236&gt;=EOMONTH($C$1,121),C236&lt;EOMONTH($C$1,150)),15,IF(AND(C236&gt;=EOMONTH($C$1,151),C236&lt;EOMONTH($C$1,180)),18,IF(AND(C236&gt;=EOMONTH($C$1,181),C236&lt;EOMONTH($C$1,210)),21,24))))))),"")</f>
        <v/>
      </c>
      <c r="H236" s="47" t="str">
        <f ca="1">+IF(F236&lt;&gt;"",F236*VLOOKUP(YEAR($C236),'Proyecciones DTF'!$B$4:$Y$112,IF(C236&lt;EOMONTH($C$1,61),3,IF(AND(C236&gt;=EOMONTH($C$1,61),C236&lt;EOMONTH($C$1,90)),6,IF(AND(C236&gt;=EOMONTH($C$1,91),C236&lt;EOMONTH($C$1,120)),9,IF(AND(C236&gt;=EOMONTH($C$1,121),C236&lt;EOMONTH($C$1,150)),12,IF(AND(C236&gt;=EOMONTH($C$1,151),C236&lt;EOMONTH($C$1,180)),15,IF(AND(C236&gt;=EOMONTH($C$1,181),C236&lt;EOMONTH($C$1,210)),18,21))))))),"")</f>
        <v/>
      </c>
      <c r="I236" s="88" t="str">
        <f t="shared" ca="1" si="45"/>
        <v/>
      </c>
      <c r="J236" s="138" t="str">
        <f t="shared" ca="1" si="46"/>
        <v/>
      </c>
      <c r="K236" s="43" t="str">
        <f ca="1">+IF(G236&lt;&gt;"",SUM($G$7:G236),"")</f>
        <v/>
      </c>
      <c r="L236" s="46" t="str">
        <f t="shared" ca="1" si="47"/>
        <v/>
      </c>
      <c r="M236" s="51" t="str">
        <f ca="1">+IF(H236&lt;&gt;"",SUM($H$7:H236),"")</f>
        <v/>
      </c>
      <c r="N236" s="47" t="str">
        <f t="shared" ca="1" si="48"/>
        <v/>
      </c>
      <c r="O236" s="46" t="str">
        <f t="shared" ca="1" si="49"/>
        <v/>
      </c>
      <c r="P236" s="46" t="str">
        <f t="shared" ca="1" si="50"/>
        <v/>
      </c>
      <c r="Q236" s="53" t="str">
        <f t="shared" ca="1" si="51"/>
        <v/>
      </c>
      <c r="R236" s="53" t="str">
        <f t="shared" ca="1" si="52"/>
        <v/>
      </c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x14ac:dyDescent="0.25">
      <c r="A237" s="31">
        <v>231</v>
      </c>
      <c r="B237" s="37" t="str">
        <f t="shared" ca="1" si="42"/>
        <v/>
      </c>
      <c r="C237" s="40" t="str">
        <f t="shared" ca="1" si="43"/>
        <v/>
      </c>
      <c r="D237" s="43" t="str">
        <f ca="1">+IF($C237&lt;&gt;"",VLOOKUP(YEAR($C237),'Proyecciones cuota'!$B$5:$C$113,2,FALSE),"")</f>
        <v/>
      </c>
      <c r="E237" s="171">
        <f ca="1">IFERROR(IF($D237&lt;&gt;"",VLOOKUP(C237,Simulador!$H$17:$I$27,2,FALSE),0),0)</f>
        <v>0</v>
      </c>
      <c r="F237" s="46" t="str">
        <f t="shared" ca="1" si="44"/>
        <v/>
      </c>
      <c r="G237" s="43" t="str">
        <f ca="1">+IF(F237&lt;&gt;"",F237*VLOOKUP(YEAR($C237),'Proyecciones DTF'!$B$4:$Y$112,IF(C237&lt;EOMONTH($C$1,61),6,IF(AND(C237&gt;=EOMONTH($C$1,61),C237&lt;EOMONTH($C$1,90)),9,IF(AND(C237&gt;=EOMONTH($C$1,91),C237&lt;EOMONTH($C$1,120)),12,IF(AND(C237&gt;=EOMONTH($C$1,121),C237&lt;EOMONTH($C$1,150)),15,IF(AND(C237&gt;=EOMONTH($C$1,151),C237&lt;EOMONTH($C$1,180)),18,IF(AND(C237&gt;=EOMONTH($C$1,181),C237&lt;EOMONTH($C$1,210)),21,24))))))),"")</f>
        <v/>
      </c>
      <c r="H237" s="47" t="str">
        <f ca="1">+IF(F237&lt;&gt;"",F237*VLOOKUP(YEAR($C237),'Proyecciones DTF'!$B$4:$Y$112,IF(C237&lt;EOMONTH($C$1,61),3,IF(AND(C237&gt;=EOMONTH($C$1,61),C237&lt;EOMONTH($C$1,90)),6,IF(AND(C237&gt;=EOMONTH($C$1,91),C237&lt;EOMONTH($C$1,120)),9,IF(AND(C237&gt;=EOMONTH($C$1,121),C237&lt;EOMONTH($C$1,150)),12,IF(AND(C237&gt;=EOMONTH($C$1,151),C237&lt;EOMONTH($C$1,180)),15,IF(AND(C237&gt;=EOMONTH($C$1,181),C237&lt;EOMONTH($C$1,210)),18,21))))))),"")</f>
        <v/>
      </c>
      <c r="I237" s="88" t="str">
        <f t="shared" ca="1" si="45"/>
        <v/>
      </c>
      <c r="J237" s="138" t="str">
        <f t="shared" ca="1" si="46"/>
        <v/>
      </c>
      <c r="K237" s="43" t="str">
        <f ca="1">+IF(G237&lt;&gt;"",SUM($G$7:G237),"")</f>
        <v/>
      </c>
      <c r="L237" s="46" t="str">
        <f t="shared" ca="1" si="47"/>
        <v/>
      </c>
      <c r="M237" s="51" t="str">
        <f ca="1">+IF(H237&lt;&gt;"",SUM($H$7:H237),"")</f>
        <v/>
      </c>
      <c r="N237" s="47" t="str">
        <f t="shared" ca="1" si="48"/>
        <v/>
      </c>
      <c r="O237" s="46" t="str">
        <f t="shared" ca="1" si="49"/>
        <v/>
      </c>
      <c r="P237" s="46" t="str">
        <f t="shared" ca="1" si="50"/>
        <v/>
      </c>
      <c r="Q237" s="53" t="str">
        <f t="shared" ca="1" si="51"/>
        <v/>
      </c>
      <c r="R237" s="53" t="str">
        <f t="shared" ca="1" si="52"/>
        <v/>
      </c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x14ac:dyDescent="0.25">
      <c r="A238" s="31">
        <v>232</v>
      </c>
      <c r="B238" s="37" t="str">
        <f t="shared" ca="1" si="42"/>
        <v/>
      </c>
      <c r="C238" s="40" t="str">
        <f t="shared" ca="1" si="43"/>
        <v/>
      </c>
      <c r="D238" s="43" t="str">
        <f ca="1">+IF($C238&lt;&gt;"",VLOOKUP(YEAR($C238),'Proyecciones cuota'!$B$5:$C$113,2,FALSE),"")</f>
        <v/>
      </c>
      <c r="E238" s="171">
        <f ca="1">IFERROR(IF($D238&lt;&gt;"",VLOOKUP(C238,Simulador!$H$17:$I$27,2,FALSE),0),0)</f>
        <v>0</v>
      </c>
      <c r="F238" s="46" t="str">
        <f t="shared" ca="1" si="44"/>
        <v/>
      </c>
      <c r="G238" s="43" t="str">
        <f ca="1">+IF(F238&lt;&gt;"",F238*VLOOKUP(YEAR($C238),'Proyecciones DTF'!$B$4:$Y$112,IF(C238&lt;EOMONTH($C$1,61),6,IF(AND(C238&gt;=EOMONTH($C$1,61),C238&lt;EOMONTH($C$1,90)),9,IF(AND(C238&gt;=EOMONTH($C$1,91),C238&lt;EOMONTH($C$1,120)),12,IF(AND(C238&gt;=EOMONTH($C$1,121),C238&lt;EOMONTH($C$1,150)),15,IF(AND(C238&gt;=EOMONTH($C$1,151),C238&lt;EOMONTH($C$1,180)),18,IF(AND(C238&gt;=EOMONTH($C$1,181),C238&lt;EOMONTH($C$1,210)),21,24))))))),"")</f>
        <v/>
      </c>
      <c r="H238" s="47" t="str">
        <f ca="1">+IF(F238&lt;&gt;"",F238*VLOOKUP(YEAR($C238),'Proyecciones DTF'!$B$4:$Y$112,IF(C238&lt;EOMONTH($C$1,61),3,IF(AND(C238&gt;=EOMONTH($C$1,61),C238&lt;EOMONTH($C$1,90)),6,IF(AND(C238&gt;=EOMONTH($C$1,91),C238&lt;EOMONTH($C$1,120)),9,IF(AND(C238&gt;=EOMONTH($C$1,121),C238&lt;EOMONTH($C$1,150)),12,IF(AND(C238&gt;=EOMONTH($C$1,151),C238&lt;EOMONTH($C$1,180)),15,IF(AND(C238&gt;=EOMONTH($C$1,181),C238&lt;EOMONTH($C$1,210)),18,21))))))),"")</f>
        <v/>
      </c>
      <c r="I238" s="88" t="str">
        <f t="shared" ca="1" si="45"/>
        <v/>
      </c>
      <c r="J238" s="138" t="str">
        <f t="shared" ca="1" si="46"/>
        <v/>
      </c>
      <c r="K238" s="43" t="str">
        <f ca="1">+IF(G238&lt;&gt;"",SUM($G$7:G238),"")</f>
        <v/>
      </c>
      <c r="L238" s="46" t="str">
        <f t="shared" ca="1" si="47"/>
        <v/>
      </c>
      <c r="M238" s="51" t="str">
        <f ca="1">+IF(H238&lt;&gt;"",SUM($H$7:H238),"")</f>
        <v/>
      </c>
      <c r="N238" s="47" t="str">
        <f t="shared" ca="1" si="48"/>
        <v/>
      </c>
      <c r="O238" s="46" t="str">
        <f t="shared" ca="1" si="49"/>
        <v/>
      </c>
      <c r="P238" s="46" t="str">
        <f t="shared" ca="1" si="50"/>
        <v/>
      </c>
      <c r="Q238" s="53" t="str">
        <f t="shared" ca="1" si="51"/>
        <v/>
      </c>
      <c r="R238" s="53" t="str">
        <f t="shared" ca="1" si="52"/>
        <v/>
      </c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x14ac:dyDescent="0.25">
      <c r="A239" s="31">
        <v>233</v>
      </c>
      <c r="B239" s="37" t="str">
        <f t="shared" ca="1" si="42"/>
        <v/>
      </c>
      <c r="C239" s="40" t="str">
        <f t="shared" ca="1" si="43"/>
        <v/>
      </c>
      <c r="D239" s="43" t="str">
        <f ca="1">+IF($C239&lt;&gt;"",VLOOKUP(YEAR($C239),'Proyecciones cuota'!$B$5:$C$113,2,FALSE),"")</f>
        <v/>
      </c>
      <c r="E239" s="171">
        <f ca="1">IFERROR(IF($D239&lt;&gt;"",VLOOKUP(C239,Simulador!$H$17:$I$27,2,FALSE),0),0)</f>
        <v>0</v>
      </c>
      <c r="F239" s="46" t="str">
        <f t="shared" ca="1" si="44"/>
        <v/>
      </c>
      <c r="G239" s="43" t="str">
        <f ca="1">+IF(F239&lt;&gt;"",F239*VLOOKUP(YEAR($C239),'Proyecciones DTF'!$B$4:$Y$112,IF(C239&lt;EOMONTH($C$1,61),6,IF(AND(C239&gt;=EOMONTH($C$1,61),C239&lt;EOMONTH($C$1,90)),9,IF(AND(C239&gt;=EOMONTH($C$1,91),C239&lt;EOMONTH($C$1,120)),12,IF(AND(C239&gt;=EOMONTH($C$1,121),C239&lt;EOMONTH($C$1,150)),15,IF(AND(C239&gt;=EOMONTH($C$1,151),C239&lt;EOMONTH($C$1,180)),18,IF(AND(C239&gt;=EOMONTH($C$1,181),C239&lt;EOMONTH($C$1,210)),21,24))))))),"")</f>
        <v/>
      </c>
      <c r="H239" s="47" t="str">
        <f ca="1">+IF(F239&lt;&gt;"",F239*VLOOKUP(YEAR($C239),'Proyecciones DTF'!$B$4:$Y$112,IF(C239&lt;EOMONTH($C$1,61),3,IF(AND(C239&gt;=EOMONTH($C$1,61),C239&lt;EOMONTH($C$1,90)),6,IF(AND(C239&gt;=EOMONTH($C$1,91),C239&lt;EOMONTH($C$1,120)),9,IF(AND(C239&gt;=EOMONTH($C$1,121),C239&lt;EOMONTH($C$1,150)),12,IF(AND(C239&gt;=EOMONTH($C$1,151),C239&lt;EOMONTH($C$1,180)),15,IF(AND(C239&gt;=EOMONTH($C$1,181),C239&lt;EOMONTH($C$1,210)),18,21))))))),"")</f>
        <v/>
      </c>
      <c r="I239" s="88" t="str">
        <f t="shared" ca="1" si="45"/>
        <v/>
      </c>
      <c r="J239" s="138" t="str">
        <f t="shared" ca="1" si="46"/>
        <v/>
      </c>
      <c r="K239" s="43" t="str">
        <f ca="1">+IF(G239&lt;&gt;"",SUM($G$7:G239),"")</f>
        <v/>
      </c>
      <c r="L239" s="46" t="str">
        <f t="shared" ca="1" si="47"/>
        <v/>
      </c>
      <c r="M239" s="51" t="str">
        <f ca="1">+IF(H239&lt;&gt;"",SUM($H$7:H239),"")</f>
        <v/>
      </c>
      <c r="N239" s="47" t="str">
        <f t="shared" ca="1" si="48"/>
        <v/>
      </c>
      <c r="O239" s="46" t="str">
        <f t="shared" ca="1" si="49"/>
        <v/>
      </c>
      <c r="P239" s="46" t="str">
        <f t="shared" ca="1" si="50"/>
        <v/>
      </c>
      <c r="Q239" s="53" t="str">
        <f t="shared" ca="1" si="51"/>
        <v/>
      </c>
      <c r="R239" s="53" t="str">
        <f t="shared" ca="1" si="52"/>
        <v/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x14ac:dyDescent="0.25">
      <c r="A240" s="31">
        <v>234</v>
      </c>
      <c r="B240" s="37" t="str">
        <f t="shared" ca="1" si="42"/>
        <v/>
      </c>
      <c r="C240" s="40" t="str">
        <f t="shared" ca="1" si="43"/>
        <v/>
      </c>
      <c r="D240" s="43" t="str">
        <f ca="1">+IF($C240&lt;&gt;"",VLOOKUP(YEAR($C240),'Proyecciones cuota'!$B$5:$C$113,2,FALSE),"")</f>
        <v/>
      </c>
      <c r="E240" s="171">
        <f ca="1">IFERROR(IF($D240&lt;&gt;"",VLOOKUP(C240,Simulador!$H$17:$I$27,2,FALSE),0),0)</f>
        <v>0</v>
      </c>
      <c r="F240" s="46" t="str">
        <f t="shared" ca="1" si="44"/>
        <v/>
      </c>
      <c r="G240" s="43" t="str">
        <f ca="1">+IF(F240&lt;&gt;"",F240*VLOOKUP(YEAR($C240),'Proyecciones DTF'!$B$4:$Y$112,IF(C240&lt;EOMONTH($C$1,61),6,IF(AND(C240&gt;=EOMONTH($C$1,61),C240&lt;EOMONTH($C$1,90)),9,IF(AND(C240&gt;=EOMONTH($C$1,91),C240&lt;EOMONTH($C$1,120)),12,IF(AND(C240&gt;=EOMONTH($C$1,121),C240&lt;EOMONTH($C$1,150)),15,IF(AND(C240&gt;=EOMONTH($C$1,151),C240&lt;EOMONTH($C$1,180)),18,IF(AND(C240&gt;=EOMONTH($C$1,181),C240&lt;EOMONTH($C$1,210)),21,24))))))),"")</f>
        <v/>
      </c>
      <c r="H240" s="47" t="str">
        <f ca="1">+IF(F240&lt;&gt;"",F240*VLOOKUP(YEAR($C240),'Proyecciones DTF'!$B$4:$Y$112,IF(C240&lt;EOMONTH($C$1,61),3,IF(AND(C240&gt;=EOMONTH($C$1,61),C240&lt;EOMONTH($C$1,90)),6,IF(AND(C240&gt;=EOMONTH($C$1,91),C240&lt;EOMONTH($C$1,120)),9,IF(AND(C240&gt;=EOMONTH($C$1,121),C240&lt;EOMONTH($C$1,150)),12,IF(AND(C240&gt;=EOMONTH($C$1,151),C240&lt;EOMONTH($C$1,180)),15,IF(AND(C240&gt;=EOMONTH($C$1,181),C240&lt;EOMONTH($C$1,210)),18,21))))))),"")</f>
        <v/>
      </c>
      <c r="I240" s="88" t="str">
        <f t="shared" ca="1" si="45"/>
        <v/>
      </c>
      <c r="J240" s="138" t="str">
        <f t="shared" ca="1" si="46"/>
        <v/>
      </c>
      <c r="K240" s="43" t="str">
        <f ca="1">+IF(G240&lt;&gt;"",SUM($G$7:G240),"")</f>
        <v/>
      </c>
      <c r="L240" s="46" t="str">
        <f t="shared" ca="1" si="47"/>
        <v/>
      </c>
      <c r="M240" s="51" t="str">
        <f ca="1">+IF(H240&lt;&gt;"",SUM($H$7:H240),"")</f>
        <v/>
      </c>
      <c r="N240" s="47" t="str">
        <f t="shared" ca="1" si="48"/>
        <v/>
      </c>
      <c r="O240" s="46" t="str">
        <f t="shared" ca="1" si="49"/>
        <v/>
      </c>
      <c r="P240" s="46" t="str">
        <f t="shared" ca="1" si="50"/>
        <v/>
      </c>
      <c r="Q240" s="53" t="str">
        <f t="shared" ca="1" si="51"/>
        <v/>
      </c>
      <c r="R240" s="53" t="str">
        <f t="shared" ca="1" si="52"/>
        <v/>
      </c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x14ac:dyDescent="0.25">
      <c r="A241" s="31">
        <v>235</v>
      </c>
      <c r="B241" s="37" t="str">
        <f t="shared" ca="1" si="42"/>
        <v/>
      </c>
      <c r="C241" s="40" t="str">
        <f t="shared" ca="1" si="43"/>
        <v/>
      </c>
      <c r="D241" s="43" t="str">
        <f ca="1">+IF($C241&lt;&gt;"",VLOOKUP(YEAR($C241),'Proyecciones cuota'!$B$5:$C$113,2,FALSE),"")</f>
        <v/>
      </c>
      <c r="E241" s="171">
        <f ca="1">IFERROR(IF($D241&lt;&gt;"",VLOOKUP(C241,Simulador!$H$17:$I$27,2,FALSE),0),0)</f>
        <v>0</v>
      </c>
      <c r="F241" s="46" t="str">
        <f t="shared" ca="1" si="44"/>
        <v/>
      </c>
      <c r="G241" s="43" t="str">
        <f ca="1">+IF(F241&lt;&gt;"",F241*VLOOKUP(YEAR($C241),'Proyecciones DTF'!$B$4:$Y$112,IF(C241&lt;EOMONTH($C$1,61),6,IF(AND(C241&gt;=EOMONTH($C$1,61),C241&lt;EOMONTH($C$1,90)),9,IF(AND(C241&gt;=EOMONTH($C$1,91),C241&lt;EOMONTH($C$1,120)),12,IF(AND(C241&gt;=EOMONTH($C$1,121),C241&lt;EOMONTH($C$1,150)),15,IF(AND(C241&gt;=EOMONTH($C$1,151),C241&lt;EOMONTH($C$1,180)),18,IF(AND(C241&gt;=EOMONTH($C$1,181),C241&lt;EOMONTH($C$1,210)),21,24))))))),"")</f>
        <v/>
      </c>
      <c r="H241" s="47" t="str">
        <f ca="1">+IF(F241&lt;&gt;"",F241*VLOOKUP(YEAR($C241),'Proyecciones DTF'!$B$4:$Y$112,IF(C241&lt;EOMONTH($C$1,61),3,IF(AND(C241&gt;=EOMONTH($C$1,61),C241&lt;EOMONTH($C$1,90)),6,IF(AND(C241&gt;=EOMONTH($C$1,91),C241&lt;EOMONTH($C$1,120)),9,IF(AND(C241&gt;=EOMONTH($C$1,121),C241&lt;EOMONTH($C$1,150)),12,IF(AND(C241&gt;=EOMONTH($C$1,151),C241&lt;EOMONTH($C$1,180)),15,IF(AND(C241&gt;=EOMONTH($C$1,181),C241&lt;EOMONTH($C$1,210)),18,21))))))),"")</f>
        <v/>
      </c>
      <c r="I241" s="88" t="str">
        <f t="shared" ca="1" si="45"/>
        <v/>
      </c>
      <c r="J241" s="138" t="str">
        <f t="shared" ca="1" si="46"/>
        <v/>
      </c>
      <c r="K241" s="43" t="str">
        <f ca="1">+IF(G241&lt;&gt;"",SUM($G$7:G241),"")</f>
        <v/>
      </c>
      <c r="L241" s="46" t="str">
        <f t="shared" ca="1" si="47"/>
        <v/>
      </c>
      <c r="M241" s="51" t="str">
        <f ca="1">+IF(H241&lt;&gt;"",SUM($H$7:H241),"")</f>
        <v/>
      </c>
      <c r="N241" s="47" t="str">
        <f t="shared" ca="1" si="48"/>
        <v/>
      </c>
      <c r="O241" s="46" t="str">
        <f t="shared" ca="1" si="49"/>
        <v/>
      </c>
      <c r="P241" s="46" t="str">
        <f t="shared" ca="1" si="50"/>
        <v/>
      </c>
      <c r="Q241" s="53" t="str">
        <f t="shared" ca="1" si="51"/>
        <v/>
      </c>
      <c r="R241" s="53" t="str">
        <f t="shared" ca="1" si="52"/>
        <v/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x14ac:dyDescent="0.25">
      <c r="A242" s="31">
        <v>236</v>
      </c>
      <c r="B242" s="37" t="str">
        <f t="shared" ca="1" si="42"/>
        <v/>
      </c>
      <c r="C242" s="40" t="str">
        <f t="shared" ca="1" si="43"/>
        <v/>
      </c>
      <c r="D242" s="43" t="str">
        <f ca="1">+IF($C242&lt;&gt;"",VLOOKUP(YEAR($C242),'Proyecciones cuota'!$B$5:$C$113,2,FALSE),"")</f>
        <v/>
      </c>
      <c r="E242" s="171">
        <f ca="1">IFERROR(IF($D242&lt;&gt;"",VLOOKUP(C242,Simulador!$H$17:$I$27,2,FALSE),0),0)</f>
        <v>0</v>
      </c>
      <c r="F242" s="46" t="str">
        <f t="shared" ca="1" si="44"/>
        <v/>
      </c>
      <c r="G242" s="43" t="str">
        <f ca="1">+IF(F242&lt;&gt;"",F242*VLOOKUP(YEAR($C242),'Proyecciones DTF'!$B$4:$Y$112,IF(C242&lt;EOMONTH($C$1,61),6,IF(AND(C242&gt;=EOMONTH($C$1,61),C242&lt;EOMONTH($C$1,90)),9,IF(AND(C242&gt;=EOMONTH($C$1,91),C242&lt;EOMONTH($C$1,120)),12,IF(AND(C242&gt;=EOMONTH($C$1,121),C242&lt;EOMONTH($C$1,150)),15,IF(AND(C242&gt;=EOMONTH($C$1,151),C242&lt;EOMONTH($C$1,180)),18,IF(AND(C242&gt;=EOMONTH($C$1,181),C242&lt;EOMONTH($C$1,210)),21,24))))))),"")</f>
        <v/>
      </c>
      <c r="H242" s="47" t="str">
        <f ca="1">+IF(F242&lt;&gt;"",F242*VLOOKUP(YEAR($C242),'Proyecciones DTF'!$B$4:$Y$112,IF(C242&lt;EOMONTH($C$1,61),3,IF(AND(C242&gt;=EOMONTH($C$1,61),C242&lt;EOMONTH($C$1,90)),6,IF(AND(C242&gt;=EOMONTH($C$1,91),C242&lt;EOMONTH($C$1,120)),9,IF(AND(C242&gt;=EOMONTH($C$1,121),C242&lt;EOMONTH($C$1,150)),12,IF(AND(C242&gt;=EOMONTH($C$1,151),C242&lt;EOMONTH($C$1,180)),15,IF(AND(C242&gt;=EOMONTH($C$1,181),C242&lt;EOMONTH($C$1,210)),18,21))))))),"")</f>
        <v/>
      </c>
      <c r="I242" s="88" t="str">
        <f t="shared" ca="1" si="45"/>
        <v/>
      </c>
      <c r="J242" s="138" t="str">
        <f t="shared" ca="1" si="46"/>
        <v/>
      </c>
      <c r="K242" s="43" t="str">
        <f ca="1">+IF(G242&lt;&gt;"",SUM($G$7:G242),"")</f>
        <v/>
      </c>
      <c r="L242" s="46" t="str">
        <f t="shared" ca="1" si="47"/>
        <v/>
      </c>
      <c r="M242" s="51" t="str">
        <f ca="1">+IF(H242&lt;&gt;"",SUM($H$7:H242),"")</f>
        <v/>
      </c>
      <c r="N242" s="47" t="str">
        <f t="shared" ca="1" si="48"/>
        <v/>
      </c>
      <c r="O242" s="46" t="str">
        <f t="shared" ca="1" si="49"/>
        <v/>
      </c>
      <c r="P242" s="46" t="str">
        <f t="shared" ca="1" si="50"/>
        <v/>
      </c>
      <c r="Q242" s="53" t="str">
        <f t="shared" ca="1" si="51"/>
        <v/>
      </c>
      <c r="R242" s="53" t="str">
        <f t="shared" ca="1" si="52"/>
        <v/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x14ac:dyDescent="0.25">
      <c r="A243" s="31">
        <v>237</v>
      </c>
      <c r="B243" s="37" t="str">
        <f t="shared" ca="1" si="42"/>
        <v/>
      </c>
      <c r="C243" s="40" t="str">
        <f t="shared" ca="1" si="43"/>
        <v/>
      </c>
      <c r="D243" s="43" t="str">
        <f ca="1">+IF($C243&lt;&gt;"",VLOOKUP(YEAR($C243),'Proyecciones cuota'!$B$5:$C$113,2,FALSE),"")</f>
        <v/>
      </c>
      <c r="E243" s="171">
        <f ca="1">IFERROR(IF($D243&lt;&gt;"",VLOOKUP(C243,Simulador!$H$17:$I$27,2,FALSE),0),0)</f>
        <v>0</v>
      </c>
      <c r="F243" s="46" t="str">
        <f t="shared" ca="1" si="44"/>
        <v/>
      </c>
      <c r="G243" s="43" t="str">
        <f ca="1">+IF(F243&lt;&gt;"",F243*VLOOKUP(YEAR($C243),'Proyecciones DTF'!$B$4:$Y$112,IF(C243&lt;EOMONTH($C$1,61),6,IF(AND(C243&gt;=EOMONTH($C$1,61),C243&lt;EOMONTH($C$1,90)),9,IF(AND(C243&gt;=EOMONTH($C$1,91),C243&lt;EOMONTH($C$1,120)),12,IF(AND(C243&gt;=EOMONTH($C$1,121),C243&lt;EOMONTH($C$1,150)),15,IF(AND(C243&gt;=EOMONTH($C$1,151),C243&lt;EOMONTH($C$1,180)),18,IF(AND(C243&gt;=EOMONTH($C$1,181),C243&lt;EOMONTH($C$1,210)),21,24))))))),"")</f>
        <v/>
      </c>
      <c r="H243" s="47" t="str">
        <f ca="1">+IF(F243&lt;&gt;"",F243*VLOOKUP(YEAR($C243),'Proyecciones DTF'!$B$4:$Y$112,IF(C243&lt;EOMONTH($C$1,61),3,IF(AND(C243&gt;=EOMONTH($C$1,61),C243&lt;EOMONTH($C$1,90)),6,IF(AND(C243&gt;=EOMONTH($C$1,91),C243&lt;EOMONTH($C$1,120)),9,IF(AND(C243&gt;=EOMONTH($C$1,121),C243&lt;EOMONTH($C$1,150)),12,IF(AND(C243&gt;=EOMONTH($C$1,151),C243&lt;EOMONTH($C$1,180)),15,IF(AND(C243&gt;=EOMONTH($C$1,181),C243&lt;EOMONTH($C$1,210)),18,21))))))),"")</f>
        <v/>
      </c>
      <c r="I243" s="88" t="str">
        <f t="shared" ca="1" si="45"/>
        <v/>
      </c>
      <c r="J243" s="138" t="str">
        <f t="shared" ca="1" si="46"/>
        <v/>
      </c>
      <c r="K243" s="43" t="str">
        <f ca="1">+IF(G243&lt;&gt;"",SUM($G$7:G243),"")</f>
        <v/>
      </c>
      <c r="L243" s="46" t="str">
        <f t="shared" ca="1" si="47"/>
        <v/>
      </c>
      <c r="M243" s="51" t="str">
        <f ca="1">+IF(H243&lt;&gt;"",SUM($H$7:H243),"")</f>
        <v/>
      </c>
      <c r="N243" s="47" t="str">
        <f t="shared" ca="1" si="48"/>
        <v/>
      </c>
      <c r="O243" s="46" t="str">
        <f t="shared" ca="1" si="49"/>
        <v/>
      </c>
      <c r="P243" s="46" t="str">
        <f t="shared" ca="1" si="50"/>
        <v/>
      </c>
      <c r="Q243" s="53" t="str">
        <f t="shared" ca="1" si="51"/>
        <v/>
      </c>
      <c r="R243" s="53" t="str">
        <f t="shared" ca="1" si="52"/>
        <v/>
      </c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x14ac:dyDescent="0.25">
      <c r="A244" s="31">
        <v>238</v>
      </c>
      <c r="B244" s="37" t="str">
        <f t="shared" ca="1" si="42"/>
        <v/>
      </c>
      <c r="C244" s="40" t="str">
        <f t="shared" ca="1" si="43"/>
        <v/>
      </c>
      <c r="D244" s="43" t="str">
        <f ca="1">+IF($C244&lt;&gt;"",VLOOKUP(YEAR($C244),'Proyecciones cuota'!$B$5:$C$113,2,FALSE),"")</f>
        <v/>
      </c>
      <c r="E244" s="171">
        <f ca="1">IFERROR(IF($D244&lt;&gt;"",VLOOKUP(C244,Simulador!$H$17:$I$27,2,FALSE),0),0)</f>
        <v>0</v>
      </c>
      <c r="F244" s="46" t="str">
        <f t="shared" ca="1" si="44"/>
        <v/>
      </c>
      <c r="G244" s="43" t="str">
        <f ca="1">+IF(F244&lt;&gt;"",F244*VLOOKUP(YEAR($C244),'Proyecciones DTF'!$B$4:$Y$112,IF(C244&lt;EOMONTH($C$1,61),6,IF(AND(C244&gt;=EOMONTH($C$1,61),C244&lt;EOMONTH($C$1,90)),9,IF(AND(C244&gt;=EOMONTH($C$1,91),C244&lt;EOMONTH($C$1,120)),12,IF(AND(C244&gt;=EOMONTH($C$1,121),C244&lt;EOMONTH($C$1,150)),15,IF(AND(C244&gt;=EOMONTH($C$1,151),C244&lt;EOMONTH($C$1,180)),18,IF(AND(C244&gt;=EOMONTH($C$1,181),C244&lt;EOMONTH($C$1,210)),21,24))))))),"")</f>
        <v/>
      </c>
      <c r="H244" s="47" t="str">
        <f ca="1">+IF(F244&lt;&gt;"",F244*VLOOKUP(YEAR($C244),'Proyecciones DTF'!$B$4:$Y$112,IF(C244&lt;EOMONTH($C$1,61),3,IF(AND(C244&gt;=EOMONTH($C$1,61),C244&lt;EOMONTH($C$1,90)),6,IF(AND(C244&gt;=EOMONTH($C$1,91),C244&lt;EOMONTH($C$1,120)),9,IF(AND(C244&gt;=EOMONTH($C$1,121),C244&lt;EOMONTH($C$1,150)),12,IF(AND(C244&gt;=EOMONTH($C$1,151),C244&lt;EOMONTH($C$1,180)),15,IF(AND(C244&gt;=EOMONTH($C$1,181),C244&lt;EOMONTH($C$1,210)),18,21))))))),"")</f>
        <v/>
      </c>
      <c r="I244" s="88" t="str">
        <f t="shared" ca="1" si="45"/>
        <v/>
      </c>
      <c r="J244" s="138" t="str">
        <f t="shared" ca="1" si="46"/>
        <v/>
      </c>
      <c r="K244" s="43" t="str">
        <f ca="1">+IF(G244&lt;&gt;"",SUM($G$7:G244),"")</f>
        <v/>
      </c>
      <c r="L244" s="46" t="str">
        <f t="shared" ca="1" si="47"/>
        <v/>
      </c>
      <c r="M244" s="51" t="str">
        <f ca="1">+IF(H244&lt;&gt;"",SUM($H$7:H244),"")</f>
        <v/>
      </c>
      <c r="N244" s="47" t="str">
        <f t="shared" ca="1" si="48"/>
        <v/>
      </c>
      <c r="O244" s="46" t="str">
        <f t="shared" ca="1" si="49"/>
        <v/>
      </c>
      <c r="P244" s="46" t="str">
        <f t="shared" ca="1" si="50"/>
        <v/>
      </c>
      <c r="Q244" s="53" t="str">
        <f t="shared" ca="1" si="51"/>
        <v/>
      </c>
      <c r="R244" s="53" t="str">
        <f t="shared" ca="1" si="52"/>
        <v/>
      </c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x14ac:dyDescent="0.25">
      <c r="A245" s="31">
        <v>239</v>
      </c>
      <c r="B245" s="37" t="str">
        <f t="shared" ca="1" si="42"/>
        <v/>
      </c>
      <c r="C245" s="40" t="str">
        <f t="shared" ca="1" si="43"/>
        <v/>
      </c>
      <c r="D245" s="43" t="str">
        <f ca="1">+IF($C245&lt;&gt;"",VLOOKUP(YEAR($C245),'Proyecciones cuota'!$B$5:$C$113,2,FALSE),"")</f>
        <v/>
      </c>
      <c r="E245" s="171">
        <f ca="1">IFERROR(IF($D245&lt;&gt;"",VLOOKUP(C245,Simulador!$H$17:$I$27,2,FALSE),0),0)</f>
        <v>0</v>
      </c>
      <c r="F245" s="46" t="str">
        <f t="shared" ca="1" si="44"/>
        <v/>
      </c>
      <c r="G245" s="43" t="str">
        <f ca="1">+IF(F245&lt;&gt;"",F245*VLOOKUP(YEAR($C245),'Proyecciones DTF'!$B$4:$Y$112,IF(C245&lt;EOMONTH($C$1,61),6,IF(AND(C245&gt;=EOMONTH($C$1,61),C245&lt;EOMONTH($C$1,90)),9,IF(AND(C245&gt;=EOMONTH($C$1,91),C245&lt;EOMONTH($C$1,120)),12,IF(AND(C245&gt;=EOMONTH($C$1,121),C245&lt;EOMONTH($C$1,150)),15,IF(AND(C245&gt;=EOMONTH($C$1,151),C245&lt;EOMONTH($C$1,180)),18,IF(AND(C245&gt;=EOMONTH($C$1,181),C245&lt;EOMONTH($C$1,210)),21,24))))))),"")</f>
        <v/>
      </c>
      <c r="H245" s="47" t="str">
        <f ca="1">+IF(F245&lt;&gt;"",F245*VLOOKUP(YEAR($C245),'Proyecciones DTF'!$B$4:$Y$112,IF(C245&lt;EOMONTH($C$1,61),3,IF(AND(C245&gt;=EOMONTH($C$1,61),C245&lt;EOMONTH($C$1,90)),6,IF(AND(C245&gt;=EOMONTH($C$1,91),C245&lt;EOMONTH($C$1,120)),9,IF(AND(C245&gt;=EOMONTH($C$1,121),C245&lt;EOMONTH($C$1,150)),12,IF(AND(C245&gt;=EOMONTH($C$1,151),C245&lt;EOMONTH($C$1,180)),15,IF(AND(C245&gt;=EOMONTH($C$1,181),C245&lt;EOMONTH($C$1,210)),18,21))))))),"")</f>
        <v/>
      </c>
      <c r="I245" s="88" t="str">
        <f t="shared" ca="1" si="45"/>
        <v/>
      </c>
      <c r="J245" s="138" t="str">
        <f t="shared" ca="1" si="46"/>
        <v/>
      </c>
      <c r="K245" s="43" t="str">
        <f ca="1">+IF(G245&lt;&gt;"",SUM($G$7:G245),"")</f>
        <v/>
      </c>
      <c r="L245" s="46" t="str">
        <f t="shared" ca="1" si="47"/>
        <v/>
      </c>
      <c r="M245" s="51" t="str">
        <f ca="1">+IF(H245&lt;&gt;"",SUM($H$7:H245),"")</f>
        <v/>
      </c>
      <c r="N245" s="47" t="str">
        <f t="shared" ca="1" si="48"/>
        <v/>
      </c>
      <c r="O245" s="46" t="str">
        <f t="shared" ca="1" si="49"/>
        <v/>
      </c>
      <c r="P245" s="46" t="str">
        <f t="shared" ca="1" si="50"/>
        <v/>
      </c>
      <c r="Q245" s="53" t="str">
        <f t="shared" ca="1" si="51"/>
        <v/>
      </c>
      <c r="R245" s="53" t="str">
        <f t="shared" ca="1" si="52"/>
        <v/>
      </c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x14ac:dyDescent="0.25">
      <c r="A246" s="31">
        <v>240</v>
      </c>
      <c r="B246" s="37" t="str">
        <f t="shared" ca="1" si="42"/>
        <v/>
      </c>
      <c r="C246" s="40" t="str">
        <f t="shared" ca="1" si="43"/>
        <v/>
      </c>
      <c r="D246" s="43" t="str">
        <f ca="1">+IF($C246&lt;&gt;"",VLOOKUP(YEAR($C246),'Proyecciones cuota'!$B$5:$C$113,2,FALSE),"")</f>
        <v/>
      </c>
      <c r="E246" s="171">
        <f ca="1">IFERROR(IF($D246&lt;&gt;"",VLOOKUP(C246,Simulador!$H$17:$I$27,2,FALSE),0),0)</f>
        <v>0</v>
      </c>
      <c r="F246" s="46" t="str">
        <f t="shared" ca="1" si="44"/>
        <v/>
      </c>
      <c r="G246" s="43" t="str">
        <f ca="1">+IF(F246&lt;&gt;"",F246*VLOOKUP(YEAR($C246),'Proyecciones DTF'!$B$4:$Y$112,IF(C246&lt;EOMONTH($C$1,61),6,IF(AND(C246&gt;=EOMONTH($C$1,61),C246&lt;EOMONTH($C$1,90)),9,IF(AND(C246&gt;=EOMONTH($C$1,91),C246&lt;EOMONTH($C$1,120)),12,IF(AND(C246&gt;=EOMONTH($C$1,121),C246&lt;EOMONTH($C$1,150)),15,IF(AND(C246&gt;=EOMONTH($C$1,151),C246&lt;EOMONTH($C$1,180)),18,IF(AND(C246&gt;=EOMONTH($C$1,181),C246&lt;EOMONTH($C$1,210)),21,24))))))),"")</f>
        <v/>
      </c>
      <c r="H246" s="47" t="str">
        <f ca="1">+IF(F246&lt;&gt;"",F246*VLOOKUP(YEAR($C246),'Proyecciones DTF'!$B$4:$Y$112,IF(C246&lt;EOMONTH($C$1,61),3,IF(AND(C246&gt;=EOMONTH($C$1,61),C246&lt;EOMONTH($C$1,90)),6,IF(AND(C246&gt;=EOMONTH($C$1,91),C246&lt;EOMONTH($C$1,120)),9,IF(AND(C246&gt;=EOMONTH($C$1,121),C246&lt;EOMONTH($C$1,150)),12,IF(AND(C246&gt;=EOMONTH($C$1,151),C246&lt;EOMONTH($C$1,180)),15,IF(AND(C246&gt;=EOMONTH($C$1,181),C246&lt;EOMONTH($C$1,210)),18,21))))))),"")</f>
        <v/>
      </c>
      <c r="I246" s="88" t="str">
        <f t="shared" ca="1" si="45"/>
        <v/>
      </c>
      <c r="J246" s="138" t="str">
        <f t="shared" ca="1" si="46"/>
        <v/>
      </c>
      <c r="K246" s="43" t="str">
        <f ca="1">+IF(G246&lt;&gt;"",SUM($G$7:G246),"")</f>
        <v/>
      </c>
      <c r="L246" s="46" t="str">
        <f t="shared" ca="1" si="47"/>
        <v/>
      </c>
      <c r="M246" s="51" t="str">
        <f ca="1">+IF(H246&lt;&gt;"",SUM($H$7:H246),"")</f>
        <v/>
      </c>
      <c r="N246" s="47" t="str">
        <f t="shared" ca="1" si="48"/>
        <v/>
      </c>
      <c r="O246" s="46" t="str">
        <f t="shared" ca="1" si="49"/>
        <v/>
      </c>
      <c r="P246" s="46" t="str">
        <f t="shared" ca="1" si="50"/>
        <v/>
      </c>
      <c r="Q246" s="53" t="str">
        <f t="shared" ca="1" si="51"/>
        <v/>
      </c>
      <c r="R246" s="53" t="str">
        <f t="shared" ca="1" si="52"/>
        <v/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x14ac:dyDescent="0.25">
      <c r="A247" s="31">
        <v>241</v>
      </c>
      <c r="B247" s="37" t="str">
        <f t="shared" ca="1" si="42"/>
        <v/>
      </c>
      <c r="C247" s="40" t="str">
        <f t="shared" ca="1" si="43"/>
        <v/>
      </c>
      <c r="D247" s="43" t="str">
        <f ca="1">+IF($C247&lt;&gt;"",VLOOKUP(YEAR($C247),'Proyecciones cuota'!$B$5:$C$113,2,FALSE),"")</f>
        <v/>
      </c>
      <c r="E247" s="171">
        <f ca="1">IFERROR(IF($D247&lt;&gt;"",VLOOKUP(C247,Simulador!$H$17:$I$27,2,FALSE),0),0)</f>
        <v>0</v>
      </c>
      <c r="F247" s="46" t="str">
        <f t="shared" ca="1" si="44"/>
        <v/>
      </c>
      <c r="G247" s="43" t="str">
        <f ca="1">+IF(F247&lt;&gt;"",F247*VLOOKUP(YEAR($C247),'Proyecciones DTF'!$B$4:$Y$112,IF(C247&lt;EOMONTH($C$1,61),6,IF(AND(C247&gt;=EOMONTH($C$1,61),C247&lt;EOMONTH($C$1,90)),9,IF(AND(C247&gt;=EOMONTH($C$1,91),C247&lt;EOMONTH($C$1,120)),12,IF(AND(C247&gt;=EOMONTH($C$1,121),C247&lt;EOMONTH($C$1,150)),15,IF(AND(C247&gt;=EOMONTH($C$1,151),C247&lt;EOMONTH($C$1,180)),18,IF(AND(C247&gt;=EOMONTH($C$1,181),C247&lt;EOMONTH($C$1,210)),21,24))))))),"")</f>
        <v/>
      </c>
      <c r="H247" s="47" t="str">
        <f ca="1">+IF(F247&lt;&gt;"",F247*VLOOKUP(YEAR($C247),'Proyecciones DTF'!$B$4:$Y$112,IF(C247&lt;EOMONTH($C$1,61),3,IF(AND(C247&gt;=EOMONTH($C$1,61),C247&lt;EOMONTH($C$1,90)),6,IF(AND(C247&gt;=EOMONTH($C$1,91),C247&lt;EOMONTH($C$1,120)),9,IF(AND(C247&gt;=EOMONTH($C$1,121),C247&lt;EOMONTH($C$1,150)),12,IF(AND(C247&gt;=EOMONTH($C$1,151),C247&lt;EOMONTH($C$1,180)),15,IF(AND(C247&gt;=EOMONTH($C$1,181),C247&lt;EOMONTH($C$1,210)),18,21))))))),"")</f>
        <v/>
      </c>
      <c r="I247" s="88" t="str">
        <f t="shared" ca="1" si="45"/>
        <v/>
      </c>
      <c r="J247" s="138" t="str">
        <f t="shared" ca="1" si="46"/>
        <v/>
      </c>
      <c r="K247" s="43" t="str">
        <f ca="1">+IF(G247&lt;&gt;"",SUM($G$7:G247),"")</f>
        <v/>
      </c>
      <c r="L247" s="46" t="str">
        <f t="shared" ca="1" si="47"/>
        <v/>
      </c>
      <c r="M247" s="51" t="str">
        <f ca="1">+IF(H247&lt;&gt;"",SUM($H$7:H247),"")</f>
        <v/>
      </c>
      <c r="N247" s="47" t="str">
        <f t="shared" ca="1" si="48"/>
        <v/>
      </c>
      <c r="O247" s="46" t="str">
        <f t="shared" ca="1" si="49"/>
        <v/>
      </c>
      <c r="P247" s="46" t="str">
        <f t="shared" ca="1" si="50"/>
        <v/>
      </c>
      <c r="Q247" s="53" t="str">
        <f t="shared" ca="1" si="51"/>
        <v/>
      </c>
      <c r="R247" s="53" t="str">
        <f t="shared" ca="1" si="52"/>
        <v/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x14ac:dyDescent="0.25">
      <c r="A248" s="31">
        <v>242</v>
      </c>
      <c r="B248" s="37" t="str">
        <f t="shared" ca="1" si="42"/>
        <v/>
      </c>
      <c r="C248" s="40" t="str">
        <f t="shared" ca="1" si="43"/>
        <v/>
      </c>
      <c r="D248" s="43" t="str">
        <f ca="1">+IF($C248&lt;&gt;"",VLOOKUP(YEAR($C248),'Proyecciones cuota'!$B$5:$C$113,2,FALSE),"")</f>
        <v/>
      </c>
      <c r="E248" s="171">
        <f ca="1">IFERROR(IF($D248&lt;&gt;"",VLOOKUP(C248,Simulador!$H$17:$I$27,2,FALSE),0),0)</f>
        <v>0</v>
      </c>
      <c r="F248" s="46" t="str">
        <f t="shared" ca="1" si="44"/>
        <v/>
      </c>
      <c r="G248" s="43" t="str">
        <f ca="1">+IF(F248&lt;&gt;"",F248*VLOOKUP(YEAR($C248),'Proyecciones DTF'!$B$4:$Y$112,IF(C248&lt;EOMONTH($C$1,61),6,IF(AND(C248&gt;=EOMONTH($C$1,61),C248&lt;EOMONTH($C$1,90)),9,IF(AND(C248&gt;=EOMONTH($C$1,91),C248&lt;EOMONTH($C$1,120)),12,IF(AND(C248&gt;=EOMONTH($C$1,121),C248&lt;EOMONTH($C$1,150)),15,IF(AND(C248&gt;=EOMONTH($C$1,151),C248&lt;EOMONTH($C$1,180)),18,IF(AND(C248&gt;=EOMONTH($C$1,181),C248&lt;EOMONTH($C$1,210)),21,24))))))),"")</f>
        <v/>
      </c>
      <c r="H248" s="47" t="str">
        <f ca="1">+IF(F248&lt;&gt;"",F248*VLOOKUP(YEAR($C248),'Proyecciones DTF'!$B$4:$Y$112,IF(C248&lt;EOMONTH($C$1,61),3,IF(AND(C248&gt;=EOMONTH($C$1,61),C248&lt;EOMONTH($C$1,90)),6,IF(AND(C248&gt;=EOMONTH($C$1,91),C248&lt;EOMONTH($C$1,120)),9,IF(AND(C248&gt;=EOMONTH($C$1,121),C248&lt;EOMONTH($C$1,150)),12,IF(AND(C248&gt;=EOMONTH($C$1,151),C248&lt;EOMONTH($C$1,180)),15,IF(AND(C248&gt;=EOMONTH($C$1,181),C248&lt;EOMONTH($C$1,210)),18,21))))))),"")</f>
        <v/>
      </c>
      <c r="I248" s="88" t="str">
        <f t="shared" ca="1" si="45"/>
        <v/>
      </c>
      <c r="J248" s="138" t="str">
        <f t="shared" ca="1" si="46"/>
        <v/>
      </c>
      <c r="K248" s="43" t="str">
        <f ca="1">+IF(G248&lt;&gt;"",SUM($G$7:G248),"")</f>
        <v/>
      </c>
      <c r="L248" s="46" t="str">
        <f t="shared" ca="1" si="47"/>
        <v/>
      </c>
      <c r="M248" s="51" t="str">
        <f ca="1">+IF(H248&lt;&gt;"",SUM($H$7:H248),"")</f>
        <v/>
      </c>
      <c r="N248" s="47" t="str">
        <f t="shared" ca="1" si="48"/>
        <v/>
      </c>
      <c r="O248" s="46" t="str">
        <f t="shared" ca="1" si="49"/>
        <v/>
      </c>
      <c r="P248" s="46" t="str">
        <f t="shared" ca="1" si="50"/>
        <v/>
      </c>
      <c r="Q248" s="53" t="str">
        <f t="shared" ca="1" si="51"/>
        <v/>
      </c>
      <c r="R248" s="53" t="str">
        <f t="shared" ca="1" si="52"/>
        <v/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x14ac:dyDescent="0.25">
      <c r="A249" s="31">
        <v>243</v>
      </c>
      <c r="B249" s="37" t="str">
        <f t="shared" ca="1" si="42"/>
        <v/>
      </c>
      <c r="C249" s="40" t="str">
        <f t="shared" ca="1" si="43"/>
        <v/>
      </c>
      <c r="D249" s="43" t="str">
        <f ca="1">+IF($C249&lt;&gt;"",VLOOKUP(YEAR($C249),'Proyecciones cuota'!$B$5:$C$113,2,FALSE),"")</f>
        <v/>
      </c>
      <c r="E249" s="171">
        <f ca="1">IFERROR(IF($D249&lt;&gt;"",VLOOKUP(C249,Simulador!$H$17:$I$27,2,FALSE),0),0)</f>
        <v>0</v>
      </c>
      <c r="F249" s="46" t="str">
        <f t="shared" ca="1" si="44"/>
        <v/>
      </c>
      <c r="G249" s="43" t="str">
        <f ca="1">+IF(F249&lt;&gt;"",F249*VLOOKUP(YEAR($C249),'Proyecciones DTF'!$B$4:$Y$112,IF(C249&lt;EOMONTH($C$1,61),6,IF(AND(C249&gt;=EOMONTH($C$1,61),C249&lt;EOMONTH($C$1,90)),9,IF(AND(C249&gt;=EOMONTH($C$1,91),C249&lt;EOMONTH($C$1,120)),12,IF(AND(C249&gt;=EOMONTH($C$1,121),C249&lt;EOMONTH($C$1,150)),15,IF(AND(C249&gt;=EOMONTH($C$1,151),C249&lt;EOMONTH($C$1,180)),18,IF(AND(C249&gt;=EOMONTH($C$1,181),C249&lt;EOMONTH($C$1,210)),21,24))))))),"")</f>
        <v/>
      </c>
      <c r="H249" s="47" t="str">
        <f ca="1">+IF(F249&lt;&gt;"",F249*VLOOKUP(YEAR($C249),'Proyecciones DTF'!$B$4:$Y$112,IF(C249&lt;EOMONTH($C$1,61),3,IF(AND(C249&gt;=EOMONTH($C$1,61),C249&lt;EOMONTH($C$1,90)),6,IF(AND(C249&gt;=EOMONTH($C$1,91),C249&lt;EOMONTH($C$1,120)),9,IF(AND(C249&gt;=EOMONTH($C$1,121),C249&lt;EOMONTH($C$1,150)),12,IF(AND(C249&gt;=EOMONTH($C$1,151),C249&lt;EOMONTH($C$1,180)),15,IF(AND(C249&gt;=EOMONTH($C$1,181),C249&lt;EOMONTH($C$1,210)),18,21))))))),"")</f>
        <v/>
      </c>
      <c r="I249" s="88" t="str">
        <f t="shared" ca="1" si="45"/>
        <v/>
      </c>
      <c r="J249" s="138" t="str">
        <f t="shared" ca="1" si="46"/>
        <v/>
      </c>
      <c r="K249" s="43" t="str">
        <f ca="1">+IF(G249&lt;&gt;"",SUM($G$7:G249),"")</f>
        <v/>
      </c>
      <c r="L249" s="46" t="str">
        <f t="shared" ca="1" si="47"/>
        <v/>
      </c>
      <c r="M249" s="51" t="str">
        <f ca="1">+IF(H249&lt;&gt;"",SUM($H$7:H249),"")</f>
        <v/>
      </c>
      <c r="N249" s="47" t="str">
        <f t="shared" ca="1" si="48"/>
        <v/>
      </c>
      <c r="O249" s="46" t="str">
        <f t="shared" ca="1" si="49"/>
        <v/>
      </c>
      <c r="P249" s="46" t="str">
        <f t="shared" ca="1" si="50"/>
        <v/>
      </c>
      <c r="Q249" s="53" t="str">
        <f t="shared" ca="1" si="51"/>
        <v/>
      </c>
      <c r="R249" s="53" t="str">
        <f t="shared" ca="1" si="52"/>
        <v/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x14ac:dyDescent="0.25">
      <c r="A250" s="31">
        <v>244</v>
      </c>
      <c r="B250" s="37" t="str">
        <f t="shared" ca="1" si="42"/>
        <v/>
      </c>
      <c r="C250" s="40" t="str">
        <f t="shared" ca="1" si="43"/>
        <v/>
      </c>
      <c r="D250" s="43" t="str">
        <f ca="1">+IF($C250&lt;&gt;"",VLOOKUP(YEAR($C250),'Proyecciones cuota'!$B$5:$C$113,2,FALSE),"")</f>
        <v/>
      </c>
      <c r="E250" s="171">
        <f ca="1">IFERROR(IF($D250&lt;&gt;"",VLOOKUP(C250,Simulador!$H$17:$I$27,2,FALSE),0),0)</f>
        <v>0</v>
      </c>
      <c r="F250" s="46" t="str">
        <f t="shared" ca="1" si="44"/>
        <v/>
      </c>
      <c r="G250" s="43" t="str">
        <f ca="1">+IF(F250&lt;&gt;"",F250*VLOOKUP(YEAR($C250),'Proyecciones DTF'!$B$4:$Y$112,IF(C250&lt;EOMONTH($C$1,61),6,IF(AND(C250&gt;=EOMONTH($C$1,61),C250&lt;EOMONTH($C$1,90)),9,IF(AND(C250&gt;=EOMONTH($C$1,91),C250&lt;EOMONTH($C$1,120)),12,IF(AND(C250&gt;=EOMONTH($C$1,121),C250&lt;EOMONTH($C$1,150)),15,IF(AND(C250&gt;=EOMONTH($C$1,151),C250&lt;EOMONTH($C$1,180)),18,IF(AND(C250&gt;=EOMONTH($C$1,181),C250&lt;EOMONTH($C$1,210)),21,24))))))),"")</f>
        <v/>
      </c>
      <c r="H250" s="47" t="str">
        <f ca="1">+IF(F250&lt;&gt;"",F250*VLOOKUP(YEAR($C250),'Proyecciones DTF'!$B$4:$Y$112,IF(C250&lt;EOMONTH($C$1,61),3,IF(AND(C250&gt;=EOMONTH($C$1,61),C250&lt;EOMONTH($C$1,90)),6,IF(AND(C250&gt;=EOMONTH($C$1,91),C250&lt;EOMONTH($C$1,120)),9,IF(AND(C250&gt;=EOMONTH($C$1,121),C250&lt;EOMONTH($C$1,150)),12,IF(AND(C250&gt;=EOMONTH($C$1,151),C250&lt;EOMONTH($C$1,180)),15,IF(AND(C250&gt;=EOMONTH($C$1,181),C250&lt;EOMONTH($C$1,210)),18,21))))))),"")</f>
        <v/>
      </c>
      <c r="I250" s="88" t="str">
        <f t="shared" ca="1" si="45"/>
        <v/>
      </c>
      <c r="J250" s="138" t="str">
        <f t="shared" ca="1" si="46"/>
        <v/>
      </c>
      <c r="K250" s="43" t="str">
        <f ca="1">+IF(G250&lt;&gt;"",SUM($G$7:G250),"")</f>
        <v/>
      </c>
      <c r="L250" s="46" t="str">
        <f t="shared" ca="1" si="47"/>
        <v/>
      </c>
      <c r="M250" s="51" t="str">
        <f ca="1">+IF(H250&lt;&gt;"",SUM($H$7:H250),"")</f>
        <v/>
      </c>
      <c r="N250" s="47" t="str">
        <f t="shared" ca="1" si="48"/>
        <v/>
      </c>
      <c r="O250" s="46" t="str">
        <f t="shared" ca="1" si="49"/>
        <v/>
      </c>
      <c r="P250" s="46" t="str">
        <f t="shared" ca="1" si="50"/>
        <v/>
      </c>
      <c r="Q250" s="53" t="str">
        <f t="shared" ca="1" si="51"/>
        <v/>
      </c>
      <c r="R250" s="53" t="str">
        <f t="shared" ca="1" si="52"/>
        <v/>
      </c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x14ac:dyDescent="0.25">
      <c r="A251" s="31">
        <v>245</v>
      </c>
      <c r="B251" s="37" t="str">
        <f t="shared" ca="1" si="42"/>
        <v/>
      </c>
      <c r="C251" s="40" t="str">
        <f t="shared" ca="1" si="43"/>
        <v/>
      </c>
      <c r="D251" s="43" t="str">
        <f ca="1">+IF($C251&lt;&gt;"",VLOOKUP(YEAR($C251),'Proyecciones cuota'!$B$5:$C$113,2,FALSE),"")</f>
        <v/>
      </c>
      <c r="E251" s="171">
        <f ca="1">IFERROR(IF($D251&lt;&gt;"",VLOOKUP(C251,Simulador!$H$17:$I$27,2,FALSE),0),0)</f>
        <v>0</v>
      </c>
      <c r="F251" s="46" t="str">
        <f t="shared" ca="1" si="44"/>
        <v/>
      </c>
      <c r="G251" s="43" t="str">
        <f ca="1">+IF(F251&lt;&gt;"",F251*VLOOKUP(YEAR($C251),'Proyecciones DTF'!$B$4:$Y$112,IF(C251&lt;EOMONTH($C$1,61),6,IF(AND(C251&gt;=EOMONTH($C$1,61),C251&lt;EOMONTH($C$1,90)),9,IF(AND(C251&gt;=EOMONTH($C$1,91),C251&lt;EOMONTH($C$1,120)),12,IF(AND(C251&gt;=EOMONTH($C$1,121),C251&lt;EOMONTH($C$1,150)),15,IF(AND(C251&gt;=EOMONTH($C$1,151),C251&lt;EOMONTH($C$1,180)),18,IF(AND(C251&gt;=EOMONTH($C$1,181),C251&lt;EOMONTH($C$1,210)),21,24))))))),"")</f>
        <v/>
      </c>
      <c r="H251" s="47" t="str">
        <f ca="1">+IF(F251&lt;&gt;"",F251*VLOOKUP(YEAR($C251),'Proyecciones DTF'!$B$4:$Y$112,IF(C251&lt;EOMONTH($C$1,61),3,IF(AND(C251&gt;=EOMONTH($C$1,61),C251&lt;EOMONTH($C$1,90)),6,IF(AND(C251&gt;=EOMONTH($C$1,91),C251&lt;EOMONTH($C$1,120)),9,IF(AND(C251&gt;=EOMONTH($C$1,121),C251&lt;EOMONTH($C$1,150)),12,IF(AND(C251&gt;=EOMONTH($C$1,151),C251&lt;EOMONTH($C$1,180)),15,IF(AND(C251&gt;=EOMONTH($C$1,181),C251&lt;EOMONTH($C$1,210)),18,21))))))),"")</f>
        <v/>
      </c>
      <c r="I251" s="88" t="str">
        <f t="shared" ca="1" si="45"/>
        <v/>
      </c>
      <c r="J251" s="138" t="str">
        <f t="shared" ca="1" si="46"/>
        <v/>
      </c>
      <c r="K251" s="43" t="str">
        <f ca="1">+IF(G251&lt;&gt;"",SUM($G$7:G251),"")</f>
        <v/>
      </c>
      <c r="L251" s="46" t="str">
        <f t="shared" ca="1" si="47"/>
        <v/>
      </c>
      <c r="M251" s="51" t="str">
        <f ca="1">+IF(H251&lt;&gt;"",SUM($H$7:H251),"")</f>
        <v/>
      </c>
      <c r="N251" s="47" t="str">
        <f t="shared" ca="1" si="48"/>
        <v/>
      </c>
      <c r="O251" s="46" t="str">
        <f t="shared" ca="1" si="49"/>
        <v/>
      </c>
      <c r="P251" s="46" t="str">
        <f t="shared" ca="1" si="50"/>
        <v/>
      </c>
      <c r="Q251" s="53" t="str">
        <f t="shared" ca="1" si="51"/>
        <v/>
      </c>
      <c r="R251" s="53" t="str">
        <f t="shared" ca="1" si="52"/>
        <v/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x14ac:dyDescent="0.25">
      <c r="A252" s="31">
        <v>246</v>
      </c>
      <c r="B252" s="37" t="str">
        <f t="shared" ca="1" si="42"/>
        <v/>
      </c>
      <c r="C252" s="40" t="str">
        <f t="shared" ca="1" si="43"/>
        <v/>
      </c>
      <c r="D252" s="43" t="str">
        <f ca="1">+IF($C252&lt;&gt;"",VLOOKUP(YEAR($C252),'Proyecciones cuota'!$B$5:$C$113,2,FALSE),"")</f>
        <v/>
      </c>
      <c r="E252" s="171">
        <f ca="1">IFERROR(IF($D252&lt;&gt;"",VLOOKUP(C252,Simulador!$H$17:$I$27,2,FALSE),0),0)</f>
        <v>0</v>
      </c>
      <c r="F252" s="46" t="str">
        <f t="shared" ca="1" si="44"/>
        <v/>
      </c>
      <c r="G252" s="43" t="str">
        <f ca="1">+IF(F252&lt;&gt;"",F252*VLOOKUP(YEAR($C252),'Proyecciones DTF'!$B$4:$Y$112,IF(C252&lt;EOMONTH($C$1,61),6,IF(AND(C252&gt;=EOMONTH($C$1,61),C252&lt;EOMONTH($C$1,90)),9,IF(AND(C252&gt;=EOMONTH($C$1,91),C252&lt;EOMONTH($C$1,120)),12,IF(AND(C252&gt;=EOMONTH($C$1,121),C252&lt;EOMONTH($C$1,150)),15,IF(AND(C252&gt;=EOMONTH($C$1,151),C252&lt;EOMONTH($C$1,180)),18,IF(AND(C252&gt;=EOMONTH($C$1,181),C252&lt;EOMONTH($C$1,210)),21,24))))))),"")</f>
        <v/>
      </c>
      <c r="H252" s="47" t="str">
        <f ca="1">+IF(F252&lt;&gt;"",F252*VLOOKUP(YEAR($C252),'Proyecciones DTF'!$B$4:$Y$112,IF(C252&lt;EOMONTH($C$1,61),3,IF(AND(C252&gt;=EOMONTH($C$1,61),C252&lt;EOMONTH($C$1,90)),6,IF(AND(C252&gt;=EOMONTH($C$1,91),C252&lt;EOMONTH($C$1,120)),9,IF(AND(C252&gt;=EOMONTH($C$1,121),C252&lt;EOMONTH($C$1,150)),12,IF(AND(C252&gt;=EOMONTH($C$1,151),C252&lt;EOMONTH($C$1,180)),15,IF(AND(C252&gt;=EOMONTH($C$1,181),C252&lt;EOMONTH($C$1,210)),18,21))))))),"")</f>
        <v/>
      </c>
      <c r="I252" s="88" t="str">
        <f t="shared" ca="1" si="45"/>
        <v/>
      </c>
      <c r="J252" s="138" t="str">
        <f t="shared" ca="1" si="46"/>
        <v/>
      </c>
      <c r="K252" s="43" t="str">
        <f ca="1">+IF(G252&lt;&gt;"",SUM($G$7:G252),"")</f>
        <v/>
      </c>
      <c r="L252" s="46" t="str">
        <f t="shared" ca="1" si="47"/>
        <v/>
      </c>
      <c r="M252" s="51" t="str">
        <f ca="1">+IF(H252&lt;&gt;"",SUM($H$7:H252),"")</f>
        <v/>
      </c>
      <c r="N252" s="47" t="str">
        <f t="shared" ca="1" si="48"/>
        <v/>
      </c>
      <c r="O252" s="46" t="str">
        <f t="shared" ca="1" si="49"/>
        <v/>
      </c>
      <c r="P252" s="46" t="str">
        <f t="shared" ca="1" si="50"/>
        <v/>
      </c>
      <c r="Q252" s="53" t="str">
        <f t="shared" ca="1" si="51"/>
        <v/>
      </c>
      <c r="R252" s="53" t="str">
        <f t="shared" ca="1" si="52"/>
        <v/>
      </c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x14ac:dyDescent="0.25">
      <c r="A253" s="31">
        <v>247</v>
      </c>
      <c r="B253" s="37" t="str">
        <f t="shared" ca="1" si="42"/>
        <v/>
      </c>
      <c r="C253" s="40" t="str">
        <f t="shared" ca="1" si="43"/>
        <v/>
      </c>
      <c r="D253" s="43" t="str">
        <f ca="1">+IF($C253&lt;&gt;"",VLOOKUP(YEAR($C253),'Proyecciones cuota'!$B$5:$C$113,2,FALSE),"")</f>
        <v/>
      </c>
      <c r="E253" s="171">
        <f ca="1">IFERROR(IF($D253&lt;&gt;"",VLOOKUP(C253,Simulador!$H$17:$I$27,2,FALSE),0),0)</f>
        <v>0</v>
      </c>
      <c r="F253" s="46" t="str">
        <f t="shared" ca="1" si="44"/>
        <v/>
      </c>
      <c r="G253" s="43" t="str">
        <f ca="1">+IF(F253&lt;&gt;"",F253*VLOOKUP(YEAR($C253),'Proyecciones DTF'!$B$4:$Y$112,IF(C253&lt;EOMONTH($C$1,61),6,IF(AND(C253&gt;=EOMONTH($C$1,61),C253&lt;EOMONTH($C$1,90)),9,IF(AND(C253&gt;=EOMONTH($C$1,91),C253&lt;EOMONTH($C$1,120)),12,IF(AND(C253&gt;=EOMONTH($C$1,121),C253&lt;EOMONTH($C$1,150)),15,IF(AND(C253&gt;=EOMONTH($C$1,151),C253&lt;EOMONTH($C$1,180)),18,IF(AND(C253&gt;=EOMONTH($C$1,181),C253&lt;EOMONTH($C$1,210)),21,24))))))),"")</f>
        <v/>
      </c>
      <c r="H253" s="47" t="str">
        <f ca="1">+IF(F253&lt;&gt;"",F253*VLOOKUP(YEAR($C253),'Proyecciones DTF'!$B$4:$Y$112,IF(C253&lt;EOMONTH($C$1,61),3,IF(AND(C253&gt;=EOMONTH($C$1,61),C253&lt;EOMONTH($C$1,90)),6,IF(AND(C253&gt;=EOMONTH($C$1,91),C253&lt;EOMONTH($C$1,120)),9,IF(AND(C253&gt;=EOMONTH($C$1,121),C253&lt;EOMONTH($C$1,150)),12,IF(AND(C253&gt;=EOMONTH($C$1,151),C253&lt;EOMONTH($C$1,180)),15,IF(AND(C253&gt;=EOMONTH($C$1,181),C253&lt;EOMONTH($C$1,210)),18,21))))))),"")</f>
        <v/>
      </c>
      <c r="I253" s="88" t="str">
        <f t="shared" ca="1" si="45"/>
        <v/>
      </c>
      <c r="J253" s="138" t="str">
        <f t="shared" ca="1" si="46"/>
        <v/>
      </c>
      <c r="K253" s="43" t="str">
        <f ca="1">+IF(G253&lt;&gt;"",SUM($G$7:G253),"")</f>
        <v/>
      </c>
      <c r="L253" s="46" t="str">
        <f t="shared" ca="1" si="47"/>
        <v/>
      </c>
      <c r="M253" s="51" t="str">
        <f ca="1">+IF(H253&lt;&gt;"",SUM($H$7:H253),"")</f>
        <v/>
      </c>
      <c r="N253" s="47" t="str">
        <f t="shared" ca="1" si="48"/>
        <v/>
      </c>
      <c r="O253" s="46" t="str">
        <f t="shared" ca="1" si="49"/>
        <v/>
      </c>
      <c r="P253" s="46" t="str">
        <f t="shared" ca="1" si="50"/>
        <v/>
      </c>
      <c r="Q253" s="53" t="str">
        <f t="shared" ca="1" si="51"/>
        <v/>
      </c>
      <c r="R253" s="53" t="str">
        <f t="shared" ca="1" si="52"/>
        <v/>
      </c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x14ac:dyDescent="0.25">
      <c r="A254" s="31">
        <v>248</v>
      </c>
      <c r="B254" s="37" t="str">
        <f t="shared" ca="1" si="42"/>
        <v/>
      </c>
      <c r="C254" s="40" t="str">
        <f t="shared" ca="1" si="43"/>
        <v/>
      </c>
      <c r="D254" s="43" t="str">
        <f ca="1">+IF($C254&lt;&gt;"",VLOOKUP(YEAR($C254),'Proyecciones cuota'!$B$5:$C$113,2,FALSE),"")</f>
        <v/>
      </c>
      <c r="E254" s="171">
        <f ca="1">IFERROR(IF($D254&lt;&gt;"",VLOOKUP(C254,Simulador!$H$17:$I$27,2,FALSE),0),0)</f>
        <v>0</v>
      </c>
      <c r="F254" s="46" t="str">
        <f t="shared" ca="1" si="44"/>
        <v/>
      </c>
      <c r="G254" s="43" t="str">
        <f ca="1">+IF(F254&lt;&gt;"",F254*VLOOKUP(YEAR($C254),'Proyecciones DTF'!$B$4:$Y$112,IF(C254&lt;EOMONTH($C$1,61),6,IF(AND(C254&gt;=EOMONTH($C$1,61),C254&lt;EOMONTH($C$1,90)),9,IF(AND(C254&gt;=EOMONTH($C$1,91),C254&lt;EOMONTH($C$1,120)),12,IF(AND(C254&gt;=EOMONTH($C$1,121),C254&lt;EOMONTH($C$1,150)),15,IF(AND(C254&gt;=EOMONTH($C$1,151),C254&lt;EOMONTH($C$1,180)),18,IF(AND(C254&gt;=EOMONTH($C$1,181),C254&lt;EOMONTH($C$1,210)),21,24))))))),"")</f>
        <v/>
      </c>
      <c r="H254" s="47" t="str">
        <f ca="1">+IF(F254&lt;&gt;"",F254*VLOOKUP(YEAR($C254),'Proyecciones DTF'!$B$4:$Y$112,IF(C254&lt;EOMONTH($C$1,61),3,IF(AND(C254&gt;=EOMONTH($C$1,61),C254&lt;EOMONTH($C$1,90)),6,IF(AND(C254&gt;=EOMONTH($C$1,91),C254&lt;EOMONTH($C$1,120)),9,IF(AND(C254&gt;=EOMONTH($C$1,121),C254&lt;EOMONTH($C$1,150)),12,IF(AND(C254&gt;=EOMONTH($C$1,151),C254&lt;EOMONTH($C$1,180)),15,IF(AND(C254&gt;=EOMONTH($C$1,181),C254&lt;EOMONTH($C$1,210)),18,21))))))),"")</f>
        <v/>
      </c>
      <c r="I254" s="88" t="str">
        <f t="shared" ca="1" si="45"/>
        <v/>
      </c>
      <c r="J254" s="138" t="str">
        <f t="shared" ca="1" si="46"/>
        <v/>
      </c>
      <c r="K254" s="43" t="str">
        <f ca="1">+IF(G254&lt;&gt;"",SUM($G$7:G254),"")</f>
        <v/>
      </c>
      <c r="L254" s="46" t="str">
        <f t="shared" ca="1" si="47"/>
        <v/>
      </c>
      <c r="M254" s="51" t="str">
        <f ca="1">+IF(H254&lt;&gt;"",SUM($H$7:H254),"")</f>
        <v/>
      </c>
      <c r="N254" s="47" t="str">
        <f t="shared" ca="1" si="48"/>
        <v/>
      </c>
      <c r="O254" s="46" t="str">
        <f t="shared" ca="1" si="49"/>
        <v/>
      </c>
      <c r="P254" s="46" t="str">
        <f t="shared" ca="1" si="50"/>
        <v/>
      </c>
      <c r="Q254" s="53" t="str">
        <f t="shared" ca="1" si="51"/>
        <v/>
      </c>
      <c r="R254" s="53" t="str">
        <f t="shared" ca="1" si="52"/>
        <v/>
      </c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x14ac:dyDescent="0.25">
      <c r="A255" s="31">
        <v>249</v>
      </c>
      <c r="B255" s="37" t="str">
        <f t="shared" ca="1" si="42"/>
        <v/>
      </c>
      <c r="C255" s="40" t="str">
        <f t="shared" ca="1" si="43"/>
        <v/>
      </c>
      <c r="D255" s="43" t="str">
        <f ca="1">+IF($C255&lt;&gt;"",VLOOKUP(YEAR($C255),'Proyecciones cuota'!$B$5:$C$113,2,FALSE),"")</f>
        <v/>
      </c>
      <c r="E255" s="171">
        <f ca="1">IFERROR(IF($D255&lt;&gt;"",VLOOKUP(C255,Simulador!$H$17:$I$27,2,FALSE),0),0)</f>
        <v>0</v>
      </c>
      <c r="F255" s="46" t="str">
        <f t="shared" ca="1" si="44"/>
        <v/>
      </c>
      <c r="G255" s="43" t="str">
        <f ca="1">+IF(F255&lt;&gt;"",F255*VLOOKUP(YEAR($C255),'Proyecciones DTF'!$B$4:$Y$112,IF(C255&lt;EOMONTH($C$1,61),6,IF(AND(C255&gt;=EOMONTH($C$1,61),C255&lt;EOMONTH($C$1,90)),9,IF(AND(C255&gt;=EOMONTH($C$1,91),C255&lt;EOMONTH($C$1,120)),12,IF(AND(C255&gt;=EOMONTH($C$1,121),C255&lt;EOMONTH($C$1,150)),15,IF(AND(C255&gt;=EOMONTH($C$1,151),C255&lt;EOMONTH($C$1,180)),18,IF(AND(C255&gt;=EOMONTH($C$1,181),C255&lt;EOMONTH($C$1,210)),21,24))))))),"")</f>
        <v/>
      </c>
      <c r="H255" s="47" t="str">
        <f ca="1">+IF(F255&lt;&gt;"",F255*VLOOKUP(YEAR($C255),'Proyecciones DTF'!$B$4:$Y$112,IF(C255&lt;EOMONTH($C$1,61),3,IF(AND(C255&gt;=EOMONTH($C$1,61),C255&lt;EOMONTH($C$1,90)),6,IF(AND(C255&gt;=EOMONTH($C$1,91),C255&lt;EOMONTH($C$1,120)),9,IF(AND(C255&gt;=EOMONTH($C$1,121),C255&lt;EOMONTH($C$1,150)),12,IF(AND(C255&gt;=EOMONTH($C$1,151),C255&lt;EOMONTH($C$1,180)),15,IF(AND(C255&gt;=EOMONTH($C$1,181),C255&lt;EOMONTH($C$1,210)),18,21))))))),"")</f>
        <v/>
      </c>
      <c r="I255" s="88" t="str">
        <f t="shared" ca="1" si="45"/>
        <v/>
      </c>
      <c r="J255" s="138" t="str">
        <f t="shared" ca="1" si="46"/>
        <v/>
      </c>
      <c r="K255" s="43" t="str">
        <f ca="1">+IF(G255&lt;&gt;"",SUM($G$7:G255),"")</f>
        <v/>
      </c>
      <c r="L255" s="46" t="str">
        <f t="shared" ca="1" si="47"/>
        <v/>
      </c>
      <c r="M255" s="51" t="str">
        <f ca="1">+IF(H255&lt;&gt;"",SUM($H$7:H255),"")</f>
        <v/>
      </c>
      <c r="N255" s="47" t="str">
        <f t="shared" ca="1" si="48"/>
        <v/>
      </c>
      <c r="O255" s="46" t="str">
        <f t="shared" ca="1" si="49"/>
        <v/>
      </c>
      <c r="P255" s="46" t="str">
        <f t="shared" ca="1" si="50"/>
        <v/>
      </c>
      <c r="Q255" s="53" t="str">
        <f t="shared" ca="1" si="51"/>
        <v/>
      </c>
      <c r="R255" s="53" t="str">
        <f t="shared" ca="1" si="52"/>
        <v/>
      </c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x14ac:dyDescent="0.25">
      <c r="A256" s="31">
        <v>250</v>
      </c>
      <c r="B256" s="37" t="str">
        <f t="shared" ca="1" si="42"/>
        <v/>
      </c>
      <c r="C256" s="40" t="str">
        <f t="shared" ca="1" si="43"/>
        <v/>
      </c>
      <c r="D256" s="43" t="str">
        <f ca="1">+IF($C256&lt;&gt;"",VLOOKUP(YEAR($C256),'Proyecciones cuota'!$B$5:$C$113,2,FALSE),"")</f>
        <v/>
      </c>
      <c r="E256" s="171">
        <f ca="1">IFERROR(IF($D256&lt;&gt;"",VLOOKUP(C256,Simulador!$H$17:$I$27,2,FALSE),0),0)</f>
        <v>0</v>
      </c>
      <c r="F256" s="46" t="str">
        <f t="shared" ca="1" si="44"/>
        <v/>
      </c>
      <c r="G256" s="43" t="str">
        <f ca="1">+IF(F256&lt;&gt;"",F256*VLOOKUP(YEAR($C256),'Proyecciones DTF'!$B$4:$Y$112,IF(C256&lt;EOMONTH($C$1,61),6,IF(AND(C256&gt;=EOMONTH($C$1,61),C256&lt;EOMONTH($C$1,90)),9,IF(AND(C256&gt;=EOMONTH($C$1,91),C256&lt;EOMONTH($C$1,120)),12,IF(AND(C256&gt;=EOMONTH($C$1,121),C256&lt;EOMONTH($C$1,150)),15,IF(AND(C256&gt;=EOMONTH($C$1,151),C256&lt;EOMONTH($C$1,180)),18,IF(AND(C256&gt;=EOMONTH($C$1,181),C256&lt;EOMONTH($C$1,210)),21,24))))))),"")</f>
        <v/>
      </c>
      <c r="H256" s="47" t="str">
        <f ca="1">+IF(F256&lt;&gt;"",F256*VLOOKUP(YEAR($C256),'Proyecciones DTF'!$B$4:$Y$112,IF(C256&lt;EOMONTH($C$1,61),3,IF(AND(C256&gt;=EOMONTH($C$1,61),C256&lt;EOMONTH($C$1,90)),6,IF(AND(C256&gt;=EOMONTH($C$1,91),C256&lt;EOMONTH($C$1,120)),9,IF(AND(C256&gt;=EOMONTH($C$1,121),C256&lt;EOMONTH($C$1,150)),12,IF(AND(C256&gt;=EOMONTH($C$1,151),C256&lt;EOMONTH($C$1,180)),15,IF(AND(C256&gt;=EOMONTH($C$1,181),C256&lt;EOMONTH($C$1,210)),18,21))))))),"")</f>
        <v/>
      </c>
      <c r="I256" s="88" t="str">
        <f t="shared" ca="1" si="45"/>
        <v/>
      </c>
      <c r="J256" s="138" t="str">
        <f t="shared" ca="1" si="46"/>
        <v/>
      </c>
      <c r="K256" s="43" t="str">
        <f ca="1">+IF(G256&lt;&gt;"",SUM($G$7:G256),"")</f>
        <v/>
      </c>
      <c r="L256" s="46" t="str">
        <f t="shared" ca="1" si="47"/>
        <v/>
      </c>
      <c r="M256" s="51" t="str">
        <f ca="1">+IF(H256&lt;&gt;"",SUM($H$7:H256),"")</f>
        <v/>
      </c>
      <c r="N256" s="47" t="str">
        <f t="shared" ca="1" si="48"/>
        <v/>
      </c>
      <c r="O256" s="46" t="str">
        <f t="shared" ca="1" si="49"/>
        <v/>
      </c>
      <c r="P256" s="46" t="str">
        <f t="shared" ca="1" si="50"/>
        <v/>
      </c>
      <c r="Q256" s="53" t="str">
        <f t="shared" ca="1" si="51"/>
        <v/>
      </c>
      <c r="R256" s="53" t="str">
        <f t="shared" ca="1" si="52"/>
        <v/>
      </c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x14ac:dyDescent="0.25">
      <c r="A257" s="31">
        <v>251</v>
      </c>
      <c r="B257" s="37" t="str">
        <f t="shared" ca="1" si="42"/>
        <v/>
      </c>
      <c r="C257" s="40" t="str">
        <f t="shared" ca="1" si="43"/>
        <v/>
      </c>
      <c r="D257" s="43" t="str">
        <f ca="1">+IF($C257&lt;&gt;"",VLOOKUP(YEAR($C257),'Proyecciones cuota'!$B$5:$C$113,2,FALSE),"")</f>
        <v/>
      </c>
      <c r="E257" s="171">
        <f ca="1">IFERROR(IF($D257&lt;&gt;"",VLOOKUP(C257,Simulador!$H$17:$I$27,2,FALSE),0),0)</f>
        <v>0</v>
      </c>
      <c r="F257" s="46" t="str">
        <f t="shared" ca="1" si="44"/>
        <v/>
      </c>
      <c r="G257" s="43" t="str">
        <f ca="1">+IF(F257&lt;&gt;"",F257*VLOOKUP(YEAR($C257),'Proyecciones DTF'!$B$4:$Y$112,IF(C257&lt;EOMONTH($C$1,61),6,IF(AND(C257&gt;=EOMONTH($C$1,61),C257&lt;EOMONTH($C$1,90)),9,IF(AND(C257&gt;=EOMONTH($C$1,91),C257&lt;EOMONTH($C$1,120)),12,IF(AND(C257&gt;=EOMONTH($C$1,121),C257&lt;EOMONTH($C$1,150)),15,IF(AND(C257&gt;=EOMONTH($C$1,151),C257&lt;EOMONTH($C$1,180)),18,IF(AND(C257&gt;=EOMONTH($C$1,181),C257&lt;EOMONTH($C$1,210)),21,24))))))),"")</f>
        <v/>
      </c>
      <c r="H257" s="47" t="str">
        <f ca="1">+IF(F257&lt;&gt;"",F257*VLOOKUP(YEAR($C257),'Proyecciones DTF'!$B$4:$Y$112,IF(C257&lt;EOMONTH($C$1,61),3,IF(AND(C257&gt;=EOMONTH($C$1,61),C257&lt;EOMONTH($C$1,90)),6,IF(AND(C257&gt;=EOMONTH($C$1,91),C257&lt;EOMONTH($C$1,120)),9,IF(AND(C257&gt;=EOMONTH($C$1,121),C257&lt;EOMONTH($C$1,150)),12,IF(AND(C257&gt;=EOMONTH($C$1,151),C257&lt;EOMONTH($C$1,180)),15,IF(AND(C257&gt;=EOMONTH($C$1,181),C257&lt;EOMONTH($C$1,210)),18,21))))))),"")</f>
        <v/>
      </c>
      <c r="I257" s="88" t="str">
        <f t="shared" ca="1" si="45"/>
        <v/>
      </c>
      <c r="J257" s="138" t="str">
        <f t="shared" ca="1" si="46"/>
        <v/>
      </c>
      <c r="K257" s="43" t="str">
        <f ca="1">+IF(G257&lt;&gt;"",SUM($G$7:G257),"")</f>
        <v/>
      </c>
      <c r="L257" s="46" t="str">
        <f t="shared" ca="1" si="47"/>
        <v/>
      </c>
      <c r="M257" s="51" t="str">
        <f ca="1">+IF(H257&lt;&gt;"",SUM($H$7:H257),"")</f>
        <v/>
      </c>
      <c r="N257" s="47" t="str">
        <f t="shared" ca="1" si="48"/>
        <v/>
      </c>
      <c r="O257" s="46" t="str">
        <f t="shared" ca="1" si="49"/>
        <v/>
      </c>
      <c r="P257" s="46" t="str">
        <f t="shared" ca="1" si="50"/>
        <v/>
      </c>
      <c r="Q257" s="53" t="str">
        <f t="shared" ca="1" si="51"/>
        <v/>
      </c>
      <c r="R257" s="53" t="str">
        <f t="shared" ca="1" si="52"/>
        <v/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x14ac:dyDescent="0.25">
      <c r="A258" s="31">
        <v>252</v>
      </c>
      <c r="B258" s="37" t="str">
        <f t="shared" ca="1" si="42"/>
        <v/>
      </c>
      <c r="C258" s="40" t="str">
        <f t="shared" ca="1" si="43"/>
        <v/>
      </c>
      <c r="D258" s="43" t="str">
        <f ca="1">+IF($C258&lt;&gt;"",VLOOKUP(YEAR($C258),'Proyecciones cuota'!$B$5:$C$113,2,FALSE),"")</f>
        <v/>
      </c>
      <c r="E258" s="171">
        <f ca="1">IFERROR(IF($D258&lt;&gt;"",VLOOKUP(C258,Simulador!$H$17:$I$27,2,FALSE),0),0)</f>
        <v>0</v>
      </c>
      <c r="F258" s="46" t="str">
        <f t="shared" ca="1" si="44"/>
        <v/>
      </c>
      <c r="G258" s="43" t="str">
        <f ca="1">+IF(F258&lt;&gt;"",F258*VLOOKUP(YEAR($C258),'Proyecciones DTF'!$B$4:$Y$112,IF(C258&lt;EOMONTH($C$1,61),6,IF(AND(C258&gt;=EOMONTH($C$1,61),C258&lt;EOMONTH($C$1,90)),9,IF(AND(C258&gt;=EOMONTH($C$1,91),C258&lt;EOMONTH($C$1,120)),12,IF(AND(C258&gt;=EOMONTH($C$1,121),C258&lt;EOMONTH($C$1,150)),15,IF(AND(C258&gt;=EOMONTH($C$1,151),C258&lt;EOMONTH($C$1,180)),18,IF(AND(C258&gt;=EOMONTH($C$1,181),C258&lt;EOMONTH($C$1,210)),21,24))))))),"")</f>
        <v/>
      </c>
      <c r="H258" s="47" t="str">
        <f ca="1">+IF(F258&lt;&gt;"",F258*VLOOKUP(YEAR($C258),'Proyecciones DTF'!$B$4:$Y$112,IF(C258&lt;EOMONTH($C$1,61),3,IF(AND(C258&gt;=EOMONTH($C$1,61),C258&lt;EOMONTH($C$1,90)),6,IF(AND(C258&gt;=EOMONTH($C$1,91),C258&lt;EOMONTH($C$1,120)),9,IF(AND(C258&gt;=EOMONTH($C$1,121),C258&lt;EOMONTH($C$1,150)),12,IF(AND(C258&gt;=EOMONTH($C$1,151),C258&lt;EOMONTH($C$1,180)),15,IF(AND(C258&gt;=EOMONTH($C$1,181),C258&lt;EOMONTH($C$1,210)),18,21))))))),"")</f>
        <v/>
      </c>
      <c r="I258" s="88" t="str">
        <f t="shared" ca="1" si="45"/>
        <v/>
      </c>
      <c r="J258" s="138" t="str">
        <f t="shared" ca="1" si="46"/>
        <v/>
      </c>
      <c r="K258" s="43" t="str">
        <f ca="1">+IF(G258&lt;&gt;"",SUM($G$7:G258),"")</f>
        <v/>
      </c>
      <c r="L258" s="46" t="str">
        <f t="shared" ca="1" si="47"/>
        <v/>
      </c>
      <c r="M258" s="51" t="str">
        <f ca="1">+IF(H258&lt;&gt;"",SUM($H$7:H258),"")</f>
        <v/>
      </c>
      <c r="N258" s="47" t="str">
        <f t="shared" ca="1" si="48"/>
        <v/>
      </c>
      <c r="O258" s="46" t="str">
        <f t="shared" ca="1" si="49"/>
        <v/>
      </c>
      <c r="P258" s="46" t="str">
        <f t="shared" ca="1" si="50"/>
        <v/>
      </c>
      <c r="Q258" s="53" t="str">
        <f t="shared" ca="1" si="51"/>
        <v/>
      </c>
      <c r="R258" s="53" t="str">
        <f t="shared" ca="1" si="52"/>
        <v/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x14ac:dyDescent="0.25">
      <c r="A259" s="31">
        <v>253</v>
      </c>
      <c r="B259" s="37" t="str">
        <f t="shared" ca="1" si="42"/>
        <v/>
      </c>
      <c r="C259" s="40" t="str">
        <f t="shared" ca="1" si="43"/>
        <v/>
      </c>
      <c r="D259" s="43" t="str">
        <f ca="1">+IF($C259&lt;&gt;"",VLOOKUP(YEAR($C259),'Proyecciones cuota'!$B$5:$C$113,2,FALSE),"")</f>
        <v/>
      </c>
      <c r="E259" s="171">
        <f ca="1">IFERROR(IF($D259&lt;&gt;"",VLOOKUP(C259,Simulador!$H$17:$I$27,2,FALSE),0),0)</f>
        <v>0</v>
      </c>
      <c r="F259" s="46" t="str">
        <f t="shared" ca="1" si="44"/>
        <v/>
      </c>
      <c r="G259" s="43" t="str">
        <f ca="1">+IF(F259&lt;&gt;"",F259*VLOOKUP(YEAR($C259),'Proyecciones DTF'!$B$4:$Y$112,IF(C259&lt;EOMONTH($C$1,61),6,IF(AND(C259&gt;=EOMONTH($C$1,61),C259&lt;EOMONTH($C$1,90)),9,IF(AND(C259&gt;=EOMONTH($C$1,91),C259&lt;EOMONTH($C$1,120)),12,IF(AND(C259&gt;=EOMONTH($C$1,121),C259&lt;EOMONTH($C$1,150)),15,IF(AND(C259&gt;=EOMONTH($C$1,151),C259&lt;EOMONTH($C$1,180)),18,IF(AND(C259&gt;=EOMONTH($C$1,181),C259&lt;EOMONTH($C$1,210)),21,24))))))),"")</f>
        <v/>
      </c>
      <c r="H259" s="47" t="str">
        <f ca="1">+IF(F259&lt;&gt;"",F259*VLOOKUP(YEAR($C259),'Proyecciones DTF'!$B$4:$Y$112,IF(C259&lt;EOMONTH($C$1,61),3,IF(AND(C259&gt;=EOMONTH($C$1,61),C259&lt;EOMONTH($C$1,90)),6,IF(AND(C259&gt;=EOMONTH($C$1,91),C259&lt;EOMONTH($C$1,120)),9,IF(AND(C259&gt;=EOMONTH($C$1,121),C259&lt;EOMONTH($C$1,150)),12,IF(AND(C259&gt;=EOMONTH($C$1,151),C259&lt;EOMONTH($C$1,180)),15,IF(AND(C259&gt;=EOMONTH($C$1,181),C259&lt;EOMONTH($C$1,210)),18,21))))))),"")</f>
        <v/>
      </c>
      <c r="I259" s="88" t="str">
        <f t="shared" ca="1" si="45"/>
        <v/>
      </c>
      <c r="J259" s="138" t="str">
        <f t="shared" ca="1" si="46"/>
        <v/>
      </c>
      <c r="K259" s="43" t="str">
        <f ca="1">+IF(G259&lt;&gt;"",SUM($G$7:G259),"")</f>
        <v/>
      </c>
      <c r="L259" s="46" t="str">
        <f t="shared" ca="1" si="47"/>
        <v/>
      </c>
      <c r="M259" s="51" t="str">
        <f ca="1">+IF(H259&lt;&gt;"",SUM($H$7:H259),"")</f>
        <v/>
      </c>
      <c r="N259" s="47" t="str">
        <f t="shared" ca="1" si="48"/>
        <v/>
      </c>
      <c r="O259" s="46" t="str">
        <f t="shared" ca="1" si="49"/>
        <v/>
      </c>
      <c r="P259" s="46" t="str">
        <f t="shared" ca="1" si="50"/>
        <v/>
      </c>
      <c r="Q259" s="53" t="str">
        <f t="shared" ca="1" si="51"/>
        <v/>
      </c>
      <c r="R259" s="53" t="str">
        <f t="shared" ca="1" si="52"/>
        <v/>
      </c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x14ac:dyDescent="0.25">
      <c r="A260" s="31">
        <v>254</v>
      </c>
      <c r="B260" s="37" t="str">
        <f t="shared" ca="1" si="42"/>
        <v/>
      </c>
      <c r="C260" s="40" t="str">
        <f t="shared" ca="1" si="43"/>
        <v/>
      </c>
      <c r="D260" s="43" t="str">
        <f ca="1">+IF($C260&lt;&gt;"",VLOOKUP(YEAR($C260),'Proyecciones cuota'!$B$5:$C$113,2,FALSE),"")</f>
        <v/>
      </c>
      <c r="E260" s="171">
        <f ca="1">IFERROR(IF($D260&lt;&gt;"",VLOOKUP(C260,Simulador!$H$17:$I$27,2,FALSE),0),0)</f>
        <v>0</v>
      </c>
      <c r="F260" s="46" t="str">
        <f t="shared" ca="1" si="44"/>
        <v/>
      </c>
      <c r="G260" s="43" t="str">
        <f ca="1">+IF(F260&lt;&gt;"",F260*VLOOKUP(YEAR($C260),'Proyecciones DTF'!$B$4:$Y$112,IF(C260&lt;EOMONTH($C$1,61),6,IF(AND(C260&gt;=EOMONTH($C$1,61),C260&lt;EOMONTH($C$1,90)),9,IF(AND(C260&gt;=EOMONTH($C$1,91),C260&lt;EOMONTH($C$1,120)),12,IF(AND(C260&gt;=EOMONTH($C$1,121),C260&lt;EOMONTH($C$1,150)),15,IF(AND(C260&gt;=EOMONTH($C$1,151),C260&lt;EOMONTH($C$1,180)),18,IF(AND(C260&gt;=EOMONTH($C$1,181),C260&lt;EOMONTH($C$1,210)),21,24))))))),"")</f>
        <v/>
      </c>
      <c r="H260" s="47" t="str">
        <f ca="1">+IF(F260&lt;&gt;"",F260*VLOOKUP(YEAR($C260),'Proyecciones DTF'!$B$4:$Y$112,IF(C260&lt;EOMONTH($C$1,61),3,IF(AND(C260&gt;=EOMONTH($C$1,61),C260&lt;EOMONTH($C$1,90)),6,IF(AND(C260&gt;=EOMONTH($C$1,91),C260&lt;EOMONTH($C$1,120)),9,IF(AND(C260&gt;=EOMONTH($C$1,121),C260&lt;EOMONTH($C$1,150)),12,IF(AND(C260&gt;=EOMONTH($C$1,151),C260&lt;EOMONTH($C$1,180)),15,IF(AND(C260&gt;=EOMONTH($C$1,181),C260&lt;EOMONTH($C$1,210)),18,21))))))),"")</f>
        <v/>
      </c>
      <c r="I260" s="88" t="str">
        <f t="shared" ca="1" si="45"/>
        <v/>
      </c>
      <c r="J260" s="138" t="str">
        <f t="shared" ca="1" si="46"/>
        <v/>
      </c>
      <c r="K260" s="43" t="str">
        <f ca="1">+IF(G260&lt;&gt;"",SUM($G$7:G260),"")</f>
        <v/>
      </c>
      <c r="L260" s="46" t="str">
        <f t="shared" ca="1" si="47"/>
        <v/>
      </c>
      <c r="M260" s="51" t="str">
        <f ca="1">+IF(H260&lt;&gt;"",SUM($H$7:H260),"")</f>
        <v/>
      </c>
      <c r="N260" s="47" t="str">
        <f t="shared" ca="1" si="48"/>
        <v/>
      </c>
      <c r="O260" s="46" t="str">
        <f t="shared" ca="1" si="49"/>
        <v/>
      </c>
      <c r="P260" s="46" t="str">
        <f t="shared" ca="1" si="50"/>
        <v/>
      </c>
      <c r="Q260" s="53" t="str">
        <f t="shared" ca="1" si="51"/>
        <v/>
      </c>
      <c r="R260" s="53" t="str">
        <f t="shared" ca="1" si="52"/>
        <v/>
      </c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x14ac:dyDescent="0.25">
      <c r="A261" s="31">
        <v>255</v>
      </c>
      <c r="B261" s="37" t="str">
        <f t="shared" ca="1" si="42"/>
        <v/>
      </c>
      <c r="C261" s="40" t="str">
        <f t="shared" ca="1" si="43"/>
        <v/>
      </c>
      <c r="D261" s="43" t="str">
        <f ca="1">+IF($C261&lt;&gt;"",VLOOKUP(YEAR($C261),'Proyecciones cuota'!$B$5:$C$113,2,FALSE),"")</f>
        <v/>
      </c>
      <c r="E261" s="171">
        <f ca="1">IFERROR(IF($D261&lt;&gt;"",VLOOKUP(C261,Simulador!$H$17:$I$27,2,FALSE),0),0)</f>
        <v>0</v>
      </c>
      <c r="F261" s="46" t="str">
        <f t="shared" ca="1" si="44"/>
        <v/>
      </c>
      <c r="G261" s="43" t="str">
        <f ca="1">+IF(F261&lt;&gt;"",F261*VLOOKUP(YEAR($C261),'Proyecciones DTF'!$B$4:$Y$112,IF(C261&lt;EOMONTH($C$1,61),6,IF(AND(C261&gt;=EOMONTH($C$1,61),C261&lt;EOMONTH($C$1,90)),9,IF(AND(C261&gt;=EOMONTH($C$1,91),C261&lt;EOMONTH($C$1,120)),12,IF(AND(C261&gt;=EOMONTH($C$1,121),C261&lt;EOMONTH($C$1,150)),15,IF(AND(C261&gt;=EOMONTH($C$1,151),C261&lt;EOMONTH($C$1,180)),18,IF(AND(C261&gt;=EOMONTH($C$1,181),C261&lt;EOMONTH($C$1,210)),21,24))))))),"")</f>
        <v/>
      </c>
      <c r="H261" s="47" t="str">
        <f ca="1">+IF(F261&lt;&gt;"",F261*VLOOKUP(YEAR($C261),'Proyecciones DTF'!$B$4:$Y$112,IF(C261&lt;EOMONTH($C$1,61),3,IF(AND(C261&gt;=EOMONTH($C$1,61),C261&lt;EOMONTH($C$1,90)),6,IF(AND(C261&gt;=EOMONTH($C$1,91),C261&lt;EOMONTH($C$1,120)),9,IF(AND(C261&gt;=EOMONTH($C$1,121),C261&lt;EOMONTH($C$1,150)),12,IF(AND(C261&gt;=EOMONTH($C$1,151),C261&lt;EOMONTH($C$1,180)),15,IF(AND(C261&gt;=EOMONTH($C$1,181),C261&lt;EOMONTH($C$1,210)),18,21))))))),"")</f>
        <v/>
      </c>
      <c r="I261" s="88" t="str">
        <f t="shared" ca="1" si="45"/>
        <v/>
      </c>
      <c r="J261" s="138" t="str">
        <f t="shared" ca="1" si="46"/>
        <v/>
      </c>
      <c r="K261" s="43" t="str">
        <f ca="1">+IF(G261&lt;&gt;"",SUM($G$7:G261),"")</f>
        <v/>
      </c>
      <c r="L261" s="46" t="str">
        <f t="shared" ca="1" si="47"/>
        <v/>
      </c>
      <c r="M261" s="51" t="str">
        <f ca="1">+IF(H261&lt;&gt;"",SUM($H$7:H261),"")</f>
        <v/>
      </c>
      <c r="N261" s="47" t="str">
        <f t="shared" ca="1" si="48"/>
        <v/>
      </c>
      <c r="O261" s="46" t="str">
        <f t="shared" ca="1" si="49"/>
        <v/>
      </c>
      <c r="P261" s="46" t="str">
        <f t="shared" ca="1" si="50"/>
        <v/>
      </c>
      <c r="Q261" s="53" t="str">
        <f t="shared" ca="1" si="51"/>
        <v/>
      </c>
      <c r="R261" s="53" t="str">
        <f t="shared" ca="1" si="52"/>
        <v/>
      </c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x14ac:dyDescent="0.25">
      <c r="A262" s="31">
        <v>256</v>
      </c>
      <c r="B262" s="37" t="str">
        <f t="shared" ca="1" si="42"/>
        <v/>
      </c>
      <c r="C262" s="40" t="str">
        <f t="shared" ca="1" si="43"/>
        <v/>
      </c>
      <c r="D262" s="43" t="str">
        <f ca="1">+IF($C262&lt;&gt;"",VLOOKUP(YEAR($C262),'Proyecciones cuota'!$B$5:$C$113,2,FALSE),"")</f>
        <v/>
      </c>
      <c r="E262" s="171">
        <f ca="1">IFERROR(IF($D262&lt;&gt;"",VLOOKUP(C262,Simulador!$H$17:$I$27,2,FALSE),0),0)</f>
        <v>0</v>
      </c>
      <c r="F262" s="46" t="str">
        <f t="shared" ca="1" si="44"/>
        <v/>
      </c>
      <c r="G262" s="43" t="str">
        <f ca="1">+IF(F262&lt;&gt;"",F262*VLOOKUP(YEAR($C262),'Proyecciones DTF'!$B$4:$Y$112,IF(C262&lt;EOMONTH($C$1,61),6,IF(AND(C262&gt;=EOMONTH($C$1,61),C262&lt;EOMONTH($C$1,90)),9,IF(AND(C262&gt;=EOMONTH($C$1,91),C262&lt;EOMONTH($C$1,120)),12,IF(AND(C262&gt;=EOMONTH($C$1,121),C262&lt;EOMONTH($C$1,150)),15,IF(AND(C262&gt;=EOMONTH($C$1,151),C262&lt;EOMONTH($C$1,180)),18,IF(AND(C262&gt;=EOMONTH($C$1,181),C262&lt;EOMONTH($C$1,210)),21,24))))))),"")</f>
        <v/>
      </c>
      <c r="H262" s="47" t="str">
        <f ca="1">+IF(F262&lt;&gt;"",F262*VLOOKUP(YEAR($C262),'Proyecciones DTF'!$B$4:$Y$112,IF(C262&lt;EOMONTH($C$1,61),3,IF(AND(C262&gt;=EOMONTH($C$1,61),C262&lt;EOMONTH($C$1,90)),6,IF(AND(C262&gt;=EOMONTH($C$1,91),C262&lt;EOMONTH($C$1,120)),9,IF(AND(C262&gt;=EOMONTH($C$1,121),C262&lt;EOMONTH($C$1,150)),12,IF(AND(C262&gt;=EOMONTH($C$1,151),C262&lt;EOMONTH($C$1,180)),15,IF(AND(C262&gt;=EOMONTH($C$1,181),C262&lt;EOMONTH($C$1,210)),18,21))))))),"")</f>
        <v/>
      </c>
      <c r="I262" s="88" t="str">
        <f t="shared" ca="1" si="45"/>
        <v/>
      </c>
      <c r="J262" s="138" t="str">
        <f t="shared" ca="1" si="46"/>
        <v/>
      </c>
      <c r="K262" s="43" t="str">
        <f ca="1">+IF(G262&lt;&gt;"",SUM($G$7:G262),"")</f>
        <v/>
      </c>
      <c r="L262" s="46" t="str">
        <f t="shared" ca="1" si="47"/>
        <v/>
      </c>
      <c r="M262" s="51" t="str">
        <f ca="1">+IF(H262&lt;&gt;"",SUM($H$7:H262),"")</f>
        <v/>
      </c>
      <c r="N262" s="47" t="str">
        <f t="shared" ca="1" si="48"/>
        <v/>
      </c>
      <c r="O262" s="46" t="str">
        <f t="shared" ca="1" si="49"/>
        <v/>
      </c>
      <c r="P262" s="46" t="str">
        <f t="shared" ca="1" si="50"/>
        <v/>
      </c>
      <c r="Q262" s="53" t="str">
        <f t="shared" ca="1" si="51"/>
        <v/>
      </c>
      <c r="R262" s="53" t="str">
        <f t="shared" ca="1" si="52"/>
        <v/>
      </c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x14ac:dyDescent="0.25">
      <c r="A263" s="31">
        <v>257</v>
      </c>
      <c r="B263" s="37" t="str">
        <f t="shared" ca="1" si="42"/>
        <v/>
      </c>
      <c r="C263" s="40" t="str">
        <f t="shared" ca="1" si="43"/>
        <v/>
      </c>
      <c r="D263" s="43" t="str">
        <f ca="1">+IF($C263&lt;&gt;"",VLOOKUP(YEAR($C263),'Proyecciones cuota'!$B$5:$C$113,2,FALSE),"")</f>
        <v/>
      </c>
      <c r="E263" s="171">
        <f ca="1">IFERROR(IF($D263&lt;&gt;"",VLOOKUP(C263,Simulador!$H$17:$I$27,2,FALSE),0),0)</f>
        <v>0</v>
      </c>
      <c r="F263" s="46" t="str">
        <f t="shared" ca="1" si="44"/>
        <v/>
      </c>
      <c r="G263" s="43" t="str">
        <f ca="1">+IF(F263&lt;&gt;"",F263*VLOOKUP(YEAR($C263),'Proyecciones DTF'!$B$4:$Y$112,IF(C263&lt;EOMONTH($C$1,61),6,IF(AND(C263&gt;=EOMONTH($C$1,61),C263&lt;EOMONTH($C$1,90)),9,IF(AND(C263&gt;=EOMONTH($C$1,91),C263&lt;EOMONTH($C$1,120)),12,IF(AND(C263&gt;=EOMONTH($C$1,121),C263&lt;EOMONTH($C$1,150)),15,IF(AND(C263&gt;=EOMONTH($C$1,151),C263&lt;EOMONTH($C$1,180)),18,IF(AND(C263&gt;=EOMONTH($C$1,181),C263&lt;EOMONTH($C$1,210)),21,24))))))),"")</f>
        <v/>
      </c>
      <c r="H263" s="47" t="str">
        <f ca="1">+IF(F263&lt;&gt;"",F263*VLOOKUP(YEAR($C263),'Proyecciones DTF'!$B$4:$Y$112,IF(C263&lt;EOMONTH($C$1,61),3,IF(AND(C263&gt;=EOMONTH($C$1,61),C263&lt;EOMONTH($C$1,90)),6,IF(AND(C263&gt;=EOMONTH($C$1,91),C263&lt;EOMONTH($C$1,120)),9,IF(AND(C263&gt;=EOMONTH($C$1,121),C263&lt;EOMONTH($C$1,150)),12,IF(AND(C263&gt;=EOMONTH($C$1,151),C263&lt;EOMONTH($C$1,180)),15,IF(AND(C263&gt;=EOMONTH($C$1,181),C263&lt;EOMONTH($C$1,210)),18,21))))))),"")</f>
        <v/>
      </c>
      <c r="I263" s="88" t="str">
        <f t="shared" ca="1" si="45"/>
        <v/>
      </c>
      <c r="J263" s="138" t="str">
        <f t="shared" ca="1" si="46"/>
        <v/>
      </c>
      <c r="K263" s="43" t="str">
        <f ca="1">+IF(G263&lt;&gt;"",SUM($G$7:G263),"")</f>
        <v/>
      </c>
      <c r="L263" s="46" t="str">
        <f t="shared" ca="1" si="47"/>
        <v/>
      </c>
      <c r="M263" s="51" t="str">
        <f ca="1">+IF(H263&lt;&gt;"",SUM($H$7:H263),"")</f>
        <v/>
      </c>
      <c r="N263" s="47" t="str">
        <f t="shared" ca="1" si="48"/>
        <v/>
      </c>
      <c r="O263" s="46" t="str">
        <f t="shared" ca="1" si="49"/>
        <v/>
      </c>
      <c r="P263" s="46" t="str">
        <f t="shared" ca="1" si="50"/>
        <v/>
      </c>
      <c r="Q263" s="53" t="str">
        <f t="shared" ca="1" si="51"/>
        <v/>
      </c>
      <c r="R263" s="53" t="str">
        <f t="shared" ca="1" si="52"/>
        <v/>
      </c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x14ac:dyDescent="0.25">
      <c r="A264" s="31">
        <v>258</v>
      </c>
      <c r="B264" s="37" t="str">
        <f t="shared" ca="1" si="42"/>
        <v/>
      </c>
      <c r="C264" s="40" t="str">
        <f t="shared" ca="1" si="43"/>
        <v/>
      </c>
      <c r="D264" s="43" t="str">
        <f ca="1">+IF($C264&lt;&gt;"",VLOOKUP(YEAR($C264),'Proyecciones cuota'!$B$5:$C$113,2,FALSE),"")</f>
        <v/>
      </c>
      <c r="E264" s="171">
        <f ca="1">IFERROR(IF($D264&lt;&gt;"",VLOOKUP(C264,Simulador!$H$17:$I$27,2,FALSE),0),0)</f>
        <v>0</v>
      </c>
      <c r="F264" s="46" t="str">
        <f t="shared" ca="1" si="44"/>
        <v/>
      </c>
      <c r="G264" s="43" t="str">
        <f ca="1">+IF(F264&lt;&gt;"",F264*VLOOKUP(YEAR($C264),'Proyecciones DTF'!$B$4:$Y$112,IF(C264&lt;EOMONTH($C$1,61),6,IF(AND(C264&gt;=EOMONTH($C$1,61),C264&lt;EOMONTH($C$1,90)),9,IF(AND(C264&gt;=EOMONTH($C$1,91),C264&lt;EOMONTH($C$1,120)),12,IF(AND(C264&gt;=EOMONTH($C$1,121),C264&lt;EOMONTH($C$1,150)),15,IF(AND(C264&gt;=EOMONTH($C$1,151),C264&lt;EOMONTH($C$1,180)),18,IF(AND(C264&gt;=EOMONTH($C$1,181),C264&lt;EOMONTH($C$1,210)),21,24))))))),"")</f>
        <v/>
      </c>
      <c r="H264" s="47" t="str">
        <f ca="1">+IF(F264&lt;&gt;"",F264*VLOOKUP(YEAR($C264),'Proyecciones DTF'!$B$4:$Y$112,IF(C264&lt;EOMONTH($C$1,61),3,IF(AND(C264&gt;=EOMONTH($C$1,61),C264&lt;EOMONTH($C$1,90)),6,IF(AND(C264&gt;=EOMONTH($C$1,91),C264&lt;EOMONTH($C$1,120)),9,IF(AND(C264&gt;=EOMONTH($C$1,121),C264&lt;EOMONTH($C$1,150)),12,IF(AND(C264&gt;=EOMONTH($C$1,151),C264&lt;EOMONTH($C$1,180)),15,IF(AND(C264&gt;=EOMONTH($C$1,181),C264&lt;EOMONTH($C$1,210)),18,21))))))),"")</f>
        <v/>
      </c>
      <c r="I264" s="88" t="str">
        <f t="shared" ca="1" si="45"/>
        <v/>
      </c>
      <c r="J264" s="138" t="str">
        <f t="shared" ca="1" si="46"/>
        <v/>
      </c>
      <c r="K264" s="43" t="str">
        <f ca="1">+IF(G264&lt;&gt;"",SUM($G$7:G264),"")</f>
        <v/>
      </c>
      <c r="L264" s="46" t="str">
        <f t="shared" ca="1" si="47"/>
        <v/>
      </c>
      <c r="M264" s="51" t="str">
        <f ca="1">+IF(H264&lt;&gt;"",SUM($H$7:H264),"")</f>
        <v/>
      </c>
      <c r="N264" s="47" t="str">
        <f t="shared" ca="1" si="48"/>
        <v/>
      </c>
      <c r="O264" s="46" t="str">
        <f t="shared" ca="1" si="49"/>
        <v/>
      </c>
      <c r="P264" s="46" t="str">
        <f t="shared" ca="1" si="50"/>
        <v/>
      </c>
      <c r="Q264" s="53" t="str">
        <f t="shared" ca="1" si="51"/>
        <v/>
      </c>
      <c r="R264" s="53" t="str">
        <f t="shared" ca="1" si="52"/>
        <v/>
      </c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x14ac:dyDescent="0.25">
      <c r="A265" s="31">
        <v>259</v>
      </c>
      <c r="B265" s="37" t="str">
        <f t="shared" ref="B265:B328" ca="1" si="53">+IF(C265&lt;&gt;"",YEAR(C265),"")</f>
        <v/>
      </c>
      <c r="C265" s="40" t="str">
        <f t="shared" ref="C265:C328" ca="1" si="54">+IF(EOMONTH($C$1,A265)&lt;=EOMONTH($C$1,$C$2*12),EOMONTH($C$1,A265),"")</f>
        <v/>
      </c>
      <c r="D265" s="43" t="str">
        <f ca="1">+IF($C265&lt;&gt;"",VLOOKUP(YEAR($C265),'Proyecciones cuota'!$B$5:$C$113,2,FALSE),"")</f>
        <v/>
      </c>
      <c r="E265" s="171">
        <f ca="1">IFERROR(IF($D265&lt;&gt;"",VLOOKUP(C265,Simulador!$H$17:$I$27,2,FALSE),0),0)</f>
        <v>0</v>
      </c>
      <c r="F265" s="46" t="str">
        <f t="shared" ref="F265:F328" ca="1" si="55">+IF(D265&lt;&gt;"",F264+D265+E265,"")</f>
        <v/>
      </c>
      <c r="G265" s="43" t="str">
        <f ca="1">+IF(F265&lt;&gt;"",F265*VLOOKUP(YEAR($C265),'Proyecciones DTF'!$B$4:$Y$112,IF(C265&lt;EOMONTH($C$1,61),6,IF(AND(C265&gt;=EOMONTH($C$1,61),C265&lt;EOMONTH($C$1,90)),9,IF(AND(C265&gt;=EOMONTH($C$1,91),C265&lt;EOMONTH($C$1,120)),12,IF(AND(C265&gt;=EOMONTH($C$1,121),C265&lt;EOMONTH($C$1,150)),15,IF(AND(C265&gt;=EOMONTH($C$1,151),C265&lt;EOMONTH($C$1,180)),18,IF(AND(C265&gt;=EOMONTH($C$1,181),C265&lt;EOMONTH($C$1,210)),21,24))))))),"")</f>
        <v/>
      </c>
      <c r="H265" s="47" t="str">
        <f ca="1">+IF(F265&lt;&gt;"",F265*VLOOKUP(YEAR($C265),'Proyecciones DTF'!$B$4:$Y$112,IF(C265&lt;EOMONTH($C$1,61),3,IF(AND(C265&gt;=EOMONTH($C$1,61),C265&lt;EOMONTH($C$1,90)),6,IF(AND(C265&gt;=EOMONTH($C$1,91),C265&lt;EOMONTH($C$1,120)),9,IF(AND(C265&gt;=EOMONTH($C$1,121),C265&lt;EOMONTH($C$1,150)),12,IF(AND(C265&gt;=EOMONTH($C$1,151),C265&lt;EOMONTH($C$1,180)),15,IF(AND(C265&gt;=EOMONTH($C$1,181),C265&lt;EOMONTH($C$1,210)),18,21))))))),"")</f>
        <v/>
      </c>
      <c r="I265" s="88" t="str">
        <f t="shared" ref="I265:I328" ca="1" si="56">IF(G265="","",((1+G265/F265)^(12/1))-1)</f>
        <v/>
      </c>
      <c r="J265" s="138" t="str">
        <f t="shared" ref="J265:J328" ca="1" si="57">IFERROR(((1+H265/F265)^(12/1))-1,"")</f>
        <v/>
      </c>
      <c r="K265" s="43" t="str">
        <f ca="1">+IF(G265&lt;&gt;"",SUM($G$7:G265),"")</f>
        <v/>
      </c>
      <c r="L265" s="46" t="str">
        <f t="shared" ref="L265:L328" ca="1" si="58">IF(K265="","",K265*93%)</f>
        <v/>
      </c>
      <c r="M265" s="51" t="str">
        <f ca="1">+IF(H265&lt;&gt;"",SUM($H$7:H265),"")</f>
        <v/>
      </c>
      <c r="N265" s="47" t="str">
        <f t="shared" ref="N265:N328" ca="1" si="59">IF(M265="","",M265*$U$13)</f>
        <v/>
      </c>
      <c r="O265" s="46" t="str">
        <f t="shared" ref="O265:O328" ca="1" si="60">+IF(K265&lt;&gt;"",F265+K265,"")</f>
        <v/>
      </c>
      <c r="P265" s="46" t="str">
        <f t="shared" ref="P265:P328" ca="1" si="61">IF(L265="","",F265+L265)</f>
        <v/>
      </c>
      <c r="Q265" s="53" t="str">
        <f t="shared" ref="Q265:Q328" ca="1" si="62">+IF(M265&lt;&gt;"",F265+M265,"")</f>
        <v/>
      </c>
      <c r="R265" s="53" t="str">
        <f t="shared" ref="R265:R328" ca="1" si="63">IF(N265="","",F265+N265)</f>
        <v/>
      </c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x14ac:dyDescent="0.25">
      <c r="A266" s="31">
        <v>260</v>
      </c>
      <c r="B266" s="37" t="str">
        <f t="shared" ca="1" si="53"/>
        <v/>
      </c>
      <c r="C266" s="40" t="str">
        <f t="shared" ca="1" si="54"/>
        <v/>
      </c>
      <c r="D266" s="43" t="str">
        <f ca="1">+IF($C266&lt;&gt;"",VLOOKUP(YEAR($C266),'Proyecciones cuota'!$B$5:$C$113,2,FALSE),"")</f>
        <v/>
      </c>
      <c r="E266" s="171">
        <f ca="1">IFERROR(IF($D266&lt;&gt;"",VLOOKUP(C266,Simulador!$H$17:$I$27,2,FALSE),0),0)</f>
        <v>0</v>
      </c>
      <c r="F266" s="46" t="str">
        <f t="shared" ca="1" si="55"/>
        <v/>
      </c>
      <c r="G266" s="43" t="str">
        <f ca="1">+IF(F266&lt;&gt;"",F266*VLOOKUP(YEAR($C266),'Proyecciones DTF'!$B$4:$Y$112,IF(C266&lt;EOMONTH($C$1,61),6,IF(AND(C266&gt;=EOMONTH($C$1,61),C266&lt;EOMONTH($C$1,90)),9,IF(AND(C266&gt;=EOMONTH($C$1,91),C266&lt;EOMONTH($C$1,120)),12,IF(AND(C266&gt;=EOMONTH($C$1,121),C266&lt;EOMONTH($C$1,150)),15,IF(AND(C266&gt;=EOMONTH($C$1,151),C266&lt;EOMONTH($C$1,180)),18,IF(AND(C266&gt;=EOMONTH($C$1,181),C266&lt;EOMONTH($C$1,210)),21,24))))))),"")</f>
        <v/>
      </c>
      <c r="H266" s="47" t="str">
        <f ca="1">+IF(F266&lt;&gt;"",F266*VLOOKUP(YEAR($C266),'Proyecciones DTF'!$B$4:$Y$112,IF(C266&lt;EOMONTH($C$1,61),3,IF(AND(C266&gt;=EOMONTH($C$1,61),C266&lt;EOMONTH($C$1,90)),6,IF(AND(C266&gt;=EOMONTH($C$1,91),C266&lt;EOMONTH($C$1,120)),9,IF(AND(C266&gt;=EOMONTH($C$1,121),C266&lt;EOMONTH($C$1,150)),12,IF(AND(C266&gt;=EOMONTH($C$1,151),C266&lt;EOMONTH($C$1,180)),15,IF(AND(C266&gt;=EOMONTH($C$1,181),C266&lt;EOMONTH($C$1,210)),18,21))))))),"")</f>
        <v/>
      </c>
      <c r="I266" s="88" t="str">
        <f t="shared" ca="1" si="56"/>
        <v/>
      </c>
      <c r="J266" s="138" t="str">
        <f t="shared" ca="1" si="57"/>
        <v/>
      </c>
      <c r="K266" s="43" t="str">
        <f ca="1">+IF(G266&lt;&gt;"",SUM($G$7:G266),"")</f>
        <v/>
      </c>
      <c r="L266" s="46" t="str">
        <f t="shared" ca="1" si="58"/>
        <v/>
      </c>
      <c r="M266" s="51" t="str">
        <f ca="1">+IF(H266&lt;&gt;"",SUM($H$7:H266),"")</f>
        <v/>
      </c>
      <c r="N266" s="47" t="str">
        <f t="shared" ca="1" si="59"/>
        <v/>
      </c>
      <c r="O266" s="46" t="str">
        <f t="shared" ca="1" si="60"/>
        <v/>
      </c>
      <c r="P266" s="46" t="str">
        <f t="shared" ca="1" si="61"/>
        <v/>
      </c>
      <c r="Q266" s="53" t="str">
        <f t="shared" ca="1" si="62"/>
        <v/>
      </c>
      <c r="R266" s="53" t="str">
        <f t="shared" ca="1" si="63"/>
        <v/>
      </c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x14ac:dyDescent="0.25">
      <c r="A267" s="31">
        <v>261</v>
      </c>
      <c r="B267" s="37" t="str">
        <f t="shared" ca="1" si="53"/>
        <v/>
      </c>
      <c r="C267" s="40" t="str">
        <f t="shared" ca="1" si="54"/>
        <v/>
      </c>
      <c r="D267" s="43" t="str">
        <f ca="1">+IF($C267&lt;&gt;"",VLOOKUP(YEAR($C267),'Proyecciones cuota'!$B$5:$C$113,2,FALSE),"")</f>
        <v/>
      </c>
      <c r="E267" s="171">
        <f ca="1">IFERROR(IF($D267&lt;&gt;"",VLOOKUP(C267,Simulador!$H$17:$I$27,2,FALSE),0),0)</f>
        <v>0</v>
      </c>
      <c r="F267" s="46" t="str">
        <f t="shared" ca="1" si="55"/>
        <v/>
      </c>
      <c r="G267" s="43" t="str">
        <f ca="1">+IF(F267&lt;&gt;"",F267*VLOOKUP(YEAR($C267),'Proyecciones DTF'!$B$4:$Y$112,IF(C267&lt;EOMONTH($C$1,61),6,IF(AND(C267&gt;=EOMONTH($C$1,61),C267&lt;EOMONTH($C$1,90)),9,IF(AND(C267&gt;=EOMONTH($C$1,91),C267&lt;EOMONTH($C$1,120)),12,IF(AND(C267&gt;=EOMONTH($C$1,121),C267&lt;EOMONTH($C$1,150)),15,IF(AND(C267&gt;=EOMONTH($C$1,151),C267&lt;EOMONTH($C$1,180)),18,IF(AND(C267&gt;=EOMONTH($C$1,181),C267&lt;EOMONTH($C$1,210)),21,24))))))),"")</f>
        <v/>
      </c>
      <c r="H267" s="47" t="str">
        <f ca="1">+IF(F267&lt;&gt;"",F267*VLOOKUP(YEAR($C267),'Proyecciones DTF'!$B$4:$Y$112,IF(C267&lt;EOMONTH($C$1,61),3,IF(AND(C267&gt;=EOMONTH($C$1,61),C267&lt;EOMONTH($C$1,90)),6,IF(AND(C267&gt;=EOMONTH($C$1,91),C267&lt;EOMONTH($C$1,120)),9,IF(AND(C267&gt;=EOMONTH($C$1,121),C267&lt;EOMONTH($C$1,150)),12,IF(AND(C267&gt;=EOMONTH($C$1,151),C267&lt;EOMONTH($C$1,180)),15,IF(AND(C267&gt;=EOMONTH($C$1,181),C267&lt;EOMONTH($C$1,210)),18,21))))))),"")</f>
        <v/>
      </c>
      <c r="I267" s="88" t="str">
        <f t="shared" ca="1" si="56"/>
        <v/>
      </c>
      <c r="J267" s="138" t="str">
        <f t="shared" ca="1" si="57"/>
        <v/>
      </c>
      <c r="K267" s="43" t="str">
        <f ca="1">+IF(G267&lt;&gt;"",SUM($G$7:G267),"")</f>
        <v/>
      </c>
      <c r="L267" s="46" t="str">
        <f t="shared" ca="1" si="58"/>
        <v/>
      </c>
      <c r="M267" s="51" t="str">
        <f ca="1">+IF(H267&lt;&gt;"",SUM($H$7:H267),"")</f>
        <v/>
      </c>
      <c r="N267" s="47" t="str">
        <f t="shared" ca="1" si="59"/>
        <v/>
      </c>
      <c r="O267" s="46" t="str">
        <f t="shared" ca="1" si="60"/>
        <v/>
      </c>
      <c r="P267" s="46" t="str">
        <f t="shared" ca="1" si="61"/>
        <v/>
      </c>
      <c r="Q267" s="53" t="str">
        <f t="shared" ca="1" si="62"/>
        <v/>
      </c>
      <c r="R267" s="53" t="str">
        <f t="shared" ca="1" si="63"/>
        <v/>
      </c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x14ac:dyDescent="0.25">
      <c r="A268" s="31">
        <v>262</v>
      </c>
      <c r="B268" s="37" t="str">
        <f t="shared" ca="1" si="53"/>
        <v/>
      </c>
      <c r="C268" s="40" t="str">
        <f t="shared" ca="1" si="54"/>
        <v/>
      </c>
      <c r="D268" s="43" t="str">
        <f ca="1">+IF($C268&lt;&gt;"",VLOOKUP(YEAR($C268),'Proyecciones cuota'!$B$5:$C$113,2,FALSE),"")</f>
        <v/>
      </c>
      <c r="E268" s="171">
        <f ca="1">IFERROR(IF($D268&lt;&gt;"",VLOOKUP(C268,Simulador!$H$17:$I$27,2,FALSE),0),0)</f>
        <v>0</v>
      </c>
      <c r="F268" s="46" t="str">
        <f t="shared" ca="1" si="55"/>
        <v/>
      </c>
      <c r="G268" s="43" t="str">
        <f ca="1">+IF(F268&lt;&gt;"",F268*VLOOKUP(YEAR($C268),'Proyecciones DTF'!$B$4:$Y$112,IF(C268&lt;EOMONTH($C$1,61),6,IF(AND(C268&gt;=EOMONTH($C$1,61),C268&lt;EOMONTH($C$1,90)),9,IF(AND(C268&gt;=EOMONTH($C$1,91),C268&lt;EOMONTH($C$1,120)),12,IF(AND(C268&gt;=EOMONTH($C$1,121),C268&lt;EOMONTH($C$1,150)),15,IF(AND(C268&gt;=EOMONTH($C$1,151),C268&lt;EOMONTH($C$1,180)),18,IF(AND(C268&gt;=EOMONTH($C$1,181),C268&lt;EOMONTH($C$1,210)),21,24))))))),"")</f>
        <v/>
      </c>
      <c r="H268" s="47" t="str">
        <f ca="1">+IF(F268&lt;&gt;"",F268*VLOOKUP(YEAR($C268),'Proyecciones DTF'!$B$4:$Y$112,IF(C268&lt;EOMONTH($C$1,61),3,IF(AND(C268&gt;=EOMONTH($C$1,61),C268&lt;EOMONTH($C$1,90)),6,IF(AND(C268&gt;=EOMONTH($C$1,91),C268&lt;EOMONTH($C$1,120)),9,IF(AND(C268&gt;=EOMONTH($C$1,121),C268&lt;EOMONTH($C$1,150)),12,IF(AND(C268&gt;=EOMONTH($C$1,151),C268&lt;EOMONTH($C$1,180)),15,IF(AND(C268&gt;=EOMONTH($C$1,181),C268&lt;EOMONTH($C$1,210)),18,21))))))),"")</f>
        <v/>
      </c>
      <c r="I268" s="88" t="str">
        <f t="shared" ca="1" si="56"/>
        <v/>
      </c>
      <c r="J268" s="138" t="str">
        <f t="shared" ca="1" si="57"/>
        <v/>
      </c>
      <c r="K268" s="43" t="str">
        <f ca="1">+IF(G268&lt;&gt;"",SUM($G$7:G268),"")</f>
        <v/>
      </c>
      <c r="L268" s="46" t="str">
        <f t="shared" ca="1" si="58"/>
        <v/>
      </c>
      <c r="M268" s="51" t="str">
        <f ca="1">+IF(H268&lt;&gt;"",SUM($H$7:H268),"")</f>
        <v/>
      </c>
      <c r="N268" s="47" t="str">
        <f t="shared" ca="1" si="59"/>
        <v/>
      </c>
      <c r="O268" s="46" t="str">
        <f t="shared" ca="1" si="60"/>
        <v/>
      </c>
      <c r="P268" s="46" t="str">
        <f t="shared" ca="1" si="61"/>
        <v/>
      </c>
      <c r="Q268" s="53" t="str">
        <f t="shared" ca="1" si="62"/>
        <v/>
      </c>
      <c r="R268" s="53" t="str">
        <f t="shared" ca="1" si="63"/>
        <v/>
      </c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x14ac:dyDescent="0.25">
      <c r="A269" s="31">
        <v>263</v>
      </c>
      <c r="B269" s="37" t="str">
        <f t="shared" ca="1" si="53"/>
        <v/>
      </c>
      <c r="C269" s="40" t="str">
        <f t="shared" ca="1" si="54"/>
        <v/>
      </c>
      <c r="D269" s="43" t="str">
        <f ca="1">+IF($C269&lt;&gt;"",VLOOKUP(YEAR($C269),'Proyecciones cuota'!$B$5:$C$113,2,FALSE),"")</f>
        <v/>
      </c>
      <c r="E269" s="171">
        <f ca="1">IFERROR(IF($D269&lt;&gt;"",VLOOKUP(C269,Simulador!$H$17:$I$27,2,FALSE),0),0)</f>
        <v>0</v>
      </c>
      <c r="F269" s="46" t="str">
        <f t="shared" ca="1" si="55"/>
        <v/>
      </c>
      <c r="G269" s="43" t="str">
        <f ca="1">+IF(F269&lt;&gt;"",F269*VLOOKUP(YEAR($C269),'Proyecciones DTF'!$B$4:$Y$112,IF(C269&lt;EOMONTH($C$1,61),6,IF(AND(C269&gt;=EOMONTH($C$1,61),C269&lt;EOMONTH($C$1,90)),9,IF(AND(C269&gt;=EOMONTH($C$1,91),C269&lt;EOMONTH($C$1,120)),12,IF(AND(C269&gt;=EOMONTH($C$1,121),C269&lt;EOMONTH($C$1,150)),15,IF(AND(C269&gt;=EOMONTH($C$1,151),C269&lt;EOMONTH($C$1,180)),18,IF(AND(C269&gt;=EOMONTH($C$1,181),C269&lt;EOMONTH($C$1,210)),21,24))))))),"")</f>
        <v/>
      </c>
      <c r="H269" s="47" t="str">
        <f ca="1">+IF(F269&lt;&gt;"",F269*VLOOKUP(YEAR($C269),'Proyecciones DTF'!$B$4:$Y$112,IF(C269&lt;EOMONTH($C$1,61),3,IF(AND(C269&gt;=EOMONTH($C$1,61),C269&lt;EOMONTH($C$1,90)),6,IF(AND(C269&gt;=EOMONTH($C$1,91),C269&lt;EOMONTH($C$1,120)),9,IF(AND(C269&gt;=EOMONTH($C$1,121),C269&lt;EOMONTH($C$1,150)),12,IF(AND(C269&gt;=EOMONTH($C$1,151),C269&lt;EOMONTH($C$1,180)),15,IF(AND(C269&gt;=EOMONTH($C$1,181),C269&lt;EOMONTH($C$1,210)),18,21))))))),"")</f>
        <v/>
      </c>
      <c r="I269" s="88" t="str">
        <f t="shared" ca="1" si="56"/>
        <v/>
      </c>
      <c r="J269" s="138" t="str">
        <f t="shared" ca="1" si="57"/>
        <v/>
      </c>
      <c r="K269" s="43" t="str">
        <f ca="1">+IF(G269&lt;&gt;"",SUM($G$7:G269),"")</f>
        <v/>
      </c>
      <c r="L269" s="46" t="str">
        <f t="shared" ca="1" si="58"/>
        <v/>
      </c>
      <c r="M269" s="51" t="str">
        <f ca="1">+IF(H269&lt;&gt;"",SUM($H$7:H269),"")</f>
        <v/>
      </c>
      <c r="N269" s="47" t="str">
        <f t="shared" ca="1" si="59"/>
        <v/>
      </c>
      <c r="O269" s="46" t="str">
        <f t="shared" ca="1" si="60"/>
        <v/>
      </c>
      <c r="P269" s="46" t="str">
        <f t="shared" ca="1" si="61"/>
        <v/>
      </c>
      <c r="Q269" s="53" t="str">
        <f t="shared" ca="1" si="62"/>
        <v/>
      </c>
      <c r="R269" s="53" t="str">
        <f t="shared" ca="1" si="63"/>
        <v/>
      </c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x14ac:dyDescent="0.25">
      <c r="A270" s="31">
        <v>264</v>
      </c>
      <c r="B270" s="37" t="str">
        <f t="shared" ca="1" si="53"/>
        <v/>
      </c>
      <c r="C270" s="40" t="str">
        <f t="shared" ca="1" si="54"/>
        <v/>
      </c>
      <c r="D270" s="43" t="str">
        <f ca="1">+IF($C270&lt;&gt;"",VLOOKUP(YEAR($C270),'Proyecciones cuota'!$B$5:$C$113,2,FALSE),"")</f>
        <v/>
      </c>
      <c r="E270" s="171">
        <f ca="1">IFERROR(IF($D270&lt;&gt;"",VLOOKUP(C270,Simulador!$H$17:$I$27,2,FALSE),0),0)</f>
        <v>0</v>
      </c>
      <c r="F270" s="46" t="str">
        <f t="shared" ca="1" si="55"/>
        <v/>
      </c>
      <c r="G270" s="43" t="str">
        <f ca="1">+IF(F270&lt;&gt;"",F270*VLOOKUP(YEAR($C270),'Proyecciones DTF'!$B$4:$Y$112,IF(C270&lt;EOMONTH($C$1,61),6,IF(AND(C270&gt;=EOMONTH($C$1,61),C270&lt;EOMONTH($C$1,90)),9,IF(AND(C270&gt;=EOMONTH($C$1,91),C270&lt;EOMONTH($C$1,120)),12,IF(AND(C270&gt;=EOMONTH($C$1,121),C270&lt;EOMONTH($C$1,150)),15,IF(AND(C270&gt;=EOMONTH($C$1,151),C270&lt;EOMONTH($C$1,180)),18,IF(AND(C270&gt;=EOMONTH($C$1,181),C270&lt;EOMONTH($C$1,210)),21,24))))))),"")</f>
        <v/>
      </c>
      <c r="H270" s="47" t="str">
        <f ca="1">+IF(F270&lt;&gt;"",F270*VLOOKUP(YEAR($C270),'Proyecciones DTF'!$B$4:$Y$112,IF(C270&lt;EOMONTH($C$1,61),3,IF(AND(C270&gt;=EOMONTH($C$1,61),C270&lt;EOMONTH($C$1,90)),6,IF(AND(C270&gt;=EOMONTH($C$1,91),C270&lt;EOMONTH($C$1,120)),9,IF(AND(C270&gt;=EOMONTH($C$1,121),C270&lt;EOMONTH($C$1,150)),12,IF(AND(C270&gt;=EOMONTH($C$1,151),C270&lt;EOMONTH($C$1,180)),15,IF(AND(C270&gt;=EOMONTH($C$1,181),C270&lt;EOMONTH($C$1,210)),18,21))))))),"")</f>
        <v/>
      </c>
      <c r="I270" s="88" t="str">
        <f t="shared" ca="1" si="56"/>
        <v/>
      </c>
      <c r="J270" s="138" t="str">
        <f t="shared" ca="1" si="57"/>
        <v/>
      </c>
      <c r="K270" s="43" t="str">
        <f ca="1">+IF(G270&lt;&gt;"",SUM($G$7:G270),"")</f>
        <v/>
      </c>
      <c r="L270" s="46" t="str">
        <f t="shared" ca="1" si="58"/>
        <v/>
      </c>
      <c r="M270" s="51" t="str">
        <f ca="1">+IF(H270&lt;&gt;"",SUM($H$7:H270),"")</f>
        <v/>
      </c>
      <c r="N270" s="47" t="str">
        <f t="shared" ca="1" si="59"/>
        <v/>
      </c>
      <c r="O270" s="46" t="str">
        <f t="shared" ca="1" si="60"/>
        <v/>
      </c>
      <c r="P270" s="46" t="str">
        <f t="shared" ca="1" si="61"/>
        <v/>
      </c>
      <c r="Q270" s="53" t="str">
        <f t="shared" ca="1" si="62"/>
        <v/>
      </c>
      <c r="R270" s="53" t="str">
        <f t="shared" ca="1" si="63"/>
        <v/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x14ac:dyDescent="0.25">
      <c r="A271" s="31">
        <v>265</v>
      </c>
      <c r="B271" s="37" t="str">
        <f t="shared" ca="1" si="53"/>
        <v/>
      </c>
      <c r="C271" s="40" t="str">
        <f t="shared" ca="1" si="54"/>
        <v/>
      </c>
      <c r="D271" s="43" t="str">
        <f ca="1">+IF($C271&lt;&gt;"",VLOOKUP(YEAR($C271),'Proyecciones cuota'!$B$5:$C$113,2,FALSE),"")</f>
        <v/>
      </c>
      <c r="E271" s="171">
        <f ca="1">IFERROR(IF($D271&lt;&gt;"",VLOOKUP(C271,Simulador!$H$17:$I$27,2,FALSE),0),0)</f>
        <v>0</v>
      </c>
      <c r="F271" s="46" t="str">
        <f t="shared" ca="1" si="55"/>
        <v/>
      </c>
      <c r="G271" s="43" t="str">
        <f ca="1">+IF(F271&lt;&gt;"",F271*VLOOKUP(YEAR($C271),'Proyecciones DTF'!$B$4:$Y$112,IF(C271&lt;EOMONTH($C$1,61),6,IF(AND(C271&gt;=EOMONTH($C$1,61),C271&lt;EOMONTH($C$1,90)),9,IF(AND(C271&gt;=EOMONTH($C$1,91),C271&lt;EOMONTH($C$1,120)),12,IF(AND(C271&gt;=EOMONTH($C$1,121),C271&lt;EOMONTH($C$1,150)),15,IF(AND(C271&gt;=EOMONTH($C$1,151),C271&lt;EOMONTH($C$1,180)),18,IF(AND(C271&gt;=EOMONTH($C$1,181),C271&lt;EOMONTH($C$1,210)),21,24))))))),"")</f>
        <v/>
      </c>
      <c r="H271" s="47" t="str">
        <f ca="1">+IF(F271&lt;&gt;"",F271*VLOOKUP(YEAR($C271),'Proyecciones DTF'!$B$4:$Y$112,IF(C271&lt;EOMONTH($C$1,61),3,IF(AND(C271&gt;=EOMONTH($C$1,61),C271&lt;EOMONTH($C$1,90)),6,IF(AND(C271&gt;=EOMONTH($C$1,91),C271&lt;EOMONTH($C$1,120)),9,IF(AND(C271&gt;=EOMONTH($C$1,121),C271&lt;EOMONTH($C$1,150)),12,IF(AND(C271&gt;=EOMONTH($C$1,151),C271&lt;EOMONTH($C$1,180)),15,IF(AND(C271&gt;=EOMONTH($C$1,181),C271&lt;EOMONTH($C$1,210)),18,21))))))),"")</f>
        <v/>
      </c>
      <c r="I271" s="88" t="str">
        <f t="shared" ca="1" si="56"/>
        <v/>
      </c>
      <c r="J271" s="138" t="str">
        <f t="shared" ca="1" si="57"/>
        <v/>
      </c>
      <c r="K271" s="43" t="str">
        <f ca="1">+IF(G271&lt;&gt;"",SUM($G$7:G271),"")</f>
        <v/>
      </c>
      <c r="L271" s="46" t="str">
        <f t="shared" ca="1" si="58"/>
        <v/>
      </c>
      <c r="M271" s="51" t="str">
        <f ca="1">+IF(H271&lt;&gt;"",SUM($H$7:H271),"")</f>
        <v/>
      </c>
      <c r="N271" s="47" t="str">
        <f t="shared" ca="1" si="59"/>
        <v/>
      </c>
      <c r="O271" s="46" t="str">
        <f t="shared" ca="1" si="60"/>
        <v/>
      </c>
      <c r="P271" s="46" t="str">
        <f t="shared" ca="1" si="61"/>
        <v/>
      </c>
      <c r="Q271" s="53" t="str">
        <f t="shared" ca="1" si="62"/>
        <v/>
      </c>
      <c r="R271" s="53" t="str">
        <f t="shared" ca="1" si="63"/>
        <v/>
      </c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x14ac:dyDescent="0.25">
      <c r="A272" s="31">
        <v>266</v>
      </c>
      <c r="B272" s="37" t="str">
        <f t="shared" ca="1" si="53"/>
        <v/>
      </c>
      <c r="C272" s="40" t="str">
        <f t="shared" ca="1" si="54"/>
        <v/>
      </c>
      <c r="D272" s="43" t="str">
        <f ca="1">+IF($C272&lt;&gt;"",VLOOKUP(YEAR($C272),'Proyecciones cuota'!$B$5:$C$113,2,FALSE),"")</f>
        <v/>
      </c>
      <c r="E272" s="171">
        <f ca="1">IFERROR(IF($D272&lt;&gt;"",VLOOKUP(C272,Simulador!$H$17:$I$27,2,FALSE),0),0)</f>
        <v>0</v>
      </c>
      <c r="F272" s="46" t="str">
        <f t="shared" ca="1" si="55"/>
        <v/>
      </c>
      <c r="G272" s="43" t="str">
        <f ca="1">+IF(F272&lt;&gt;"",F272*VLOOKUP(YEAR($C272),'Proyecciones DTF'!$B$4:$Y$112,IF(C272&lt;EOMONTH($C$1,61),6,IF(AND(C272&gt;=EOMONTH($C$1,61),C272&lt;EOMONTH($C$1,90)),9,IF(AND(C272&gt;=EOMONTH($C$1,91),C272&lt;EOMONTH($C$1,120)),12,IF(AND(C272&gt;=EOMONTH($C$1,121),C272&lt;EOMONTH($C$1,150)),15,IF(AND(C272&gt;=EOMONTH($C$1,151),C272&lt;EOMONTH($C$1,180)),18,IF(AND(C272&gt;=EOMONTH($C$1,181),C272&lt;EOMONTH($C$1,210)),21,24))))))),"")</f>
        <v/>
      </c>
      <c r="H272" s="47" t="str">
        <f ca="1">+IF(F272&lt;&gt;"",F272*VLOOKUP(YEAR($C272),'Proyecciones DTF'!$B$4:$Y$112,IF(C272&lt;EOMONTH($C$1,61),3,IF(AND(C272&gt;=EOMONTH($C$1,61),C272&lt;EOMONTH($C$1,90)),6,IF(AND(C272&gt;=EOMONTH($C$1,91),C272&lt;EOMONTH($C$1,120)),9,IF(AND(C272&gt;=EOMONTH($C$1,121),C272&lt;EOMONTH($C$1,150)),12,IF(AND(C272&gt;=EOMONTH($C$1,151),C272&lt;EOMONTH($C$1,180)),15,IF(AND(C272&gt;=EOMONTH($C$1,181),C272&lt;EOMONTH($C$1,210)),18,21))))))),"")</f>
        <v/>
      </c>
      <c r="I272" s="88" t="str">
        <f t="shared" ca="1" si="56"/>
        <v/>
      </c>
      <c r="J272" s="138" t="str">
        <f t="shared" ca="1" si="57"/>
        <v/>
      </c>
      <c r="K272" s="43" t="str">
        <f ca="1">+IF(G272&lt;&gt;"",SUM($G$7:G272),"")</f>
        <v/>
      </c>
      <c r="L272" s="46" t="str">
        <f t="shared" ca="1" si="58"/>
        <v/>
      </c>
      <c r="M272" s="51" t="str">
        <f ca="1">+IF(H272&lt;&gt;"",SUM($H$7:H272),"")</f>
        <v/>
      </c>
      <c r="N272" s="47" t="str">
        <f t="shared" ca="1" si="59"/>
        <v/>
      </c>
      <c r="O272" s="46" t="str">
        <f t="shared" ca="1" si="60"/>
        <v/>
      </c>
      <c r="P272" s="46" t="str">
        <f t="shared" ca="1" si="61"/>
        <v/>
      </c>
      <c r="Q272" s="53" t="str">
        <f t="shared" ca="1" si="62"/>
        <v/>
      </c>
      <c r="R272" s="53" t="str">
        <f t="shared" ca="1" si="63"/>
        <v/>
      </c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x14ac:dyDescent="0.25">
      <c r="A273" s="31">
        <v>267</v>
      </c>
      <c r="B273" s="37" t="str">
        <f t="shared" ca="1" si="53"/>
        <v/>
      </c>
      <c r="C273" s="40" t="str">
        <f t="shared" ca="1" si="54"/>
        <v/>
      </c>
      <c r="D273" s="43" t="str">
        <f ca="1">+IF($C273&lt;&gt;"",VLOOKUP(YEAR($C273),'Proyecciones cuota'!$B$5:$C$113,2,FALSE),"")</f>
        <v/>
      </c>
      <c r="E273" s="171">
        <f ca="1">IFERROR(IF($D273&lt;&gt;"",VLOOKUP(C273,Simulador!$H$17:$I$27,2,FALSE),0),0)</f>
        <v>0</v>
      </c>
      <c r="F273" s="46" t="str">
        <f t="shared" ca="1" si="55"/>
        <v/>
      </c>
      <c r="G273" s="43" t="str">
        <f ca="1">+IF(F273&lt;&gt;"",F273*VLOOKUP(YEAR($C273),'Proyecciones DTF'!$B$4:$Y$112,IF(C273&lt;EOMONTH($C$1,61),6,IF(AND(C273&gt;=EOMONTH($C$1,61),C273&lt;EOMONTH($C$1,90)),9,IF(AND(C273&gt;=EOMONTH($C$1,91),C273&lt;EOMONTH($C$1,120)),12,IF(AND(C273&gt;=EOMONTH($C$1,121),C273&lt;EOMONTH($C$1,150)),15,IF(AND(C273&gt;=EOMONTH($C$1,151),C273&lt;EOMONTH($C$1,180)),18,IF(AND(C273&gt;=EOMONTH($C$1,181),C273&lt;EOMONTH($C$1,210)),21,24))))))),"")</f>
        <v/>
      </c>
      <c r="H273" s="47" t="str">
        <f ca="1">+IF(F273&lt;&gt;"",F273*VLOOKUP(YEAR($C273),'Proyecciones DTF'!$B$4:$Y$112,IF(C273&lt;EOMONTH($C$1,61),3,IF(AND(C273&gt;=EOMONTH($C$1,61),C273&lt;EOMONTH($C$1,90)),6,IF(AND(C273&gt;=EOMONTH($C$1,91),C273&lt;EOMONTH($C$1,120)),9,IF(AND(C273&gt;=EOMONTH($C$1,121),C273&lt;EOMONTH($C$1,150)),12,IF(AND(C273&gt;=EOMONTH($C$1,151),C273&lt;EOMONTH($C$1,180)),15,IF(AND(C273&gt;=EOMONTH($C$1,181),C273&lt;EOMONTH($C$1,210)),18,21))))))),"")</f>
        <v/>
      </c>
      <c r="I273" s="88" t="str">
        <f t="shared" ca="1" si="56"/>
        <v/>
      </c>
      <c r="J273" s="138" t="str">
        <f t="shared" ca="1" si="57"/>
        <v/>
      </c>
      <c r="K273" s="43" t="str">
        <f ca="1">+IF(G273&lt;&gt;"",SUM($G$7:G273),"")</f>
        <v/>
      </c>
      <c r="L273" s="46" t="str">
        <f t="shared" ca="1" si="58"/>
        <v/>
      </c>
      <c r="M273" s="51" t="str">
        <f ca="1">+IF(H273&lt;&gt;"",SUM($H$7:H273),"")</f>
        <v/>
      </c>
      <c r="N273" s="47" t="str">
        <f t="shared" ca="1" si="59"/>
        <v/>
      </c>
      <c r="O273" s="46" t="str">
        <f t="shared" ca="1" si="60"/>
        <v/>
      </c>
      <c r="P273" s="46" t="str">
        <f t="shared" ca="1" si="61"/>
        <v/>
      </c>
      <c r="Q273" s="53" t="str">
        <f t="shared" ca="1" si="62"/>
        <v/>
      </c>
      <c r="R273" s="53" t="str">
        <f t="shared" ca="1" si="63"/>
        <v/>
      </c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x14ac:dyDescent="0.25">
      <c r="A274" s="31">
        <v>268</v>
      </c>
      <c r="B274" s="37" t="str">
        <f t="shared" ca="1" si="53"/>
        <v/>
      </c>
      <c r="C274" s="40" t="str">
        <f t="shared" ca="1" si="54"/>
        <v/>
      </c>
      <c r="D274" s="43" t="str">
        <f ca="1">+IF($C274&lt;&gt;"",VLOOKUP(YEAR($C274),'Proyecciones cuota'!$B$5:$C$113,2,FALSE),"")</f>
        <v/>
      </c>
      <c r="E274" s="171">
        <f ca="1">IFERROR(IF($D274&lt;&gt;"",VLOOKUP(C274,Simulador!$H$17:$I$27,2,FALSE),0),0)</f>
        <v>0</v>
      </c>
      <c r="F274" s="46" t="str">
        <f t="shared" ca="1" si="55"/>
        <v/>
      </c>
      <c r="G274" s="43" t="str">
        <f ca="1">+IF(F274&lt;&gt;"",F274*VLOOKUP(YEAR($C274),'Proyecciones DTF'!$B$4:$Y$112,IF(C274&lt;EOMONTH($C$1,61),6,IF(AND(C274&gt;=EOMONTH($C$1,61),C274&lt;EOMONTH($C$1,90)),9,IF(AND(C274&gt;=EOMONTH($C$1,91),C274&lt;EOMONTH($C$1,120)),12,IF(AND(C274&gt;=EOMONTH($C$1,121),C274&lt;EOMONTH($C$1,150)),15,IF(AND(C274&gt;=EOMONTH($C$1,151),C274&lt;EOMONTH($C$1,180)),18,IF(AND(C274&gt;=EOMONTH($C$1,181),C274&lt;EOMONTH($C$1,210)),21,24))))))),"")</f>
        <v/>
      </c>
      <c r="H274" s="47" t="str">
        <f ca="1">+IF(F274&lt;&gt;"",F274*VLOOKUP(YEAR($C274),'Proyecciones DTF'!$B$4:$Y$112,IF(C274&lt;EOMONTH($C$1,61),3,IF(AND(C274&gt;=EOMONTH($C$1,61),C274&lt;EOMONTH($C$1,90)),6,IF(AND(C274&gt;=EOMONTH($C$1,91),C274&lt;EOMONTH($C$1,120)),9,IF(AND(C274&gt;=EOMONTH($C$1,121),C274&lt;EOMONTH($C$1,150)),12,IF(AND(C274&gt;=EOMONTH($C$1,151),C274&lt;EOMONTH($C$1,180)),15,IF(AND(C274&gt;=EOMONTH($C$1,181),C274&lt;EOMONTH($C$1,210)),18,21))))))),"")</f>
        <v/>
      </c>
      <c r="I274" s="88" t="str">
        <f t="shared" ca="1" si="56"/>
        <v/>
      </c>
      <c r="J274" s="138" t="str">
        <f t="shared" ca="1" si="57"/>
        <v/>
      </c>
      <c r="K274" s="43" t="str">
        <f ca="1">+IF(G274&lt;&gt;"",SUM($G$7:G274),"")</f>
        <v/>
      </c>
      <c r="L274" s="46" t="str">
        <f t="shared" ca="1" si="58"/>
        <v/>
      </c>
      <c r="M274" s="51" t="str">
        <f ca="1">+IF(H274&lt;&gt;"",SUM($H$7:H274),"")</f>
        <v/>
      </c>
      <c r="N274" s="47" t="str">
        <f t="shared" ca="1" si="59"/>
        <v/>
      </c>
      <c r="O274" s="46" t="str">
        <f t="shared" ca="1" si="60"/>
        <v/>
      </c>
      <c r="P274" s="46" t="str">
        <f t="shared" ca="1" si="61"/>
        <v/>
      </c>
      <c r="Q274" s="53" t="str">
        <f t="shared" ca="1" si="62"/>
        <v/>
      </c>
      <c r="R274" s="53" t="str">
        <f t="shared" ca="1" si="63"/>
        <v/>
      </c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x14ac:dyDescent="0.25">
      <c r="A275" s="31">
        <v>269</v>
      </c>
      <c r="B275" s="37" t="str">
        <f t="shared" ca="1" si="53"/>
        <v/>
      </c>
      <c r="C275" s="40" t="str">
        <f t="shared" ca="1" si="54"/>
        <v/>
      </c>
      <c r="D275" s="43" t="str">
        <f ca="1">+IF($C275&lt;&gt;"",VLOOKUP(YEAR($C275),'Proyecciones cuota'!$B$5:$C$113,2,FALSE),"")</f>
        <v/>
      </c>
      <c r="E275" s="171">
        <f ca="1">IFERROR(IF($D275&lt;&gt;"",VLOOKUP(C275,Simulador!$H$17:$I$27,2,FALSE),0),0)</f>
        <v>0</v>
      </c>
      <c r="F275" s="46" t="str">
        <f t="shared" ca="1" si="55"/>
        <v/>
      </c>
      <c r="G275" s="43" t="str">
        <f ca="1">+IF(F275&lt;&gt;"",F275*VLOOKUP(YEAR($C275),'Proyecciones DTF'!$B$4:$Y$112,IF(C275&lt;EOMONTH($C$1,61),6,IF(AND(C275&gt;=EOMONTH($C$1,61),C275&lt;EOMONTH($C$1,90)),9,IF(AND(C275&gt;=EOMONTH($C$1,91),C275&lt;EOMONTH($C$1,120)),12,IF(AND(C275&gt;=EOMONTH($C$1,121),C275&lt;EOMONTH($C$1,150)),15,IF(AND(C275&gt;=EOMONTH($C$1,151),C275&lt;EOMONTH($C$1,180)),18,IF(AND(C275&gt;=EOMONTH($C$1,181),C275&lt;EOMONTH($C$1,210)),21,24))))))),"")</f>
        <v/>
      </c>
      <c r="H275" s="47" t="str">
        <f ca="1">+IF(F275&lt;&gt;"",F275*VLOOKUP(YEAR($C275),'Proyecciones DTF'!$B$4:$Y$112,IF(C275&lt;EOMONTH($C$1,61),3,IF(AND(C275&gt;=EOMONTH($C$1,61),C275&lt;EOMONTH($C$1,90)),6,IF(AND(C275&gt;=EOMONTH($C$1,91),C275&lt;EOMONTH($C$1,120)),9,IF(AND(C275&gt;=EOMONTH($C$1,121),C275&lt;EOMONTH($C$1,150)),12,IF(AND(C275&gt;=EOMONTH($C$1,151),C275&lt;EOMONTH($C$1,180)),15,IF(AND(C275&gt;=EOMONTH($C$1,181),C275&lt;EOMONTH($C$1,210)),18,21))))))),"")</f>
        <v/>
      </c>
      <c r="I275" s="88" t="str">
        <f t="shared" ca="1" si="56"/>
        <v/>
      </c>
      <c r="J275" s="138" t="str">
        <f t="shared" ca="1" si="57"/>
        <v/>
      </c>
      <c r="K275" s="43" t="str">
        <f ca="1">+IF(G275&lt;&gt;"",SUM($G$7:G275),"")</f>
        <v/>
      </c>
      <c r="L275" s="46" t="str">
        <f t="shared" ca="1" si="58"/>
        <v/>
      </c>
      <c r="M275" s="51" t="str">
        <f ca="1">+IF(H275&lt;&gt;"",SUM($H$7:H275),"")</f>
        <v/>
      </c>
      <c r="N275" s="47" t="str">
        <f t="shared" ca="1" si="59"/>
        <v/>
      </c>
      <c r="O275" s="46" t="str">
        <f t="shared" ca="1" si="60"/>
        <v/>
      </c>
      <c r="P275" s="46" t="str">
        <f t="shared" ca="1" si="61"/>
        <v/>
      </c>
      <c r="Q275" s="53" t="str">
        <f t="shared" ca="1" si="62"/>
        <v/>
      </c>
      <c r="R275" s="53" t="str">
        <f t="shared" ca="1" si="63"/>
        <v/>
      </c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x14ac:dyDescent="0.25">
      <c r="A276" s="31">
        <v>270</v>
      </c>
      <c r="B276" s="37" t="str">
        <f t="shared" ca="1" si="53"/>
        <v/>
      </c>
      <c r="C276" s="40" t="str">
        <f t="shared" ca="1" si="54"/>
        <v/>
      </c>
      <c r="D276" s="43" t="str">
        <f ca="1">+IF($C276&lt;&gt;"",VLOOKUP(YEAR($C276),'Proyecciones cuota'!$B$5:$C$113,2,FALSE),"")</f>
        <v/>
      </c>
      <c r="E276" s="171">
        <f ca="1">IFERROR(IF($D276&lt;&gt;"",VLOOKUP(C276,Simulador!$H$17:$I$27,2,FALSE),0),0)</f>
        <v>0</v>
      </c>
      <c r="F276" s="46" t="str">
        <f t="shared" ca="1" si="55"/>
        <v/>
      </c>
      <c r="G276" s="43" t="str">
        <f ca="1">+IF(F276&lt;&gt;"",F276*VLOOKUP(YEAR($C276),'Proyecciones DTF'!$B$4:$Y$112,IF(C276&lt;EOMONTH($C$1,61),6,IF(AND(C276&gt;=EOMONTH($C$1,61),C276&lt;EOMONTH($C$1,90)),9,IF(AND(C276&gt;=EOMONTH($C$1,91),C276&lt;EOMONTH($C$1,120)),12,IF(AND(C276&gt;=EOMONTH($C$1,121),C276&lt;EOMONTH($C$1,150)),15,IF(AND(C276&gt;=EOMONTH($C$1,151),C276&lt;EOMONTH($C$1,180)),18,IF(AND(C276&gt;=EOMONTH($C$1,181),C276&lt;EOMONTH($C$1,210)),21,24))))))),"")</f>
        <v/>
      </c>
      <c r="H276" s="47" t="str">
        <f ca="1">+IF(F276&lt;&gt;"",F276*VLOOKUP(YEAR($C276),'Proyecciones DTF'!$B$4:$Y$112,IF(C276&lt;EOMONTH($C$1,61),3,IF(AND(C276&gt;=EOMONTH($C$1,61),C276&lt;EOMONTH($C$1,90)),6,IF(AND(C276&gt;=EOMONTH($C$1,91),C276&lt;EOMONTH($C$1,120)),9,IF(AND(C276&gt;=EOMONTH($C$1,121),C276&lt;EOMONTH($C$1,150)),12,IF(AND(C276&gt;=EOMONTH($C$1,151),C276&lt;EOMONTH($C$1,180)),15,IF(AND(C276&gt;=EOMONTH($C$1,181),C276&lt;EOMONTH($C$1,210)),18,21))))))),"")</f>
        <v/>
      </c>
      <c r="I276" s="88" t="str">
        <f t="shared" ca="1" si="56"/>
        <v/>
      </c>
      <c r="J276" s="138" t="str">
        <f t="shared" ca="1" si="57"/>
        <v/>
      </c>
      <c r="K276" s="43" t="str">
        <f ca="1">+IF(G276&lt;&gt;"",SUM($G$7:G276),"")</f>
        <v/>
      </c>
      <c r="L276" s="46" t="str">
        <f t="shared" ca="1" si="58"/>
        <v/>
      </c>
      <c r="M276" s="51" t="str">
        <f ca="1">+IF(H276&lt;&gt;"",SUM($H$7:H276),"")</f>
        <v/>
      </c>
      <c r="N276" s="47" t="str">
        <f t="shared" ca="1" si="59"/>
        <v/>
      </c>
      <c r="O276" s="46" t="str">
        <f t="shared" ca="1" si="60"/>
        <v/>
      </c>
      <c r="P276" s="46" t="str">
        <f t="shared" ca="1" si="61"/>
        <v/>
      </c>
      <c r="Q276" s="53" t="str">
        <f t="shared" ca="1" si="62"/>
        <v/>
      </c>
      <c r="R276" s="53" t="str">
        <f t="shared" ca="1" si="63"/>
        <v/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x14ac:dyDescent="0.25">
      <c r="A277" s="31">
        <v>271</v>
      </c>
      <c r="B277" s="37" t="str">
        <f t="shared" ca="1" si="53"/>
        <v/>
      </c>
      <c r="C277" s="40" t="str">
        <f t="shared" ca="1" si="54"/>
        <v/>
      </c>
      <c r="D277" s="43" t="str">
        <f ca="1">+IF($C277&lt;&gt;"",VLOOKUP(YEAR($C277),'Proyecciones cuota'!$B$5:$C$113,2,FALSE),"")</f>
        <v/>
      </c>
      <c r="E277" s="171">
        <f ca="1">IFERROR(IF($D277&lt;&gt;"",VLOOKUP(C277,Simulador!$H$17:$I$27,2,FALSE),0),0)</f>
        <v>0</v>
      </c>
      <c r="F277" s="46" t="str">
        <f t="shared" ca="1" si="55"/>
        <v/>
      </c>
      <c r="G277" s="43" t="str">
        <f ca="1">+IF(F277&lt;&gt;"",F277*VLOOKUP(YEAR($C277),'Proyecciones DTF'!$B$4:$Y$112,IF(C277&lt;EOMONTH($C$1,61),6,IF(AND(C277&gt;=EOMONTH($C$1,61),C277&lt;EOMONTH($C$1,90)),9,IF(AND(C277&gt;=EOMONTH($C$1,91),C277&lt;EOMONTH($C$1,120)),12,IF(AND(C277&gt;=EOMONTH($C$1,121),C277&lt;EOMONTH($C$1,150)),15,IF(AND(C277&gt;=EOMONTH($C$1,151),C277&lt;EOMONTH($C$1,180)),18,IF(AND(C277&gt;=EOMONTH($C$1,181),C277&lt;EOMONTH($C$1,210)),21,24))))))),"")</f>
        <v/>
      </c>
      <c r="H277" s="47" t="str">
        <f ca="1">+IF(F277&lt;&gt;"",F277*VLOOKUP(YEAR($C277),'Proyecciones DTF'!$B$4:$Y$112,IF(C277&lt;EOMONTH($C$1,61),3,IF(AND(C277&gt;=EOMONTH($C$1,61),C277&lt;EOMONTH($C$1,90)),6,IF(AND(C277&gt;=EOMONTH($C$1,91),C277&lt;EOMONTH($C$1,120)),9,IF(AND(C277&gt;=EOMONTH($C$1,121),C277&lt;EOMONTH($C$1,150)),12,IF(AND(C277&gt;=EOMONTH($C$1,151),C277&lt;EOMONTH($C$1,180)),15,IF(AND(C277&gt;=EOMONTH($C$1,181),C277&lt;EOMONTH($C$1,210)),18,21))))))),"")</f>
        <v/>
      </c>
      <c r="I277" s="88" t="str">
        <f t="shared" ca="1" si="56"/>
        <v/>
      </c>
      <c r="J277" s="138" t="str">
        <f t="shared" ca="1" si="57"/>
        <v/>
      </c>
      <c r="K277" s="43" t="str">
        <f ca="1">+IF(G277&lt;&gt;"",SUM($G$7:G277),"")</f>
        <v/>
      </c>
      <c r="L277" s="46" t="str">
        <f t="shared" ca="1" si="58"/>
        <v/>
      </c>
      <c r="M277" s="51" t="str">
        <f ca="1">+IF(H277&lt;&gt;"",SUM($H$7:H277),"")</f>
        <v/>
      </c>
      <c r="N277" s="47" t="str">
        <f t="shared" ca="1" si="59"/>
        <v/>
      </c>
      <c r="O277" s="46" t="str">
        <f t="shared" ca="1" si="60"/>
        <v/>
      </c>
      <c r="P277" s="46" t="str">
        <f t="shared" ca="1" si="61"/>
        <v/>
      </c>
      <c r="Q277" s="53" t="str">
        <f t="shared" ca="1" si="62"/>
        <v/>
      </c>
      <c r="R277" s="53" t="str">
        <f t="shared" ca="1" si="63"/>
        <v/>
      </c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x14ac:dyDescent="0.25">
      <c r="A278" s="31">
        <v>272</v>
      </c>
      <c r="B278" s="37" t="str">
        <f t="shared" ca="1" si="53"/>
        <v/>
      </c>
      <c r="C278" s="40" t="str">
        <f t="shared" ca="1" si="54"/>
        <v/>
      </c>
      <c r="D278" s="43" t="str">
        <f ca="1">+IF($C278&lt;&gt;"",VLOOKUP(YEAR($C278),'Proyecciones cuota'!$B$5:$C$113,2,FALSE),"")</f>
        <v/>
      </c>
      <c r="E278" s="171">
        <f ca="1">IFERROR(IF($D278&lt;&gt;"",VLOOKUP(C278,Simulador!$H$17:$I$27,2,FALSE),0),0)</f>
        <v>0</v>
      </c>
      <c r="F278" s="46" t="str">
        <f t="shared" ca="1" si="55"/>
        <v/>
      </c>
      <c r="G278" s="43" t="str">
        <f ca="1">+IF(F278&lt;&gt;"",F278*VLOOKUP(YEAR($C278),'Proyecciones DTF'!$B$4:$Y$112,IF(C278&lt;EOMONTH($C$1,61),6,IF(AND(C278&gt;=EOMONTH($C$1,61),C278&lt;EOMONTH($C$1,90)),9,IF(AND(C278&gt;=EOMONTH($C$1,91),C278&lt;EOMONTH($C$1,120)),12,IF(AND(C278&gt;=EOMONTH($C$1,121),C278&lt;EOMONTH($C$1,150)),15,IF(AND(C278&gt;=EOMONTH($C$1,151),C278&lt;EOMONTH($C$1,180)),18,IF(AND(C278&gt;=EOMONTH($C$1,181),C278&lt;EOMONTH($C$1,210)),21,24))))))),"")</f>
        <v/>
      </c>
      <c r="H278" s="47" t="str">
        <f ca="1">+IF(F278&lt;&gt;"",F278*VLOOKUP(YEAR($C278),'Proyecciones DTF'!$B$4:$Y$112,IF(C278&lt;EOMONTH($C$1,61),3,IF(AND(C278&gt;=EOMONTH($C$1,61),C278&lt;EOMONTH($C$1,90)),6,IF(AND(C278&gt;=EOMONTH($C$1,91),C278&lt;EOMONTH($C$1,120)),9,IF(AND(C278&gt;=EOMONTH($C$1,121),C278&lt;EOMONTH($C$1,150)),12,IF(AND(C278&gt;=EOMONTH($C$1,151),C278&lt;EOMONTH($C$1,180)),15,IF(AND(C278&gt;=EOMONTH($C$1,181),C278&lt;EOMONTH($C$1,210)),18,21))))))),"")</f>
        <v/>
      </c>
      <c r="I278" s="88" t="str">
        <f t="shared" ca="1" si="56"/>
        <v/>
      </c>
      <c r="J278" s="138" t="str">
        <f t="shared" ca="1" si="57"/>
        <v/>
      </c>
      <c r="K278" s="43" t="str">
        <f ca="1">+IF(G278&lt;&gt;"",SUM($G$7:G278),"")</f>
        <v/>
      </c>
      <c r="L278" s="46" t="str">
        <f t="shared" ca="1" si="58"/>
        <v/>
      </c>
      <c r="M278" s="51" t="str">
        <f ca="1">+IF(H278&lt;&gt;"",SUM($H$7:H278),"")</f>
        <v/>
      </c>
      <c r="N278" s="47" t="str">
        <f t="shared" ca="1" si="59"/>
        <v/>
      </c>
      <c r="O278" s="46" t="str">
        <f t="shared" ca="1" si="60"/>
        <v/>
      </c>
      <c r="P278" s="46" t="str">
        <f t="shared" ca="1" si="61"/>
        <v/>
      </c>
      <c r="Q278" s="53" t="str">
        <f t="shared" ca="1" si="62"/>
        <v/>
      </c>
      <c r="R278" s="53" t="str">
        <f t="shared" ca="1" si="63"/>
        <v/>
      </c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x14ac:dyDescent="0.25">
      <c r="A279" s="31">
        <v>273</v>
      </c>
      <c r="B279" s="37" t="str">
        <f t="shared" ca="1" si="53"/>
        <v/>
      </c>
      <c r="C279" s="40" t="str">
        <f t="shared" ca="1" si="54"/>
        <v/>
      </c>
      <c r="D279" s="43" t="str">
        <f ca="1">+IF($C279&lt;&gt;"",VLOOKUP(YEAR($C279),'Proyecciones cuota'!$B$5:$C$113,2,FALSE),"")</f>
        <v/>
      </c>
      <c r="E279" s="171">
        <f ca="1">IFERROR(IF($D279&lt;&gt;"",VLOOKUP(C279,Simulador!$H$17:$I$27,2,FALSE),0),0)</f>
        <v>0</v>
      </c>
      <c r="F279" s="46" t="str">
        <f t="shared" ca="1" si="55"/>
        <v/>
      </c>
      <c r="G279" s="43" t="str">
        <f ca="1">+IF(F279&lt;&gt;"",F279*VLOOKUP(YEAR($C279),'Proyecciones DTF'!$B$4:$Y$112,IF(C279&lt;EOMONTH($C$1,61),6,IF(AND(C279&gt;=EOMONTH($C$1,61),C279&lt;EOMONTH($C$1,90)),9,IF(AND(C279&gt;=EOMONTH($C$1,91),C279&lt;EOMONTH($C$1,120)),12,IF(AND(C279&gt;=EOMONTH($C$1,121),C279&lt;EOMONTH($C$1,150)),15,IF(AND(C279&gt;=EOMONTH($C$1,151),C279&lt;EOMONTH($C$1,180)),18,IF(AND(C279&gt;=EOMONTH($C$1,181),C279&lt;EOMONTH($C$1,210)),21,24))))))),"")</f>
        <v/>
      </c>
      <c r="H279" s="47" t="str">
        <f ca="1">+IF(F279&lt;&gt;"",F279*VLOOKUP(YEAR($C279),'Proyecciones DTF'!$B$4:$Y$112,IF(C279&lt;EOMONTH($C$1,61),3,IF(AND(C279&gt;=EOMONTH($C$1,61),C279&lt;EOMONTH($C$1,90)),6,IF(AND(C279&gt;=EOMONTH($C$1,91),C279&lt;EOMONTH($C$1,120)),9,IF(AND(C279&gt;=EOMONTH($C$1,121),C279&lt;EOMONTH($C$1,150)),12,IF(AND(C279&gt;=EOMONTH($C$1,151),C279&lt;EOMONTH($C$1,180)),15,IF(AND(C279&gt;=EOMONTH($C$1,181),C279&lt;EOMONTH($C$1,210)),18,21))))))),"")</f>
        <v/>
      </c>
      <c r="I279" s="88" t="str">
        <f t="shared" ca="1" si="56"/>
        <v/>
      </c>
      <c r="J279" s="138" t="str">
        <f t="shared" ca="1" si="57"/>
        <v/>
      </c>
      <c r="K279" s="43" t="str">
        <f ca="1">+IF(G279&lt;&gt;"",SUM($G$7:G279),"")</f>
        <v/>
      </c>
      <c r="L279" s="46" t="str">
        <f t="shared" ca="1" si="58"/>
        <v/>
      </c>
      <c r="M279" s="51" t="str">
        <f ca="1">+IF(H279&lt;&gt;"",SUM($H$7:H279),"")</f>
        <v/>
      </c>
      <c r="N279" s="47" t="str">
        <f t="shared" ca="1" si="59"/>
        <v/>
      </c>
      <c r="O279" s="46" t="str">
        <f t="shared" ca="1" si="60"/>
        <v/>
      </c>
      <c r="P279" s="46" t="str">
        <f t="shared" ca="1" si="61"/>
        <v/>
      </c>
      <c r="Q279" s="53" t="str">
        <f t="shared" ca="1" si="62"/>
        <v/>
      </c>
      <c r="R279" s="53" t="str">
        <f t="shared" ca="1" si="63"/>
        <v/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x14ac:dyDescent="0.25">
      <c r="A280" s="31">
        <v>274</v>
      </c>
      <c r="B280" s="37" t="str">
        <f t="shared" ca="1" si="53"/>
        <v/>
      </c>
      <c r="C280" s="40" t="str">
        <f t="shared" ca="1" si="54"/>
        <v/>
      </c>
      <c r="D280" s="43" t="str">
        <f ca="1">+IF($C280&lt;&gt;"",VLOOKUP(YEAR($C280),'Proyecciones cuota'!$B$5:$C$113,2,FALSE),"")</f>
        <v/>
      </c>
      <c r="E280" s="171">
        <f ca="1">IFERROR(IF($D280&lt;&gt;"",VLOOKUP(C280,Simulador!$H$17:$I$27,2,FALSE),0),0)</f>
        <v>0</v>
      </c>
      <c r="F280" s="46" t="str">
        <f t="shared" ca="1" si="55"/>
        <v/>
      </c>
      <c r="G280" s="43" t="str">
        <f ca="1">+IF(F280&lt;&gt;"",F280*VLOOKUP(YEAR($C280),'Proyecciones DTF'!$B$4:$Y$112,IF(C280&lt;EOMONTH($C$1,61),6,IF(AND(C280&gt;=EOMONTH($C$1,61),C280&lt;EOMONTH($C$1,90)),9,IF(AND(C280&gt;=EOMONTH($C$1,91),C280&lt;EOMONTH($C$1,120)),12,IF(AND(C280&gt;=EOMONTH($C$1,121),C280&lt;EOMONTH($C$1,150)),15,IF(AND(C280&gt;=EOMONTH($C$1,151),C280&lt;EOMONTH($C$1,180)),18,IF(AND(C280&gt;=EOMONTH($C$1,181),C280&lt;EOMONTH($C$1,210)),21,24))))))),"")</f>
        <v/>
      </c>
      <c r="H280" s="47" t="str">
        <f ca="1">+IF(F280&lt;&gt;"",F280*VLOOKUP(YEAR($C280),'Proyecciones DTF'!$B$4:$Y$112,IF(C280&lt;EOMONTH($C$1,61),3,IF(AND(C280&gt;=EOMONTH($C$1,61),C280&lt;EOMONTH($C$1,90)),6,IF(AND(C280&gt;=EOMONTH($C$1,91),C280&lt;EOMONTH($C$1,120)),9,IF(AND(C280&gt;=EOMONTH($C$1,121),C280&lt;EOMONTH($C$1,150)),12,IF(AND(C280&gt;=EOMONTH($C$1,151),C280&lt;EOMONTH($C$1,180)),15,IF(AND(C280&gt;=EOMONTH($C$1,181),C280&lt;EOMONTH($C$1,210)),18,21))))))),"")</f>
        <v/>
      </c>
      <c r="I280" s="88" t="str">
        <f t="shared" ca="1" si="56"/>
        <v/>
      </c>
      <c r="J280" s="138" t="str">
        <f t="shared" ca="1" si="57"/>
        <v/>
      </c>
      <c r="K280" s="43" t="str">
        <f ca="1">+IF(G280&lt;&gt;"",SUM($G$7:G280),"")</f>
        <v/>
      </c>
      <c r="L280" s="46" t="str">
        <f t="shared" ca="1" si="58"/>
        <v/>
      </c>
      <c r="M280" s="51" t="str">
        <f ca="1">+IF(H280&lt;&gt;"",SUM($H$7:H280),"")</f>
        <v/>
      </c>
      <c r="N280" s="47" t="str">
        <f t="shared" ca="1" si="59"/>
        <v/>
      </c>
      <c r="O280" s="46" t="str">
        <f t="shared" ca="1" si="60"/>
        <v/>
      </c>
      <c r="P280" s="46" t="str">
        <f t="shared" ca="1" si="61"/>
        <v/>
      </c>
      <c r="Q280" s="53" t="str">
        <f t="shared" ca="1" si="62"/>
        <v/>
      </c>
      <c r="R280" s="53" t="str">
        <f t="shared" ca="1" si="63"/>
        <v/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x14ac:dyDescent="0.25">
      <c r="A281" s="31">
        <v>275</v>
      </c>
      <c r="B281" s="37" t="str">
        <f t="shared" ca="1" si="53"/>
        <v/>
      </c>
      <c r="C281" s="40" t="str">
        <f t="shared" ca="1" si="54"/>
        <v/>
      </c>
      <c r="D281" s="43" t="str">
        <f ca="1">+IF($C281&lt;&gt;"",VLOOKUP(YEAR($C281),'Proyecciones cuota'!$B$5:$C$113,2,FALSE),"")</f>
        <v/>
      </c>
      <c r="E281" s="171">
        <f ca="1">IFERROR(IF($D281&lt;&gt;"",VLOOKUP(C281,Simulador!$H$17:$I$27,2,FALSE),0),0)</f>
        <v>0</v>
      </c>
      <c r="F281" s="46" t="str">
        <f t="shared" ca="1" si="55"/>
        <v/>
      </c>
      <c r="G281" s="43" t="str">
        <f ca="1">+IF(F281&lt;&gt;"",F281*VLOOKUP(YEAR($C281),'Proyecciones DTF'!$B$4:$Y$112,IF(C281&lt;EOMONTH($C$1,61),6,IF(AND(C281&gt;=EOMONTH($C$1,61),C281&lt;EOMONTH($C$1,90)),9,IF(AND(C281&gt;=EOMONTH($C$1,91),C281&lt;EOMONTH($C$1,120)),12,IF(AND(C281&gt;=EOMONTH($C$1,121),C281&lt;EOMONTH($C$1,150)),15,IF(AND(C281&gt;=EOMONTH($C$1,151),C281&lt;EOMONTH($C$1,180)),18,IF(AND(C281&gt;=EOMONTH($C$1,181),C281&lt;EOMONTH($C$1,210)),21,24))))))),"")</f>
        <v/>
      </c>
      <c r="H281" s="47" t="str">
        <f ca="1">+IF(F281&lt;&gt;"",F281*VLOOKUP(YEAR($C281),'Proyecciones DTF'!$B$4:$Y$112,IF(C281&lt;EOMONTH($C$1,61),3,IF(AND(C281&gt;=EOMONTH($C$1,61),C281&lt;EOMONTH($C$1,90)),6,IF(AND(C281&gt;=EOMONTH($C$1,91),C281&lt;EOMONTH($C$1,120)),9,IF(AND(C281&gt;=EOMONTH($C$1,121),C281&lt;EOMONTH($C$1,150)),12,IF(AND(C281&gt;=EOMONTH($C$1,151),C281&lt;EOMONTH($C$1,180)),15,IF(AND(C281&gt;=EOMONTH($C$1,181),C281&lt;EOMONTH($C$1,210)),18,21))))))),"")</f>
        <v/>
      </c>
      <c r="I281" s="88" t="str">
        <f t="shared" ca="1" si="56"/>
        <v/>
      </c>
      <c r="J281" s="138" t="str">
        <f t="shared" ca="1" si="57"/>
        <v/>
      </c>
      <c r="K281" s="43" t="str">
        <f ca="1">+IF(G281&lt;&gt;"",SUM($G$7:G281),"")</f>
        <v/>
      </c>
      <c r="L281" s="46" t="str">
        <f t="shared" ca="1" si="58"/>
        <v/>
      </c>
      <c r="M281" s="51" t="str">
        <f ca="1">+IF(H281&lt;&gt;"",SUM($H$7:H281),"")</f>
        <v/>
      </c>
      <c r="N281" s="47" t="str">
        <f t="shared" ca="1" si="59"/>
        <v/>
      </c>
      <c r="O281" s="46" t="str">
        <f t="shared" ca="1" si="60"/>
        <v/>
      </c>
      <c r="P281" s="46" t="str">
        <f t="shared" ca="1" si="61"/>
        <v/>
      </c>
      <c r="Q281" s="53" t="str">
        <f t="shared" ca="1" si="62"/>
        <v/>
      </c>
      <c r="R281" s="53" t="str">
        <f t="shared" ca="1" si="63"/>
        <v/>
      </c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x14ac:dyDescent="0.25">
      <c r="A282" s="31">
        <v>276</v>
      </c>
      <c r="B282" s="37" t="str">
        <f t="shared" ca="1" si="53"/>
        <v/>
      </c>
      <c r="C282" s="40" t="str">
        <f t="shared" ca="1" si="54"/>
        <v/>
      </c>
      <c r="D282" s="43" t="str">
        <f ca="1">+IF($C282&lt;&gt;"",VLOOKUP(YEAR($C282),'Proyecciones cuota'!$B$5:$C$113,2,FALSE),"")</f>
        <v/>
      </c>
      <c r="E282" s="171">
        <f ca="1">IFERROR(IF($D282&lt;&gt;"",VLOOKUP(C282,Simulador!$H$17:$I$27,2,FALSE),0),0)</f>
        <v>0</v>
      </c>
      <c r="F282" s="46" t="str">
        <f t="shared" ca="1" si="55"/>
        <v/>
      </c>
      <c r="G282" s="43" t="str">
        <f ca="1">+IF(F282&lt;&gt;"",F282*VLOOKUP(YEAR($C282),'Proyecciones DTF'!$B$4:$Y$112,IF(C282&lt;EOMONTH($C$1,61),6,IF(AND(C282&gt;=EOMONTH($C$1,61),C282&lt;EOMONTH($C$1,90)),9,IF(AND(C282&gt;=EOMONTH($C$1,91),C282&lt;EOMONTH($C$1,120)),12,IF(AND(C282&gt;=EOMONTH($C$1,121),C282&lt;EOMONTH($C$1,150)),15,IF(AND(C282&gt;=EOMONTH($C$1,151),C282&lt;EOMONTH($C$1,180)),18,IF(AND(C282&gt;=EOMONTH($C$1,181),C282&lt;EOMONTH($C$1,210)),21,24))))))),"")</f>
        <v/>
      </c>
      <c r="H282" s="47" t="str">
        <f ca="1">+IF(F282&lt;&gt;"",F282*VLOOKUP(YEAR($C282),'Proyecciones DTF'!$B$4:$Y$112,IF(C282&lt;EOMONTH($C$1,61),3,IF(AND(C282&gt;=EOMONTH($C$1,61),C282&lt;EOMONTH($C$1,90)),6,IF(AND(C282&gt;=EOMONTH($C$1,91),C282&lt;EOMONTH($C$1,120)),9,IF(AND(C282&gt;=EOMONTH($C$1,121),C282&lt;EOMONTH($C$1,150)),12,IF(AND(C282&gt;=EOMONTH($C$1,151),C282&lt;EOMONTH($C$1,180)),15,IF(AND(C282&gt;=EOMONTH($C$1,181),C282&lt;EOMONTH($C$1,210)),18,21))))))),"")</f>
        <v/>
      </c>
      <c r="I282" s="88" t="str">
        <f t="shared" ca="1" si="56"/>
        <v/>
      </c>
      <c r="J282" s="138" t="str">
        <f t="shared" ca="1" si="57"/>
        <v/>
      </c>
      <c r="K282" s="43" t="str">
        <f ca="1">+IF(G282&lt;&gt;"",SUM($G$7:G282),"")</f>
        <v/>
      </c>
      <c r="L282" s="46" t="str">
        <f t="shared" ca="1" si="58"/>
        <v/>
      </c>
      <c r="M282" s="51" t="str">
        <f ca="1">+IF(H282&lt;&gt;"",SUM($H$7:H282),"")</f>
        <v/>
      </c>
      <c r="N282" s="47" t="str">
        <f t="shared" ca="1" si="59"/>
        <v/>
      </c>
      <c r="O282" s="46" t="str">
        <f t="shared" ca="1" si="60"/>
        <v/>
      </c>
      <c r="P282" s="46" t="str">
        <f t="shared" ca="1" si="61"/>
        <v/>
      </c>
      <c r="Q282" s="53" t="str">
        <f t="shared" ca="1" si="62"/>
        <v/>
      </c>
      <c r="R282" s="53" t="str">
        <f t="shared" ca="1" si="63"/>
        <v/>
      </c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x14ac:dyDescent="0.25">
      <c r="A283" s="31">
        <v>277</v>
      </c>
      <c r="B283" s="37" t="str">
        <f t="shared" ca="1" si="53"/>
        <v/>
      </c>
      <c r="C283" s="40" t="str">
        <f t="shared" ca="1" si="54"/>
        <v/>
      </c>
      <c r="D283" s="43" t="str">
        <f ca="1">+IF($C283&lt;&gt;"",VLOOKUP(YEAR($C283),'Proyecciones cuota'!$B$5:$C$113,2,FALSE),"")</f>
        <v/>
      </c>
      <c r="E283" s="171">
        <f ca="1">IFERROR(IF($D283&lt;&gt;"",VLOOKUP(C283,Simulador!$H$17:$I$27,2,FALSE),0),0)</f>
        <v>0</v>
      </c>
      <c r="F283" s="46" t="str">
        <f t="shared" ca="1" si="55"/>
        <v/>
      </c>
      <c r="G283" s="43" t="str">
        <f ca="1">+IF(F283&lt;&gt;"",F283*VLOOKUP(YEAR($C283),'Proyecciones DTF'!$B$4:$Y$112,IF(C283&lt;EOMONTH($C$1,61),6,IF(AND(C283&gt;=EOMONTH($C$1,61),C283&lt;EOMONTH($C$1,90)),9,IF(AND(C283&gt;=EOMONTH($C$1,91),C283&lt;EOMONTH($C$1,120)),12,IF(AND(C283&gt;=EOMONTH($C$1,121),C283&lt;EOMONTH($C$1,150)),15,IF(AND(C283&gt;=EOMONTH($C$1,151),C283&lt;EOMONTH($C$1,180)),18,IF(AND(C283&gt;=EOMONTH($C$1,181),C283&lt;EOMONTH($C$1,210)),21,24))))))),"")</f>
        <v/>
      </c>
      <c r="H283" s="47" t="str">
        <f ca="1">+IF(F283&lt;&gt;"",F283*VLOOKUP(YEAR($C283),'Proyecciones DTF'!$B$4:$Y$112,IF(C283&lt;EOMONTH($C$1,61),3,IF(AND(C283&gt;=EOMONTH($C$1,61),C283&lt;EOMONTH($C$1,90)),6,IF(AND(C283&gt;=EOMONTH($C$1,91),C283&lt;EOMONTH($C$1,120)),9,IF(AND(C283&gt;=EOMONTH($C$1,121),C283&lt;EOMONTH($C$1,150)),12,IF(AND(C283&gt;=EOMONTH($C$1,151),C283&lt;EOMONTH($C$1,180)),15,IF(AND(C283&gt;=EOMONTH($C$1,181),C283&lt;EOMONTH($C$1,210)),18,21))))))),"")</f>
        <v/>
      </c>
      <c r="I283" s="88" t="str">
        <f t="shared" ca="1" si="56"/>
        <v/>
      </c>
      <c r="J283" s="138" t="str">
        <f t="shared" ca="1" si="57"/>
        <v/>
      </c>
      <c r="K283" s="43" t="str">
        <f ca="1">+IF(G283&lt;&gt;"",SUM($G$7:G283),"")</f>
        <v/>
      </c>
      <c r="L283" s="46" t="str">
        <f t="shared" ca="1" si="58"/>
        <v/>
      </c>
      <c r="M283" s="51" t="str">
        <f ca="1">+IF(H283&lt;&gt;"",SUM($H$7:H283),"")</f>
        <v/>
      </c>
      <c r="N283" s="47" t="str">
        <f t="shared" ca="1" si="59"/>
        <v/>
      </c>
      <c r="O283" s="46" t="str">
        <f t="shared" ca="1" si="60"/>
        <v/>
      </c>
      <c r="P283" s="46" t="str">
        <f t="shared" ca="1" si="61"/>
        <v/>
      </c>
      <c r="Q283" s="53" t="str">
        <f t="shared" ca="1" si="62"/>
        <v/>
      </c>
      <c r="R283" s="53" t="str">
        <f t="shared" ca="1" si="63"/>
        <v/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x14ac:dyDescent="0.25">
      <c r="A284" s="31">
        <v>278</v>
      </c>
      <c r="B284" s="37" t="str">
        <f t="shared" ca="1" si="53"/>
        <v/>
      </c>
      <c r="C284" s="40" t="str">
        <f t="shared" ca="1" si="54"/>
        <v/>
      </c>
      <c r="D284" s="43" t="str">
        <f ca="1">+IF($C284&lt;&gt;"",VLOOKUP(YEAR($C284),'Proyecciones cuota'!$B$5:$C$113,2,FALSE),"")</f>
        <v/>
      </c>
      <c r="E284" s="171">
        <f ca="1">IFERROR(IF($D284&lt;&gt;"",VLOOKUP(C284,Simulador!$H$17:$I$27,2,FALSE),0),0)</f>
        <v>0</v>
      </c>
      <c r="F284" s="46" t="str">
        <f t="shared" ca="1" si="55"/>
        <v/>
      </c>
      <c r="G284" s="43" t="str">
        <f ca="1">+IF(F284&lt;&gt;"",F284*VLOOKUP(YEAR($C284),'Proyecciones DTF'!$B$4:$Y$112,IF(C284&lt;EOMONTH($C$1,61),6,IF(AND(C284&gt;=EOMONTH($C$1,61),C284&lt;EOMONTH($C$1,90)),9,IF(AND(C284&gt;=EOMONTH($C$1,91),C284&lt;EOMONTH($C$1,120)),12,IF(AND(C284&gt;=EOMONTH($C$1,121),C284&lt;EOMONTH($C$1,150)),15,IF(AND(C284&gt;=EOMONTH($C$1,151),C284&lt;EOMONTH($C$1,180)),18,IF(AND(C284&gt;=EOMONTH($C$1,181),C284&lt;EOMONTH($C$1,210)),21,24))))))),"")</f>
        <v/>
      </c>
      <c r="H284" s="47" t="str">
        <f ca="1">+IF(F284&lt;&gt;"",F284*VLOOKUP(YEAR($C284),'Proyecciones DTF'!$B$4:$Y$112,IF(C284&lt;EOMONTH($C$1,61),3,IF(AND(C284&gt;=EOMONTH($C$1,61),C284&lt;EOMONTH($C$1,90)),6,IF(AND(C284&gt;=EOMONTH($C$1,91),C284&lt;EOMONTH($C$1,120)),9,IF(AND(C284&gt;=EOMONTH($C$1,121),C284&lt;EOMONTH($C$1,150)),12,IF(AND(C284&gt;=EOMONTH($C$1,151),C284&lt;EOMONTH($C$1,180)),15,IF(AND(C284&gt;=EOMONTH($C$1,181),C284&lt;EOMONTH($C$1,210)),18,21))))))),"")</f>
        <v/>
      </c>
      <c r="I284" s="88" t="str">
        <f t="shared" ca="1" si="56"/>
        <v/>
      </c>
      <c r="J284" s="138" t="str">
        <f t="shared" ca="1" si="57"/>
        <v/>
      </c>
      <c r="K284" s="43" t="str">
        <f ca="1">+IF(G284&lt;&gt;"",SUM($G$7:G284),"")</f>
        <v/>
      </c>
      <c r="L284" s="46" t="str">
        <f t="shared" ca="1" si="58"/>
        <v/>
      </c>
      <c r="M284" s="51" t="str">
        <f ca="1">+IF(H284&lt;&gt;"",SUM($H$7:H284),"")</f>
        <v/>
      </c>
      <c r="N284" s="47" t="str">
        <f t="shared" ca="1" si="59"/>
        <v/>
      </c>
      <c r="O284" s="46" t="str">
        <f t="shared" ca="1" si="60"/>
        <v/>
      </c>
      <c r="P284" s="46" t="str">
        <f t="shared" ca="1" si="61"/>
        <v/>
      </c>
      <c r="Q284" s="53" t="str">
        <f t="shared" ca="1" si="62"/>
        <v/>
      </c>
      <c r="R284" s="53" t="str">
        <f t="shared" ca="1" si="63"/>
        <v/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x14ac:dyDescent="0.25">
      <c r="A285" s="31">
        <v>279</v>
      </c>
      <c r="B285" s="37" t="str">
        <f t="shared" ca="1" si="53"/>
        <v/>
      </c>
      <c r="C285" s="40" t="str">
        <f t="shared" ca="1" si="54"/>
        <v/>
      </c>
      <c r="D285" s="43" t="str">
        <f ca="1">+IF($C285&lt;&gt;"",VLOOKUP(YEAR($C285),'Proyecciones cuota'!$B$5:$C$113,2,FALSE),"")</f>
        <v/>
      </c>
      <c r="E285" s="171">
        <f ca="1">IFERROR(IF($D285&lt;&gt;"",VLOOKUP(C285,Simulador!$H$17:$I$27,2,FALSE),0),0)</f>
        <v>0</v>
      </c>
      <c r="F285" s="46" t="str">
        <f t="shared" ca="1" si="55"/>
        <v/>
      </c>
      <c r="G285" s="43" t="str">
        <f ca="1">+IF(F285&lt;&gt;"",F285*VLOOKUP(YEAR($C285),'Proyecciones DTF'!$B$4:$Y$112,IF(C285&lt;EOMONTH($C$1,61),6,IF(AND(C285&gt;=EOMONTH($C$1,61),C285&lt;EOMONTH($C$1,90)),9,IF(AND(C285&gt;=EOMONTH($C$1,91),C285&lt;EOMONTH($C$1,120)),12,IF(AND(C285&gt;=EOMONTH($C$1,121),C285&lt;EOMONTH($C$1,150)),15,IF(AND(C285&gt;=EOMONTH($C$1,151),C285&lt;EOMONTH($C$1,180)),18,IF(AND(C285&gt;=EOMONTH($C$1,181),C285&lt;EOMONTH($C$1,210)),21,24))))))),"")</f>
        <v/>
      </c>
      <c r="H285" s="47" t="str">
        <f ca="1">+IF(F285&lt;&gt;"",F285*VLOOKUP(YEAR($C285),'Proyecciones DTF'!$B$4:$Y$112,IF(C285&lt;EOMONTH($C$1,61),3,IF(AND(C285&gt;=EOMONTH($C$1,61),C285&lt;EOMONTH($C$1,90)),6,IF(AND(C285&gt;=EOMONTH($C$1,91),C285&lt;EOMONTH($C$1,120)),9,IF(AND(C285&gt;=EOMONTH($C$1,121),C285&lt;EOMONTH($C$1,150)),12,IF(AND(C285&gt;=EOMONTH($C$1,151),C285&lt;EOMONTH($C$1,180)),15,IF(AND(C285&gt;=EOMONTH($C$1,181),C285&lt;EOMONTH($C$1,210)),18,21))))))),"")</f>
        <v/>
      </c>
      <c r="I285" s="88" t="str">
        <f t="shared" ca="1" si="56"/>
        <v/>
      </c>
      <c r="J285" s="138" t="str">
        <f t="shared" ca="1" si="57"/>
        <v/>
      </c>
      <c r="K285" s="43" t="str">
        <f ca="1">+IF(G285&lt;&gt;"",SUM($G$7:G285),"")</f>
        <v/>
      </c>
      <c r="L285" s="46" t="str">
        <f t="shared" ca="1" si="58"/>
        <v/>
      </c>
      <c r="M285" s="51" t="str">
        <f ca="1">+IF(H285&lt;&gt;"",SUM($H$7:H285),"")</f>
        <v/>
      </c>
      <c r="N285" s="47" t="str">
        <f t="shared" ca="1" si="59"/>
        <v/>
      </c>
      <c r="O285" s="46" t="str">
        <f t="shared" ca="1" si="60"/>
        <v/>
      </c>
      <c r="P285" s="46" t="str">
        <f t="shared" ca="1" si="61"/>
        <v/>
      </c>
      <c r="Q285" s="53" t="str">
        <f t="shared" ca="1" si="62"/>
        <v/>
      </c>
      <c r="R285" s="53" t="str">
        <f t="shared" ca="1" si="63"/>
        <v/>
      </c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x14ac:dyDescent="0.25">
      <c r="A286" s="31">
        <v>280</v>
      </c>
      <c r="B286" s="37" t="str">
        <f t="shared" ca="1" si="53"/>
        <v/>
      </c>
      <c r="C286" s="40" t="str">
        <f t="shared" ca="1" si="54"/>
        <v/>
      </c>
      <c r="D286" s="43" t="str">
        <f ca="1">+IF($C286&lt;&gt;"",VLOOKUP(YEAR($C286),'Proyecciones cuota'!$B$5:$C$113,2,FALSE),"")</f>
        <v/>
      </c>
      <c r="E286" s="171">
        <f ca="1">IFERROR(IF($D286&lt;&gt;"",VLOOKUP(C286,Simulador!$H$17:$I$27,2,FALSE),0),0)</f>
        <v>0</v>
      </c>
      <c r="F286" s="46" t="str">
        <f t="shared" ca="1" si="55"/>
        <v/>
      </c>
      <c r="G286" s="43" t="str">
        <f ca="1">+IF(F286&lt;&gt;"",F286*VLOOKUP(YEAR($C286),'Proyecciones DTF'!$B$4:$Y$112,IF(C286&lt;EOMONTH($C$1,61),6,IF(AND(C286&gt;=EOMONTH($C$1,61),C286&lt;EOMONTH($C$1,90)),9,IF(AND(C286&gt;=EOMONTH($C$1,91),C286&lt;EOMONTH($C$1,120)),12,IF(AND(C286&gt;=EOMONTH($C$1,121),C286&lt;EOMONTH($C$1,150)),15,IF(AND(C286&gt;=EOMONTH($C$1,151),C286&lt;EOMONTH($C$1,180)),18,IF(AND(C286&gt;=EOMONTH($C$1,181),C286&lt;EOMONTH($C$1,210)),21,24))))))),"")</f>
        <v/>
      </c>
      <c r="H286" s="47" t="str">
        <f ca="1">+IF(F286&lt;&gt;"",F286*VLOOKUP(YEAR($C286),'Proyecciones DTF'!$B$4:$Y$112,IF(C286&lt;EOMONTH($C$1,61),3,IF(AND(C286&gt;=EOMONTH($C$1,61),C286&lt;EOMONTH($C$1,90)),6,IF(AND(C286&gt;=EOMONTH($C$1,91),C286&lt;EOMONTH($C$1,120)),9,IF(AND(C286&gt;=EOMONTH($C$1,121),C286&lt;EOMONTH($C$1,150)),12,IF(AND(C286&gt;=EOMONTH($C$1,151),C286&lt;EOMONTH($C$1,180)),15,IF(AND(C286&gt;=EOMONTH($C$1,181),C286&lt;EOMONTH($C$1,210)),18,21))))))),"")</f>
        <v/>
      </c>
      <c r="I286" s="88" t="str">
        <f t="shared" ca="1" si="56"/>
        <v/>
      </c>
      <c r="J286" s="138" t="str">
        <f t="shared" ca="1" si="57"/>
        <v/>
      </c>
      <c r="K286" s="43" t="str">
        <f ca="1">+IF(G286&lt;&gt;"",SUM($G$7:G286),"")</f>
        <v/>
      </c>
      <c r="L286" s="46" t="str">
        <f t="shared" ca="1" si="58"/>
        <v/>
      </c>
      <c r="M286" s="51" t="str">
        <f ca="1">+IF(H286&lt;&gt;"",SUM($H$7:H286),"")</f>
        <v/>
      </c>
      <c r="N286" s="47" t="str">
        <f t="shared" ca="1" si="59"/>
        <v/>
      </c>
      <c r="O286" s="46" t="str">
        <f t="shared" ca="1" si="60"/>
        <v/>
      </c>
      <c r="P286" s="46" t="str">
        <f t="shared" ca="1" si="61"/>
        <v/>
      </c>
      <c r="Q286" s="53" t="str">
        <f t="shared" ca="1" si="62"/>
        <v/>
      </c>
      <c r="R286" s="53" t="str">
        <f t="shared" ca="1" si="63"/>
        <v/>
      </c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x14ac:dyDescent="0.25">
      <c r="A287" s="31">
        <v>281</v>
      </c>
      <c r="B287" s="37" t="str">
        <f t="shared" ca="1" si="53"/>
        <v/>
      </c>
      <c r="C287" s="40" t="str">
        <f t="shared" ca="1" si="54"/>
        <v/>
      </c>
      <c r="D287" s="43" t="str">
        <f ca="1">+IF($C287&lt;&gt;"",VLOOKUP(YEAR($C287),'Proyecciones cuota'!$B$5:$C$113,2,FALSE),"")</f>
        <v/>
      </c>
      <c r="E287" s="171">
        <f ca="1">IFERROR(IF($D287&lt;&gt;"",VLOOKUP(C287,Simulador!$H$17:$I$27,2,FALSE),0),0)</f>
        <v>0</v>
      </c>
      <c r="F287" s="46" t="str">
        <f t="shared" ca="1" si="55"/>
        <v/>
      </c>
      <c r="G287" s="43" t="str">
        <f ca="1">+IF(F287&lt;&gt;"",F287*VLOOKUP(YEAR($C287),'Proyecciones DTF'!$B$4:$Y$112,IF(C287&lt;EOMONTH($C$1,61),6,IF(AND(C287&gt;=EOMONTH($C$1,61),C287&lt;EOMONTH($C$1,90)),9,IF(AND(C287&gt;=EOMONTH($C$1,91),C287&lt;EOMONTH($C$1,120)),12,IF(AND(C287&gt;=EOMONTH($C$1,121),C287&lt;EOMONTH($C$1,150)),15,IF(AND(C287&gt;=EOMONTH($C$1,151),C287&lt;EOMONTH($C$1,180)),18,IF(AND(C287&gt;=EOMONTH($C$1,181),C287&lt;EOMONTH($C$1,210)),21,24))))))),"")</f>
        <v/>
      </c>
      <c r="H287" s="47" t="str">
        <f ca="1">+IF(F287&lt;&gt;"",F287*VLOOKUP(YEAR($C287),'Proyecciones DTF'!$B$4:$Y$112,IF(C287&lt;EOMONTH($C$1,61),3,IF(AND(C287&gt;=EOMONTH($C$1,61),C287&lt;EOMONTH($C$1,90)),6,IF(AND(C287&gt;=EOMONTH($C$1,91),C287&lt;EOMONTH($C$1,120)),9,IF(AND(C287&gt;=EOMONTH($C$1,121),C287&lt;EOMONTH($C$1,150)),12,IF(AND(C287&gt;=EOMONTH($C$1,151),C287&lt;EOMONTH($C$1,180)),15,IF(AND(C287&gt;=EOMONTH($C$1,181),C287&lt;EOMONTH($C$1,210)),18,21))))))),"")</f>
        <v/>
      </c>
      <c r="I287" s="88" t="str">
        <f t="shared" ca="1" si="56"/>
        <v/>
      </c>
      <c r="J287" s="138" t="str">
        <f t="shared" ca="1" si="57"/>
        <v/>
      </c>
      <c r="K287" s="43" t="str">
        <f ca="1">+IF(G287&lt;&gt;"",SUM($G$7:G287),"")</f>
        <v/>
      </c>
      <c r="L287" s="46" t="str">
        <f t="shared" ca="1" si="58"/>
        <v/>
      </c>
      <c r="M287" s="51" t="str">
        <f ca="1">+IF(H287&lt;&gt;"",SUM($H$7:H287),"")</f>
        <v/>
      </c>
      <c r="N287" s="47" t="str">
        <f t="shared" ca="1" si="59"/>
        <v/>
      </c>
      <c r="O287" s="46" t="str">
        <f t="shared" ca="1" si="60"/>
        <v/>
      </c>
      <c r="P287" s="46" t="str">
        <f t="shared" ca="1" si="61"/>
        <v/>
      </c>
      <c r="Q287" s="53" t="str">
        <f t="shared" ca="1" si="62"/>
        <v/>
      </c>
      <c r="R287" s="53" t="str">
        <f t="shared" ca="1" si="63"/>
        <v/>
      </c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x14ac:dyDescent="0.25">
      <c r="A288" s="31">
        <v>282</v>
      </c>
      <c r="B288" s="37" t="str">
        <f t="shared" ca="1" si="53"/>
        <v/>
      </c>
      <c r="C288" s="40" t="str">
        <f t="shared" ca="1" si="54"/>
        <v/>
      </c>
      <c r="D288" s="43" t="str">
        <f ca="1">+IF($C288&lt;&gt;"",VLOOKUP(YEAR($C288),'Proyecciones cuota'!$B$5:$C$113,2,FALSE),"")</f>
        <v/>
      </c>
      <c r="E288" s="171">
        <f ca="1">IFERROR(IF($D288&lt;&gt;"",VLOOKUP(C288,Simulador!$H$17:$I$27,2,FALSE),0),0)</f>
        <v>0</v>
      </c>
      <c r="F288" s="46" t="str">
        <f t="shared" ca="1" si="55"/>
        <v/>
      </c>
      <c r="G288" s="43" t="str">
        <f ca="1">+IF(F288&lt;&gt;"",F288*VLOOKUP(YEAR($C288),'Proyecciones DTF'!$B$4:$Y$112,IF(C288&lt;EOMONTH($C$1,61),6,IF(AND(C288&gt;=EOMONTH($C$1,61),C288&lt;EOMONTH($C$1,90)),9,IF(AND(C288&gt;=EOMONTH($C$1,91),C288&lt;EOMONTH($C$1,120)),12,IF(AND(C288&gt;=EOMONTH($C$1,121),C288&lt;EOMONTH($C$1,150)),15,IF(AND(C288&gt;=EOMONTH($C$1,151),C288&lt;EOMONTH($C$1,180)),18,IF(AND(C288&gt;=EOMONTH($C$1,181),C288&lt;EOMONTH($C$1,210)),21,24))))))),"")</f>
        <v/>
      </c>
      <c r="H288" s="47" t="str">
        <f ca="1">+IF(F288&lt;&gt;"",F288*VLOOKUP(YEAR($C288),'Proyecciones DTF'!$B$4:$Y$112,IF(C288&lt;EOMONTH($C$1,61),3,IF(AND(C288&gt;=EOMONTH($C$1,61),C288&lt;EOMONTH($C$1,90)),6,IF(AND(C288&gt;=EOMONTH($C$1,91),C288&lt;EOMONTH($C$1,120)),9,IF(AND(C288&gt;=EOMONTH($C$1,121),C288&lt;EOMONTH($C$1,150)),12,IF(AND(C288&gt;=EOMONTH($C$1,151),C288&lt;EOMONTH($C$1,180)),15,IF(AND(C288&gt;=EOMONTH($C$1,181),C288&lt;EOMONTH($C$1,210)),18,21))))))),"")</f>
        <v/>
      </c>
      <c r="I288" s="88" t="str">
        <f t="shared" ca="1" si="56"/>
        <v/>
      </c>
      <c r="J288" s="138" t="str">
        <f t="shared" ca="1" si="57"/>
        <v/>
      </c>
      <c r="K288" s="43" t="str">
        <f ca="1">+IF(G288&lt;&gt;"",SUM($G$7:G288),"")</f>
        <v/>
      </c>
      <c r="L288" s="46" t="str">
        <f t="shared" ca="1" si="58"/>
        <v/>
      </c>
      <c r="M288" s="51" t="str">
        <f ca="1">+IF(H288&lt;&gt;"",SUM($H$7:H288),"")</f>
        <v/>
      </c>
      <c r="N288" s="47" t="str">
        <f t="shared" ca="1" si="59"/>
        <v/>
      </c>
      <c r="O288" s="46" t="str">
        <f t="shared" ca="1" si="60"/>
        <v/>
      </c>
      <c r="P288" s="46" t="str">
        <f t="shared" ca="1" si="61"/>
        <v/>
      </c>
      <c r="Q288" s="53" t="str">
        <f t="shared" ca="1" si="62"/>
        <v/>
      </c>
      <c r="R288" s="53" t="str">
        <f t="shared" ca="1" si="63"/>
        <v/>
      </c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x14ac:dyDescent="0.25">
      <c r="A289" s="31">
        <v>283</v>
      </c>
      <c r="B289" s="37" t="str">
        <f t="shared" ca="1" si="53"/>
        <v/>
      </c>
      <c r="C289" s="40" t="str">
        <f t="shared" ca="1" si="54"/>
        <v/>
      </c>
      <c r="D289" s="43" t="str">
        <f ca="1">+IF($C289&lt;&gt;"",VLOOKUP(YEAR($C289),'Proyecciones cuota'!$B$5:$C$113,2,FALSE),"")</f>
        <v/>
      </c>
      <c r="E289" s="171">
        <f ca="1">IFERROR(IF($D289&lt;&gt;"",VLOOKUP(C289,Simulador!$H$17:$I$27,2,FALSE),0),0)</f>
        <v>0</v>
      </c>
      <c r="F289" s="46" t="str">
        <f t="shared" ca="1" si="55"/>
        <v/>
      </c>
      <c r="G289" s="43" t="str">
        <f ca="1">+IF(F289&lt;&gt;"",F289*VLOOKUP(YEAR($C289),'Proyecciones DTF'!$B$4:$Y$112,IF(C289&lt;EOMONTH($C$1,61),6,IF(AND(C289&gt;=EOMONTH($C$1,61),C289&lt;EOMONTH($C$1,90)),9,IF(AND(C289&gt;=EOMONTH($C$1,91),C289&lt;EOMONTH($C$1,120)),12,IF(AND(C289&gt;=EOMONTH($C$1,121),C289&lt;EOMONTH($C$1,150)),15,IF(AND(C289&gt;=EOMONTH($C$1,151),C289&lt;EOMONTH($C$1,180)),18,IF(AND(C289&gt;=EOMONTH($C$1,181),C289&lt;EOMONTH($C$1,210)),21,24))))))),"")</f>
        <v/>
      </c>
      <c r="H289" s="47" t="str">
        <f ca="1">+IF(F289&lt;&gt;"",F289*VLOOKUP(YEAR($C289),'Proyecciones DTF'!$B$4:$Y$112,IF(C289&lt;EOMONTH($C$1,61),3,IF(AND(C289&gt;=EOMONTH($C$1,61),C289&lt;EOMONTH($C$1,90)),6,IF(AND(C289&gt;=EOMONTH($C$1,91),C289&lt;EOMONTH($C$1,120)),9,IF(AND(C289&gt;=EOMONTH($C$1,121),C289&lt;EOMONTH($C$1,150)),12,IF(AND(C289&gt;=EOMONTH($C$1,151),C289&lt;EOMONTH($C$1,180)),15,IF(AND(C289&gt;=EOMONTH($C$1,181),C289&lt;EOMONTH($C$1,210)),18,21))))))),"")</f>
        <v/>
      </c>
      <c r="I289" s="88" t="str">
        <f t="shared" ca="1" si="56"/>
        <v/>
      </c>
      <c r="J289" s="138" t="str">
        <f t="shared" ca="1" si="57"/>
        <v/>
      </c>
      <c r="K289" s="43" t="str">
        <f ca="1">+IF(G289&lt;&gt;"",SUM($G$7:G289),"")</f>
        <v/>
      </c>
      <c r="L289" s="46" t="str">
        <f t="shared" ca="1" si="58"/>
        <v/>
      </c>
      <c r="M289" s="51" t="str">
        <f ca="1">+IF(H289&lt;&gt;"",SUM($H$7:H289),"")</f>
        <v/>
      </c>
      <c r="N289" s="47" t="str">
        <f t="shared" ca="1" si="59"/>
        <v/>
      </c>
      <c r="O289" s="46" t="str">
        <f t="shared" ca="1" si="60"/>
        <v/>
      </c>
      <c r="P289" s="46" t="str">
        <f t="shared" ca="1" si="61"/>
        <v/>
      </c>
      <c r="Q289" s="53" t="str">
        <f t="shared" ca="1" si="62"/>
        <v/>
      </c>
      <c r="R289" s="53" t="str">
        <f t="shared" ca="1" si="63"/>
        <v/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x14ac:dyDescent="0.25">
      <c r="A290" s="31">
        <v>284</v>
      </c>
      <c r="B290" s="37" t="str">
        <f t="shared" ca="1" si="53"/>
        <v/>
      </c>
      <c r="C290" s="40" t="str">
        <f t="shared" ca="1" si="54"/>
        <v/>
      </c>
      <c r="D290" s="43" t="str">
        <f ca="1">+IF($C290&lt;&gt;"",VLOOKUP(YEAR($C290),'Proyecciones cuota'!$B$5:$C$113,2,FALSE),"")</f>
        <v/>
      </c>
      <c r="E290" s="171">
        <f ca="1">IFERROR(IF($D290&lt;&gt;"",VLOOKUP(C290,Simulador!$H$17:$I$27,2,FALSE),0),0)</f>
        <v>0</v>
      </c>
      <c r="F290" s="46" t="str">
        <f t="shared" ca="1" si="55"/>
        <v/>
      </c>
      <c r="G290" s="43" t="str">
        <f ca="1">+IF(F290&lt;&gt;"",F290*VLOOKUP(YEAR($C290),'Proyecciones DTF'!$B$4:$Y$112,IF(C290&lt;EOMONTH($C$1,61),6,IF(AND(C290&gt;=EOMONTH($C$1,61),C290&lt;EOMONTH($C$1,90)),9,IF(AND(C290&gt;=EOMONTH($C$1,91),C290&lt;EOMONTH($C$1,120)),12,IF(AND(C290&gt;=EOMONTH($C$1,121),C290&lt;EOMONTH($C$1,150)),15,IF(AND(C290&gt;=EOMONTH($C$1,151),C290&lt;EOMONTH($C$1,180)),18,IF(AND(C290&gt;=EOMONTH($C$1,181),C290&lt;EOMONTH($C$1,210)),21,24))))))),"")</f>
        <v/>
      </c>
      <c r="H290" s="47" t="str">
        <f ca="1">+IF(F290&lt;&gt;"",F290*VLOOKUP(YEAR($C290),'Proyecciones DTF'!$B$4:$Y$112,IF(C290&lt;EOMONTH($C$1,61),3,IF(AND(C290&gt;=EOMONTH($C$1,61),C290&lt;EOMONTH($C$1,90)),6,IF(AND(C290&gt;=EOMONTH($C$1,91),C290&lt;EOMONTH($C$1,120)),9,IF(AND(C290&gt;=EOMONTH($C$1,121),C290&lt;EOMONTH($C$1,150)),12,IF(AND(C290&gt;=EOMONTH($C$1,151),C290&lt;EOMONTH($C$1,180)),15,IF(AND(C290&gt;=EOMONTH($C$1,181),C290&lt;EOMONTH($C$1,210)),18,21))))))),"")</f>
        <v/>
      </c>
      <c r="I290" s="88" t="str">
        <f t="shared" ca="1" si="56"/>
        <v/>
      </c>
      <c r="J290" s="138" t="str">
        <f t="shared" ca="1" si="57"/>
        <v/>
      </c>
      <c r="K290" s="43" t="str">
        <f ca="1">+IF(G290&lt;&gt;"",SUM($G$7:G290),"")</f>
        <v/>
      </c>
      <c r="L290" s="46" t="str">
        <f t="shared" ca="1" si="58"/>
        <v/>
      </c>
      <c r="M290" s="51" t="str">
        <f ca="1">+IF(H290&lt;&gt;"",SUM($H$7:H290),"")</f>
        <v/>
      </c>
      <c r="N290" s="47" t="str">
        <f t="shared" ca="1" si="59"/>
        <v/>
      </c>
      <c r="O290" s="46" t="str">
        <f t="shared" ca="1" si="60"/>
        <v/>
      </c>
      <c r="P290" s="46" t="str">
        <f t="shared" ca="1" si="61"/>
        <v/>
      </c>
      <c r="Q290" s="53" t="str">
        <f t="shared" ca="1" si="62"/>
        <v/>
      </c>
      <c r="R290" s="53" t="str">
        <f t="shared" ca="1" si="63"/>
        <v/>
      </c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x14ac:dyDescent="0.25">
      <c r="A291" s="31">
        <v>285</v>
      </c>
      <c r="B291" s="37" t="str">
        <f t="shared" ca="1" si="53"/>
        <v/>
      </c>
      <c r="C291" s="40" t="str">
        <f t="shared" ca="1" si="54"/>
        <v/>
      </c>
      <c r="D291" s="43" t="str">
        <f ca="1">+IF($C291&lt;&gt;"",VLOOKUP(YEAR($C291),'Proyecciones cuota'!$B$5:$C$113,2,FALSE),"")</f>
        <v/>
      </c>
      <c r="E291" s="171">
        <f ca="1">IFERROR(IF($D291&lt;&gt;"",VLOOKUP(C291,Simulador!$H$17:$I$27,2,FALSE),0),0)</f>
        <v>0</v>
      </c>
      <c r="F291" s="46" t="str">
        <f t="shared" ca="1" si="55"/>
        <v/>
      </c>
      <c r="G291" s="43" t="str">
        <f ca="1">+IF(F291&lt;&gt;"",F291*VLOOKUP(YEAR($C291),'Proyecciones DTF'!$B$4:$Y$112,IF(C291&lt;EOMONTH($C$1,61),6,IF(AND(C291&gt;=EOMONTH($C$1,61),C291&lt;EOMONTH($C$1,90)),9,IF(AND(C291&gt;=EOMONTH($C$1,91),C291&lt;EOMONTH($C$1,120)),12,IF(AND(C291&gt;=EOMONTH($C$1,121),C291&lt;EOMONTH($C$1,150)),15,IF(AND(C291&gt;=EOMONTH($C$1,151),C291&lt;EOMONTH($C$1,180)),18,IF(AND(C291&gt;=EOMONTH($C$1,181),C291&lt;EOMONTH($C$1,210)),21,24))))))),"")</f>
        <v/>
      </c>
      <c r="H291" s="47" t="str">
        <f ca="1">+IF(F291&lt;&gt;"",F291*VLOOKUP(YEAR($C291),'Proyecciones DTF'!$B$4:$Y$112,IF(C291&lt;EOMONTH($C$1,61),3,IF(AND(C291&gt;=EOMONTH($C$1,61),C291&lt;EOMONTH($C$1,90)),6,IF(AND(C291&gt;=EOMONTH($C$1,91),C291&lt;EOMONTH($C$1,120)),9,IF(AND(C291&gt;=EOMONTH($C$1,121),C291&lt;EOMONTH($C$1,150)),12,IF(AND(C291&gt;=EOMONTH($C$1,151),C291&lt;EOMONTH($C$1,180)),15,IF(AND(C291&gt;=EOMONTH($C$1,181),C291&lt;EOMONTH($C$1,210)),18,21))))))),"")</f>
        <v/>
      </c>
      <c r="I291" s="88" t="str">
        <f t="shared" ca="1" si="56"/>
        <v/>
      </c>
      <c r="J291" s="138" t="str">
        <f t="shared" ca="1" si="57"/>
        <v/>
      </c>
      <c r="K291" s="43" t="str">
        <f ca="1">+IF(G291&lt;&gt;"",SUM($G$7:G291),"")</f>
        <v/>
      </c>
      <c r="L291" s="46" t="str">
        <f t="shared" ca="1" si="58"/>
        <v/>
      </c>
      <c r="M291" s="51" t="str">
        <f ca="1">+IF(H291&lt;&gt;"",SUM($H$7:H291),"")</f>
        <v/>
      </c>
      <c r="N291" s="47" t="str">
        <f t="shared" ca="1" si="59"/>
        <v/>
      </c>
      <c r="O291" s="46" t="str">
        <f t="shared" ca="1" si="60"/>
        <v/>
      </c>
      <c r="P291" s="46" t="str">
        <f t="shared" ca="1" si="61"/>
        <v/>
      </c>
      <c r="Q291" s="53" t="str">
        <f t="shared" ca="1" si="62"/>
        <v/>
      </c>
      <c r="R291" s="53" t="str">
        <f t="shared" ca="1" si="63"/>
        <v/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x14ac:dyDescent="0.25">
      <c r="A292" s="31">
        <v>286</v>
      </c>
      <c r="B292" s="37" t="str">
        <f t="shared" ca="1" si="53"/>
        <v/>
      </c>
      <c r="C292" s="40" t="str">
        <f t="shared" ca="1" si="54"/>
        <v/>
      </c>
      <c r="D292" s="43" t="str">
        <f ca="1">+IF($C292&lt;&gt;"",VLOOKUP(YEAR($C292),'Proyecciones cuota'!$B$5:$C$113,2,FALSE),"")</f>
        <v/>
      </c>
      <c r="E292" s="171">
        <f ca="1">IFERROR(IF($D292&lt;&gt;"",VLOOKUP(C292,Simulador!$H$17:$I$27,2,FALSE),0),0)</f>
        <v>0</v>
      </c>
      <c r="F292" s="46" t="str">
        <f t="shared" ca="1" si="55"/>
        <v/>
      </c>
      <c r="G292" s="43" t="str">
        <f ca="1">+IF(F292&lt;&gt;"",F292*VLOOKUP(YEAR($C292),'Proyecciones DTF'!$B$4:$Y$112,IF(C292&lt;EOMONTH($C$1,61),6,IF(AND(C292&gt;=EOMONTH($C$1,61),C292&lt;EOMONTH($C$1,90)),9,IF(AND(C292&gt;=EOMONTH($C$1,91),C292&lt;EOMONTH($C$1,120)),12,IF(AND(C292&gt;=EOMONTH($C$1,121),C292&lt;EOMONTH($C$1,150)),15,IF(AND(C292&gt;=EOMONTH($C$1,151),C292&lt;EOMONTH($C$1,180)),18,IF(AND(C292&gt;=EOMONTH($C$1,181),C292&lt;EOMONTH($C$1,210)),21,24))))))),"")</f>
        <v/>
      </c>
      <c r="H292" s="47" t="str">
        <f ca="1">+IF(F292&lt;&gt;"",F292*VLOOKUP(YEAR($C292),'Proyecciones DTF'!$B$4:$Y$112,IF(C292&lt;EOMONTH($C$1,61),3,IF(AND(C292&gt;=EOMONTH($C$1,61),C292&lt;EOMONTH($C$1,90)),6,IF(AND(C292&gt;=EOMONTH($C$1,91),C292&lt;EOMONTH($C$1,120)),9,IF(AND(C292&gt;=EOMONTH($C$1,121),C292&lt;EOMONTH($C$1,150)),12,IF(AND(C292&gt;=EOMONTH($C$1,151),C292&lt;EOMONTH($C$1,180)),15,IF(AND(C292&gt;=EOMONTH($C$1,181),C292&lt;EOMONTH($C$1,210)),18,21))))))),"")</f>
        <v/>
      </c>
      <c r="I292" s="88" t="str">
        <f t="shared" ca="1" si="56"/>
        <v/>
      </c>
      <c r="J292" s="138" t="str">
        <f t="shared" ca="1" si="57"/>
        <v/>
      </c>
      <c r="K292" s="43" t="str">
        <f ca="1">+IF(G292&lt;&gt;"",SUM($G$7:G292),"")</f>
        <v/>
      </c>
      <c r="L292" s="46" t="str">
        <f t="shared" ca="1" si="58"/>
        <v/>
      </c>
      <c r="M292" s="51" t="str">
        <f ca="1">+IF(H292&lt;&gt;"",SUM($H$7:H292),"")</f>
        <v/>
      </c>
      <c r="N292" s="47" t="str">
        <f t="shared" ca="1" si="59"/>
        <v/>
      </c>
      <c r="O292" s="46" t="str">
        <f t="shared" ca="1" si="60"/>
        <v/>
      </c>
      <c r="P292" s="46" t="str">
        <f t="shared" ca="1" si="61"/>
        <v/>
      </c>
      <c r="Q292" s="53" t="str">
        <f t="shared" ca="1" si="62"/>
        <v/>
      </c>
      <c r="R292" s="53" t="str">
        <f t="shared" ca="1" si="63"/>
        <v/>
      </c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x14ac:dyDescent="0.25">
      <c r="A293" s="31">
        <v>287</v>
      </c>
      <c r="B293" s="37" t="str">
        <f t="shared" ca="1" si="53"/>
        <v/>
      </c>
      <c r="C293" s="40" t="str">
        <f t="shared" ca="1" si="54"/>
        <v/>
      </c>
      <c r="D293" s="43" t="str">
        <f ca="1">+IF($C293&lt;&gt;"",VLOOKUP(YEAR($C293),'Proyecciones cuota'!$B$5:$C$113,2,FALSE),"")</f>
        <v/>
      </c>
      <c r="E293" s="171">
        <f ca="1">IFERROR(IF($D293&lt;&gt;"",VLOOKUP(C293,Simulador!$H$17:$I$27,2,FALSE),0),0)</f>
        <v>0</v>
      </c>
      <c r="F293" s="46" t="str">
        <f t="shared" ca="1" si="55"/>
        <v/>
      </c>
      <c r="G293" s="43" t="str">
        <f ca="1">+IF(F293&lt;&gt;"",F293*VLOOKUP(YEAR($C293),'Proyecciones DTF'!$B$4:$Y$112,IF(C293&lt;EOMONTH($C$1,61),6,IF(AND(C293&gt;=EOMONTH($C$1,61),C293&lt;EOMONTH($C$1,90)),9,IF(AND(C293&gt;=EOMONTH($C$1,91),C293&lt;EOMONTH($C$1,120)),12,IF(AND(C293&gt;=EOMONTH($C$1,121),C293&lt;EOMONTH($C$1,150)),15,IF(AND(C293&gt;=EOMONTH($C$1,151),C293&lt;EOMONTH($C$1,180)),18,IF(AND(C293&gt;=EOMONTH($C$1,181),C293&lt;EOMONTH($C$1,210)),21,24))))))),"")</f>
        <v/>
      </c>
      <c r="H293" s="47" t="str">
        <f ca="1">+IF(F293&lt;&gt;"",F293*VLOOKUP(YEAR($C293),'Proyecciones DTF'!$B$4:$Y$112,IF(C293&lt;EOMONTH($C$1,61),3,IF(AND(C293&gt;=EOMONTH($C$1,61),C293&lt;EOMONTH($C$1,90)),6,IF(AND(C293&gt;=EOMONTH($C$1,91),C293&lt;EOMONTH($C$1,120)),9,IF(AND(C293&gt;=EOMONTH($C$1,121),C293&lt;EOMONTH($C$1,150)),12,IF(AND(C293&gt;=EOMONTH($C$1,151),C293&lt;EOMONTH($C$1,180)),15,IF(AND(C293&gt;=EOMONTH($C$1,181),C293&lt;EOMONTH($C$1,210)),18,21))))))),"")</f>
        <v/>
      </c>
      <c r="I293" s="88" t="str">
        <f t="shared" ca="1" si="56"/>
        <v/>
      </c>
      <c r="J293" s="138" t="str">
        <f t="shared" ca="1" si="57"/>
        <v/>
      </c>
      <c r="K293" s="43" t="str">
        <f ca="1">+IF(G293&lt;&gt;"",SUM($G$7:G293),"")</f>
        <v/>
      </c>
      <c r="L293" s="46" t="str">
        <f t="shared" ca="1" si="58"/>
        <v/>
      </c>
      <c r="M293" s="51" t="str">
        <f ca="1">+IF(H293&lt;&gt;"",SUM($H$7:H293),"")</f>
        <v/>
      </c>
      <c r="N293" s="47" t="str">
        <f t="shared" ca="1" si="59"/>
        <v/>
      </c>
      <c r="O293" s="46" t="str">
        <f t="shared" ca="1" si="60"/>
        <v/>
      </c>
      <c r="P293" s="46" t="str">
        <f t="shared" ca="1" si="61"/>
        <v/>
      </c>
      <c r="Q293" s="53" t="str">
        <f t="shared" ca="1" si="62"/>
        <v/>
      </c>
      <c r="R293" s="53" t="str">
        <f t="shared" ca="1" si="63"/>
        <v/>
      </c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x14ac:dyDescent="0.25">
      <c r="A294" s="31">
        <v>288</v>
      </c>
      <c r="B294" s="37" t="str">
        <f t="shared" ca="1" si="53"/>
        <v/>
      </c>
      <c r="C294" s="40" t="str">
        <f t="shared" ca="1" si="54"/>
        <v/>
      </c>
      <c r="D294" s="43" t="str">
        <f ca="1">+IF($C294&lt;&gt;"",VLOOKUP(YEAR($C294),'Proyecciones cuota'!$B$5:$C$113,2,FALSE),"")</f>
        <v/>
      </c>
      <c r="E294" s="171">
        <f ca="1">IFERROR(IF($D294&lt;&gt;"",VLOOKUP(C294,Simulador!$H$17:$I$27,2,FALSE),0),0)</f>
        <v>0</v>
      </c>
      <c r="F294" s="46" t="str">
        <f t="shared" ca="1" si="55"/>
        <v/>
      </c>
      <c r="G294" s="43" t="str">
        <f ca="1">+IF(F294&lt;&gt;"",F294*VLOOKUP(YEAR($C294),'Proyecciones DTF'!$B$4:$Y$112,IF(C294&lt;EOMONTH($C$1,61),6,IF(AND(C294&gt;=EOMONTH($C$1,61),C294&lt;EOMONTH($C$1,90)),9,IF(AND(C294&gt;=EOMONTH($C$1,91),C294&lt;EOMONTH($C$1,120)),12,IF(AND(C294&gt;=EOMONTH($C$1,121),C294&lt;EOMONTH($C$1,150)),15,IF(AND(C294&gt;=EOMONTH($C$1,151),C294&lt;EOMONTH($C$1,180)),18,IF(AND(C294&gt;=EOMONTH($C$1,181),C294&lt;EOMONTH($C$1,210)),21,24))))))),"")</f>
        <v/>
      </c>
      <c r="H294" s="47" t="str">
        <f ca="1">+IF(F294&lt;&gt;"",F294*VLOOKUP(YEAR($C294),'Proyecciones DTF'!$B$4:$Y$112,IF(C294&lt;EOMONTH($C$1,61),3,IF(AND(C294&gt;=EOMONTH($C$1,61),C294&lt;EOMONTH($C$1,90)),6,IF(AND(C294&gt;=EOMONTH($C$1,91),C294&lt;EOMONTH($C$1,120)),9,IF(AND(C294&gt;=EOMONTH($C$1,121),C294&lt;EOMONTH($C$1,150)),12,IF(AND(C294&gt;=EOMONTH($C$1,151),C294&lt;EOMONTH($C$1,180)),15,IF(AND(C294&gt;=EOMONTH($C$1,181),C294&lt;EOMONTH($C$1,210)),18,21))))))),"")</f>
        <v/>
      </c>
      <c r="I294" s="88" t="str">
        <f t="shared" ca="1" si="56"/>
        <v/>
      </c>
      <c r="J294" s="138" t="str">
        <f t="shared" ca="1" si="57"/>
        <v/>
      </c>
      <c r="K294" s="43" t="str">
        <f ca="1">+IF(G294&lt;&gt;"",SUM($G$7:G294),"")</f>
        <v/>
      </c>
      <c r="L294" s="46" t="str">
        <f t="shared" ca="1" si="58"/>
        <v/>
      </c>
      <c r="M294" s="51" t="str">
        <f ca="1">+IF(H294&lt;&gt;"",SUM($H$7:H294),"")</f>
        <v/>
      </c>
      <c r="N294" s="47" t="str">
        <f t="shared" ca="1" si="59"/>
        <v/>
      </c>
      <c r="O294" s="46" t="str">
        <f t="shared" ca="1" si="60"/>
        <v/>
      </c>
      <c r="P294" s="46" t="str">
        <f t="shared" ca="1" si="61"/>
        <v/>
      </c>
      <c r="Q294" s="53" t="str">
        <f t="shared" ca="1" si="62"/>
        <v/>
      </c>
      <c r="R294" s="53" t="str">
        <f t="shared" ca="1" si="63"/>
        <v/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x14ac:dyDescent="0.25">
      <c r="A295" s="31">
        <v>289</v>
      </c>
      <c r="B295" s="37" t="str">
        <f t="shared" ca="1" si="53"/>
        <v/>
      </c>
      <c r="C295" s="40" t="str">
        <f t="shared" ca="1" si="54"/>
        <v/>
      </c>
      <c r="D295" s="43" t="str">
        <f ca="1">+IF($C295&lt;&gt;"",VLOOKUP(YEAR($C295),'Proyecciones cuota'!$B$5:$C$113,2,FALSE),"")</f>
        <v/>
      </c>
      <c r="E295" s="171">
        <f ca="1">IFERROR(IF($D295&lt;&gt;"",VLOOKUP(C295,Simulador!$H$17:$I$27,2,FALSE),0),0)</f>
        <v>0</v>
      </c>
      <c r="F295" s="46" t="str">
        <f t="shared" ca="1" si="55"/>
        <v/>
      </c>
      <c r="G295" s="43" t="str">
        <f ca="1">+IF(F295&lt;&gt;"",F295*VLOOKUP(YEAR($C295),'Proyecciones DTF'!$B$4:$Y$112,IF(C295&lt;EOMONTH($C$1,61),6,IF(AND(C295&gt;=EOMONTH($C$1,61),C295&lt;EOMONTH($C$1,90)),9,IF(AND(C295&gt;=EOMONTH($C$1,91),C295&lt;EOMONTH($C$1,120)),12,IF(AND(C295&gt;=EOMONTH($C$1,121),C295&lt;EOMONTH($C$1,150)),15,IF(AND(C295&gt;=EOMONTH($C$1,151),C295&lt;EOMONTH($C$1,180)),18,IF(AND(C295&gt;=EOMONTH($C$1,181),C295&lt;EOMONTH($C$1,210)),21,24))))))),"")</f>
        <v/>
      </c>
      <c r="H295" s="47" t="str">
        <f ca="1">+IF(F295&lt;&gt;"",F295*VLOOKUP(YEAR($C295),'Proyecciones DTF'!$B$4:$Y$112,IF(C295&lt;EOMONTH($C$1,61),3,IF(AND(C295&gt;=EOMONTH($C$1,61),C295&lt;EOMONTH($C$1,90)),6,IF(AND(C295&gt;=EOMONTH($C$1,91),C295&lt;EOMONTH($C$1,120)),9,IF(AND(C295&gt;=EOMONTH($C$1,121),C295&lt;EOMONTH($C$1,150)),12,IF(AND(C295&gt;=EOMONTH($C$1,151),C295&lt;EOMONTH($C$1,180)),15,IF(AND(C295&gt;=EOMONTH($C$1,181),C295&lt;EOMONTH($C$1,210)),18,21))))))),"")</f>
        <v/>
      </c>
      <c r="I295" s="88" t="str">
        <f t="shared" ca="1" si="56"/>
        <v/>
      </c>
      <c r="J295" s="138" t="str">
        <f t="shared" ca="1" si="57"/>
        <v/>
      </c>
      <c r="K295" s="43" t="str">
        <f ca="1">+IF(G295&lt;&gt;"",SUM($G$7:G295),"")</f>
        <v/>
      </c>
      <c r="L295" s="46" t="str">
        <f t="shared" ca="1" si="58"/>
        <v/>
      </c>
      <c r="M295" s="51" t="str">
        <f ca="1">+IF(H295&lt;&gt;"",SUM($H$7:H295),"")</f>
        <v/>
      </c>
      <c r="N295" s="47" t="str">
        <f t="shared" ca="1" si="59"/>
        <v/>
      </c>
      <c r="O295" s="46" t="str">
        <f t="shared" ca="1" si="60"/>
        <v/>
      </c>
      <c r="P295" s="46" t="str">
        <f t="shared" ca="1" si="61"/>
        <v/>
      </c>
      <c r="Q295" s="53" t="str">
        <f t="shared" ca="1" si="62"/>
        <v/>
      </c>
      <c r="R295" s="53" t="str">
        <f t="shared" ca="1" si="63"/>
        <v/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x14ac:dyDescent="0.25">
      <c r="A296" s="31">
        <v>290</v>
      </c>
      <c r="B296" s="37" t="str">
        <f t="shared" ca="1" si="53"/>
        <v/>
      </c>
      <c r="C296" s="40" t="str">
        <f t="shared" ca="1" si="54"/>
        <v/>
      </c>
      <c r="D296" s="43" t="str">
        <f ca="1">+IF($C296&lt;&gt;"",VLOOKUP(YEAR($C296),'Proyecciones cuota'!$B$5:$C$113,2,FALSE),"")</f>
        <v/>
      </c>
      <c r="E296" s="171">
        <f ca="1">IFERROR(IF($D296&lt;&gt;"",VLOOKUP(C296,Simulador!$H$17:$I$27,2,FALSE),0),0)</f>
        <v>0</v>
      </c>
      <c r="F296" s="46" t="str">
        <f t="shared" ca="1" si="55"/>
        <v/>
      </c>
      <c r="G296" s="43" t="str">
        <f ca="1">+IF(F296&lt;&gt;"",F296*VLOOKUP(YEAR($C296),'Proyecciones DTF'!$B$4:$Y$112,IF(C296&lt;EOMONTH($C$1,61),6,IF(AND(C296&gt;=EOMONTH($C$1,61),C296&lt;EOMONTH($C$1,90)),9,IF(AND(C296&gt;=EOMONTH($C$1,91),C296&lt;EOMONTH($C$1,120)),12,IF(AND(C296&gt;=EOMONTH($C$1,121),C296&lt;EOMONTH($C$1,150)),15,IF(AND(C296&gt;=EOMONTH($C$1,151),C296&lt;EOMONTH($C$1,180)),18,IF(AND(C296&gt;=EOMONTH($C$1,181),C296&lt;EOMONTH($C$1,210)),21,24))))))),"")</f>
        <v/>
      </c>
      <c r="H296" s="47" t="str">
        <f ca="1">+IF(F296&lt;&gt;"",F296*VLOOKUP(YEAR($C296),'Proyecciones DTF'!$B$4:$Y$112,IF(C296&lt;EOMONTH($C$1,61),3,IF(AND(C296&gt;=EOMONTH($C$1,61),C296&lt;EOMONTH($C$1,90)),6,IF(AND(C296&gt;=EOMONTH($C$1,91),C296&lt;EOMONTH($C$1,120)),9,IF(AND(C296&gt;=EOMONTH($C$1,121),C296&lt;EOMONTH($C$1,150)),12,IF(AND(C296&gt;=EOMONTH($C$1,151),C296&lt;EOMONTH($C$1,180)),15,IF(AND(C296&gt;=EOMONTH($C$1,181),C296&lt;EOMONTH($C$1,210)),18,21))))))),"")</f>
        <v/>
      </c>
      <c r="I296" s="88" t="str">
        <f t="shared" ca="1" si="56"/>
        <v/>
      </c>
      <c r="J296" s="138" t="str">
        <f t="shared" ca="1" si="57"/>
        <v/>
      </c>
      <c r="K296" s="43" t="str">
        <f ca="1">+IF(G296&lt;&gt;"",SUM($G$7:G296),"")</f>
        <v/>
      </c>
      <c r="L296" s="46" t="str">
        <f t="shared" ca="1" si="58"/>
        <v/>
      </c>
      <c r="M296" s="51" t="str">
        <f ca="1">+IF(H296&lt;&gt;"",SUM($H$7:H296),"")</f>
        <v/>
      </c>
      <c r="N296" s="47" t="str">
        <f t="shared" ca="1" si="59"/>
        <v/>
      </c>
      <c r="O296" s="46" t="str">
        <f t="shared" ca="1" si="60"/>
        <v/>
      </c>
      <c r="P296" s="46" t="str">
        <f t="shared" ca="1" si="61"/>
        <v/>
      </c>
      <c r="Q296" s="53" t="str">
        <f t="shared" ca="1" si="62"/>
        <v/>
      </c>
      <c r="R296" s="53" t="str">
        <f t="shared" ca="1" si="63"/>
        <v/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x14ac:dyDescent="0.25">
      <c r="A297" s="31">
        <v>291</v>
      </c>
      <c r="B297" s="37" t="str">
        <f t="shared" ca="1" si="53"/>
        <v/>
      </c>
      <c r="C297" s="40" t="str">
        <f t="shared" ca="1" si="54"/>
        <v/>
      </c>
      <c r="D297" s="43" t="str">
        <f ca="1">+IF($C297&lt;&gt;"",VLOOKUP(YEAR($C297),'Proyecciones cuota'!$B$5:$C$113,2,FALSE),"")</f>
        <v/>
      </c>
      <c r="E297" s="171">
        <f ca="1">IFERROR(IF($D297&lt;&gt;"",VLOOKUP(C297,Simulador!$H$17:$I$27,2,FALSE),0),0)</f>
        <v>0</v>
      </c>
      <c r="F297" s="46" t="str">
        <f t="shared" ca="1" si="55"/>
        <v/>
      </c>
      <c r="G297" s="43" t="str">
        <f ca="1">+IF(F297&lt;&gt;"",F297*VLOOKUP(YEAR($C297),'Proyecciones DTF'!$B$4:$Y$112,IF(C297&lt;EOMONTH($C$1,61),6,IF(AND(C297&gt;=EOMONTH($C$1,61),C297&lt;EOMONTH($C$1,90)),9,IF(AND(C297&gt;=EOMONTH($C$1,91),C297&lt;EOMONTH($C$1,120)),12,IF(AND(C297&gt;=EOMONTH($C$1,121),C297&lt;EOMONTH($C$1,150)),15,IF(AND(C297&gt;=EOMONTH($C$1,151),C297&lt;EOMONTH($C$1,180)),18,IF(AND(C297&gt;=EOMONTH($C$1,181),C297&lt;EOMONTH($C$1,210)),21,24))))))),"")</f>
        <v/>
      </c>
      <c r="H297" s="47" t="str">
        <f ca="1">+IF(F297&lt;&gt;"",F297*VLOOKUP(YEAR($C297),'Proyecciones DTF'!$B$4:$Y$112,IF(C297&lt;EOMONTH($C$1,61),3,IF(AND(C297&gt;=EOMONTH($C$1,61),C297&lt;EOMONTH($C$1,90)),6,IF(AND(C297&gt;=EOMONTH($C$1,91),C297&lt;EOMONTH($C$1,120)),9,IF(AND(C297&gt;=EOMONTH($C$1,121),C297&lt;EOMONTH($C$1,150)),12,IF(AND(C297&gt;=EOMONTH($C$1,151),C297&lt;EOMONTH($C$1,180)),15,IF(AND(C297&gt;=EOMONTH($C$1,181),C297&lt;EOMONTH($C$1,210)),18,21))))))),"")</f>
        <v/>
      </c>
      <c r="I297" s="88" t="str">
        <f t="shared" ca="1" si="56"/>
        <v/>
      </c>
      <c r="J297" s="138" t="str">
        <f t="shared" ca="1" si="57"/>
        <v/>
      </c>
      <c r="K297" s="43" t="str">
        <f ca="1">+IF(G297&lt;&gt;"",SUM($G$7:G297),"")</f>
        <v/>
      </c>
      <c r="L297" s="46" t="str">
        <f t="shared" ca="1" si="58"/>
        <v/>
      </c>
      <c r="M297" s="51" t="str">
        <f ca="1">+IF(H297&lt;&gt;"",SUM($H$7:H297),"")</f>
        <v/>
      </c>
      <c r="N297" s="47" t="str">
        <f t="shared" ca="1" si="59"/>
        <v/>
      </c>
      <c r="O297" s="46" t="str">
        <f t="shared" ca="1" si="60"/>
        <v/>
      </c>
      <c r="P297" s="46" t="str">
        <f t="shared" ca="1" si="61"/>
        <v/>
      </c>
      <c r="Q297" s="53" t="str">
        <f t="shared" ca="1" si="62"/>
        <v/>
      </c>
      <c r="R297" s="53" t="str">
        <f t="shared" ca="1" si="63"/>
        <v/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x14ac:dyDescent="0.25">
      <c r="A298" s="31">
        <v>292</v>
      </c>
      <c r="B298" s="37" t="str">
        <f t="shared" ca="1" si="53"/>
        <v/>
      </c>
      <c r="C298" s="40" t="str">
        <f t="shared" ca="1" si="54"/>
        <v/>
      </c>
      <c r="D298" s="43" t="str">
        <f ca="1">+IF($C298&lt;&gt;"",VLOOKUP(YEAR($C298),'Proyecciones cuota'!$B$5:$C$113,2,FALSE),"")</f>
        <v/>
      </c>
      <c r="E298" s="171">
        <f ca="1">IFERROR(IF($D298&lt;&gt;"",VLOOKUP(C298,Simulador!$H$17:$I$27,2,FALSE),0),0)</f>
        <v>0</v>
      </c>
      <c r="F298" s="46" t="str">
        <f t="shared" ca="1" si="55"/>
        <v/>
      </c>
      <c r="G298" s="43" t="str">
        <f ca="1">+IF(F298&lt;&gt;"",F298*VLOOKUP(YEAR($C298),'Proyecciones DTF'!$B$4:$Y$112,IF(C298&lt;EOMONTH($C$1,61),6,IF(AND(C298&gt;=EOMONTH($C$1,61),C298&lt;EOMONTH($C$1,90)),9,IF(AND(C298&gt;=EOMONTH($C$1,91),C298&lt;EOMONTH($C$1,120)),12,IF(AND(C298&gt;=EOMONTH($C$1,121),C298&lt;EOMONTH($C$1,150)),15,IF(AND(C298&gt;=EOMONTH($C$1,151),C298&lt;EOMONTH($C$1,180)),18,IF(AND(C298&gt;=EOMONTH($C$1,181),C298&lt;EOMONTH($C$1,210)),21,24))))))),"")</f>
        <v/>
      </c>
      <c r="H298" s="47" t="str">
        <f ca="1">+IF(F298&lt;&gt;"",F298*VLOOKUP(YEAR($C298),'Proyecciones DTF'!$B$4:$Y$112,IF(C298&lt;EOMONTH($C$1,61),3,IF(AND(C298&gt;=EOMONTH($C$1,61),C298&lt;EOMONTH($C$1,90)),6,IF(AND(C298&gt;=EOMONTH($C$1,91),C298&lt;EOMONTH($C$1,120)),9,IF(AND(C298&gt;=EOMONTH($C$1,121),C298&lt;EOMONTH($C$1,150)),12,IF(AND(C298&gt;=EOMONTH($C$1,151),C298&lt;EOMONTH($C$1,180)),15,IF(AND(C298&gt;=EOMONTH($C$1,181),C298&lt;EOMONTH($C$1,210)),18,21))))))),"")</f>
        <v/>
      </c>
      <c r="I298" s="88" t="str">
        <f t="shared" ca="1" si="56"/>
        <v/>
      </c>
      <c r="J298" s="138" t="str">
        <f t="shared" ca="1" si="57"/>
        <v/>
      </c>
      <c r="K298" s="43" t="str">
        <f ca="1">+IF(G298&lt;&gt;"",SUM($G$7:G298),"")</f>
        <v/>
      </c>
      <c r="L298" s="46" t="str">
        <f t="shared" ca="1" si="58"/>
        <v/>
      </c>
      <c r="M298" s="51" t="str">
        <f ca="1">+IF(H298&lt;&gt;"",SUM($H$7:H298),"")</f>
        <v/>
      </c>
      <c r="N298" s="47" t="str">
        <f t="shared" ca="1" si="59"/>
        <v/>
      </c>
      <c r="O298" s="46" t="str">
        <f t="shared" ca="1" si="60"/>
        <v/>
      </c>
      <c r="P298" s="46" t="str">
        <f t="shared" ca="1" si="61"/>
        <v/>
      </c>
      <c r="Q298" s="53" t="str">
        <f t="shared" ca="1" si="62"/>
        <v/>
      </c>
      <c r="R298" s="53" t="str">
        <f t="shared" ca="1" si="63"/>
        <v/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x14ac:dyDescent="0.25">
      <c r="A299" s="31">
        <v>293</v>
      </c>
      <c r="B299" s="37" t="str">
        <f t="shared" ca="1" si="53"/>
        <v/>
      </c>
      <c r="C299" s="40" t="str">
        <f t="shared" ca="1" si="54"/>
        <v/>
      </c>
      <c r="D299" s="43" t="str">
        <f ca="1">+IF($C299&lt;&gt;"",VLOOKUP(YEAR($C299),'Proyecciones cuota'!$B$5:$C$113,2,FALSE),"")</f>
        <v/>
      </c>
      <c r="E299" s="171">
        <f ca="1">IFERROR(IF($D299&lt;&gt;"",VLOOKUP(C299,Simulador!$H$17:$I$27,2,FALSE),0),0)</f>
        <v>0</v>
      </c>
      <c r="F299" s="46" t="str">
        <f t="shared" ca="1" si="55"/>
        <v/>
      </c>
      <c r="G299" s="43" t="str">
        <f ca="1">+IF(F299&lt;&gt;"",F299*VLOOKUP(YEAR($C299),'Proyecciones DTF'!$B$4:$Y$112,IF(C299&lt;EOMONTH($C$1,61),6,IF(AND(C299&gt;=EOMONTH($C$1,61),C299&lt;EOMONTH($C$1,90)),9,IF(AND(C299&gt;=EOMONTH($C$1,91),C299&lt;EOMONTH($C$1,120)),12,IF(AND(C299&gt;=EOMONTH($C$1,121),C299&lt;EOMONTH($C$1,150)),15,IF(AND(C299&gt;=EOMONTH($C$1,151),C299&lt;EOMONTH($C$1,180)),18,IF(AND(C299&gt;=EOMONTH($C$1,181),C299&lt;EOMONTH($C$1,210)),21,24))))))),"")</f>
        <v/>
      </c>
      <c r="H299" s="47" t="str">
        <f ca="1">+IF(F299&lt;&gt;"",F299*VLOOKUP(YEAR($C299),'Proyecciones DTF'!$B$4:$Y$112,IF(C299&lt;EOMONTH($C$1,61),3,IF(AND(C299&gt;=EOMONTH($C$1,61),C299&lt;EOMONTH($C$1,90)),6,IF(AND(C299&gt;=EOMONTH($C$1,91),C299&lt;EOMONTH($C$1,120)),9,IF(AND(C299&gt;=EOMONTH($C$1,121),C299&lt;EOMONTH($C$1,150)),12,IF(AND(C299&gt;=EOMONTH($C$1,151),C299&lt;EOMONTH($C$1,180)),15,IF(AND(C299&gt;=EOMONTH($C$1,181),C299&lt;EOMONTH($C$1,210)),18,21))))))),"")</f>
        <v/>
      </c>
      <c r="I299" s="88" t="str">
        <f t="shared" ca="1" si="56"/>
        <v/>
      </c>
      <c r="J299" s="138" t="str">
        <f t="shared" ca="1" si="57"/>
        <v/>
      </c>
      <c r="K299" s="43" t="str">
        <f ca="1">+IF(G299&lt;&gt;"",SUM($G$7:G299),"")</f>
        <v/>
      </c>
      <c r="L299" s="46" t="str">
        <f t="shared" ca="1" si="58"/>
        <v/>
      </c>
      <c r="M299" s="51" t="str">
        <f ca="1">+IF(H299&lt;&gt;"",SUM($H$7:H299),"")</f>
        <v/>
      </c>
      <c r="N299" s="47" t="str">
        <f t="shared" ca="1" si="59"/>
        <v/>
      </c>
      <c r="O299" s="46" t="str">
        <f t="shared" ca="1" si="60"/>
        <v/>
      </c>
      <c r="P299" s="46" t="str">
        <f t="shared" ca="1" si="61"/>
        <v/>
      </c>
      <c r="Q299" s="53" t="str">
        <f t="shared" ca="1" si="62"/>
        <v/>
      </c>
      <c r="R299" s="53" t="str">
        <f t="shared" ca="1" si="63"/>
        <v/>
      </c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x14ac:dyDescent="0.25">
      <c r="A300" s="31">
        <v>294</v>
      </c>
      <c r="B300" s="37" t="str">
        <f t="shared" ca="1" si="53"/>
        <v/>
      </c>
      <c r="C300" s="40" t="str">
        <f t="shared" ca="1" si="54"/>
        <v/>
      </c>
      <c r="D300" s="43" t="str">
        <f ca="1">+IF($C300&lt;&gt;"",VLOOKUP(YEAR($C300),'Proyecciones cuota'!$B$5:$C$113,2,FALSE),"")</f>
        <v/>
      </c>
      <c r="E300" s="171">
        <f ca="1">IFERROR(IF($D300&lt;&gt;"",VLOOKUP(C300,Simulador!$H$17:$I$27,2,FALSE),0),0)</f>
        <v>0</v>
      </c>
      <c r="F300" s="46" t="str">
        <f t="shared" ca="1" si="55"/>
        <v/>
      </c>
      <c r="G300" s="43" t="str">
        <f ca="1">+IF(F300&lt;&gt;"",F300*VLOOKUP(YEAR($C300),'Proyecciones DTF'!$B$4:$Y$112,IF(C300&lt;EOMONTH($C$1,61),6,IF(AND(C300&gt;=EOMONTH($C$1,61),C300&lt;EOMONTH($C$1,90)),9,IF(AND(C300&gt;=EOMONTH($C$1,91),C300&lt;EOMONTH($C$1,120)),12,IF(AND(C300&gt;=EOMONTH($C$1,121),C300&lt;EOMONTH($C$1,150)),15,IF(AND(C300&gt;=EOMONTH($C$1,151),C300&lt;EOMONTH($C$1,180)),18,IF(AND(C300&gt;=EOMONTH($C$1,181),C300&lt;EOMONTH($C$1,210)),21,24))))))),"")</f>
        <v/>
      </c>
      <c r="H300" s="47" t="str">
        <f ca="1">+IF(F300&lt;&gt;"",F300*VLOOKUP(YEAR($C300),'Proyecciones DTF'!$B$4:$Y$112,IF(C300&lt;EOMONTH($C$1,61),3,IF(AND(C300&gt;=EOMONTH($C$1,61),C300&lt;EOMONTH($C$1,90)),6,IF(AND(C300&gt;=EOMONTH($C$1,91),C300&lt;EOMONTH($C$1,120)),9,IF(AND(C300&gt;=EOMONTH($C$1,121),C300&lt;EOMONTH($C$1,150)),12,IF(AND(C300&gt;=EOMONTH($C$1,151),C300&lt;EOMONTH($C$1,180)),15,IF(AND(C300&gt;=EOMONTH($C$1,181),C300&lt;EOMONTH($C$1,210)),18,21))))))),"")</f>
        <v/>
      </c>
      <c r="I300" s="88" t="str">
        <f t="shared" ca="1" si="56"/>
        <v/>
      </c>
      <c r="J300" s="138" t="str">
        <f t="shared" ca="1" si="57"/>
        <v/>
      </c>
      <c r="K300" s="43" t="str">
        <f ca="1">+IF(G300&lt;&gt;"",SUM($G$7:G300),"")</f>
        <v/>
      </c>
      <c r="L300" s="46" t="str">
        <f t="shared" ca="1" si="58"/>
        <v/>
      </c>
      <c r="M300" s="51" t="str">
        <f ca="1">+IF(H300&lt;&gt;"",SUM($H$7:H300),"")</f>
        <v/>
      </c>
      <c r="N300" s="47" t="str">
        <f t="shared" ca="1" si="59"/>
        <v/>
      </c>
      <c r="O300" s="46" t="str">
        <f t="shared" ca="1" si="60"/>
        <v/>
      </c>
      <c r="P300" s="46" t="str">
        <f t="shared" ca="1" si="61"/>
        <v/>
      </c>
      <c r="Q300" s="53" t="str">
        <f t="shared" ca="1" si="62"/>
        <v/>
      </c>
      <c r="R300" s="53" t="str">
        <f t="shared" ca="1" si="63"/>
        <v/>
      </c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x14ac:dyDescent="0.25">
      <c r="A301" s="31">
        <v>295</v>
      </c>
      <c r="B301" s="37" t="str">
        <f t="shared" ca="1" si="53"/>
        <v/>
      </c>
      <c r="C301" s="40" t="str">
        <f t="shared" ca="1" si="54"/>
        <v/>
      </c>
      <c r="D301" s="43" t="str">
        <f ca="1">+IF($C301&lt;&gt;"",VLOOKUP(YEAR($C301),'Proyecciones cuota'!$B$5:$C$113,2,FALSE),"")</f>
        <v/>
      </c>
      <c r="E301" s="171">
        <f ca="1">IFERROR(IF($D301&lt;&gt;"",VLOOKUP(C301,Simulador!$H$17:$I$27,2,FALSE),0),0)</f>
        <v>0</v>
      </c>
      <c r="F301" s="46" t="str">
        <f t="shared" ca="1" si="55"/>
        <v/>
      </c>
      <c r="G301" s="43" t="str">
        <f ca="1">+IF(F301&lt;&gt;"",F301*VLOOKUP(YEAR($C301),'Proyecciones DTF'!$B$4:$Y$112,IF(C301&lt;EOMONTH($C$1,61),6,IF(AND(C301&gt;=EOMONTH($C$1,61),C301&lt;EOMONTH($C$1,90)),9,IF(AND(C301&gt;=EOMONTH($C$1,91),C301&lt;EOMONTH($C$1,120)),12,IF(AND(C301&gt;=EOMONTH($C$1,121),C301&lt;EOMONTH($C$1,150)),15,IF(AND(C301&gt;=EOMONTH($C$1,151),C301&lt;EOMONTH($C$1,180)),18,IF(AND(C301&gt;=EOMONTH($C$1,181),C301&lt;EOMONTH($C$1,210)),21,24))))))),"")</f>
        <v/>
      </c>
      <c r="H301" s="47" t="str">
        <f ca="1">+IF(F301&lt;&gt;"",F301*VLOOKUP(YEAR($C301),'Proyecciones DTF'!$B$4:$Y$112,IF(C301&lt;EOMONTH($C$1,61),3,IF(AND(C301&gt;=EOMONTH($C$1,61),C301&lt;EOMONTH($C$1,90)),6,IF(AND(C301&gt;=EOMONTH($C$1,91),C301&lt;EOMONTH($C$1,120)),9,IF(AND(C301&gt;=EOMONTH($C$1,121),C301&lt;EOMONTH($C$1,150)),12,IF(AND(C301&gt;=EOMONTH($C$1,151),C301&lt;EOMONTH($C$1,180)),15,IF(AND(C301&gt;=EOMONTH($C$1,181),C301&lt;EOMONTH($C$1,210)),18,21))))))),"")</f>
        <v/>
      </c>
      <c r="I301" s="88" t="str">
        <f t="shared" ca="1" si="56"/>
        <v/>
      </c>
      <c r="J301" s="138" t="str">
        <f t="shared" ca="1" si="57"/>
        <v/>
      </c>
      <c r="K301" s="43" t="str">
        <f ca="1">+IF(G301&lt;&gt;"",SUM($G$7:G301),"")</f>
        <v/>
      </c>
      <c r="L301" s="46" t="str">
        <f t="shared" ca="1" si="58"/>
        <v/>
      </c>
      <c r="M301" s="51" t="str">
        <f ca="1">+IF(H301&lt;&gt;"",SUM($H$7:H301),"")</f>
        <v/>
      </c>
      <c r="N301" s="47" t="str">
        <f t="shared" ca="1" si="59"/>
        <v/>
      </c>
      <c r="O301" s="46" t="str">
        <f t="shared" ca="1" si="60"/>
        <v/>
      </c>
      <c r="P301" s="46" t="str">
        <f t="shared" ca="1" si="61"/>
        <v/>
      </c>
      <c r="Q301" s="53" t="str">
        <f t="shared" ca="1" si="62"/>
        <v/>
      </c>
      <c r="R301" s="53" t="str">
        <f t="shared" ca="1" si="63"/>
        <v/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x14ac:dyDescent="0.25">
      <c r="A302" s="31">
        <v>296</v>
      </c>
      <c r="B302" s="37" t="str">
        <f t="shared" ca="1" si="53"/>
        <v/>
      </c>
      <c r="C302" s="40" t="str">
        <f t="shared" ca="1" si="54"/>
        <v/>
      </c>
      <c r="D302" s="43" t="str">
        <f ca="1">+IF($C302&lt;&gt;"",VLOOKUP(YEAR($C302),'Proyecciones cuota'!$B$5:$C$113,2,FALSE),"")</f>
        <v/>
      </c>
      <c r="E302" s="171">
        <f ca="1">IFERROR(IF($D302&lt;&gt;"",VLOOKUP(C302,Simulador!$H$17:$I$27,2,FALSE),0),0)</f>
        <v>0</v>
      </c>
      <c r="F302" s="46" t="str">
        <f t="shared" ca="1" si="55"/>
        <v/>
      </c>
      <c r="G302" s="43" t="str">
        <f ca="1">+IF(F302&lt;&gt;"",F302*VLOOKUP(YEAR($C302),'Proyecciones DTF'!$B$4:$Y$112,IF(C302&lt;EOMONTH($C$1,61),6,IF(AND(C302&gt;=EOMONTH($C$1,61),C302&lt;EOMONTH($C$1,90)),9,IF(AND(C302&gt;=EOMONTH($C$1,91),C302&lt;EOMONTH($C$1,120)),12,IF(AND(C302&gt;=EOMONTH($C$1,121),C302&lt;EOMONTH($C$1,150)),15,IF(AND(C302&gt;=EOMONTH($C$1,151),C302&lt;EOMONTH($C$1,180)),18,IF(AND(C302&gt;=EOMONTH($C$1,181),C302&lt;EOMONTH($C$1,210)),21,24))))))),"")</f>
        <v/>
      </c>
      <c r="H302" s="47" t="str">
        <f ca="1">+IF(F302&lt;&gt;"",F302*VLOOKUP(YEAR($C302),'Proyecciones DTF'!$B$4:$Y$112,IF(C302&lt;EOMONTH($C$1,61),3,IF(AND(C302&gt;=EOMONTH($C$1,61),C302&lt;EOMONTH($C$1,90)),6,IF(AND(C302&gt;=EOMONTH($C$1,91),C302&lt;EOMONTH($C$1,120)),9,IF(AND(C302&gt;=EOMONTH($C$1,121),C302&lt;EOMONTH($C$1,150)),12,IF(AND(C302&gt;=EOMONTH($C$1,151),C302&lt;EOMONTH($C$1,180)),15,IF(AND(C302&gt;=EOMONTH($C$1,181),C302&lt;EOMONTH($C$1,210)),18,21))))))),"")</f>
        <v/>
      </c>
      <c r="I302" s="88" t="str">
        <f t="shared" ca="1" si="56"/>
        <v/>
      </c>
      <c r="J302" s="138" t="str">
        <f t="shared" ca="1" si="57"/>
        <v/>
      </c>
      <c r="K302" s="43" t="str">
        <f ca="1">+IF(G302&lt;&gt;"",SUM($G$7:G302),"")</f>
        <v/>
      </c>
      <c r="L302" s="46" t="str">
        <f t="shared" ca="1" si="58"/>
        <v/>
      </c>
      <c r="M302" s="51" t="str">
        <f ca="1">+IF(H302&lt;&gt;"",SUM($H$7:H302),"")</f>
        <v/>
      </c>
      <c r="N302" s="47" t="str">
        <f t="shared" ca="1" si="59"/>
        <v/>
      </c>
      <c r="O302" s="46" t="str">
        <f t="shared" ca="1" si="60"/>
        <v/>
      </c>
      <c r="P302" s="46" t="str">
        <f t="shared" ca="1" si="61"/>
        <v/>
      </c>
      <c r="Q302" s="53" t="str">
        <f t="shared" ca="1" si="62"/>
        <v/>
      </c>
      <c r="R302" s="53" t="str">
        <f t="shared" ca="1" si="63"/>
        <v/>
      </c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x14ac:dyDescent="0.25">
      <c r="A303" s="31">
        <v>297</v>
      </c>
      <c r="B303" s="37" t="str">
        <f t="shared" ca="1" si="53"/>
        <v/>
      </c>
      <c r="C303" s="40" t="str">
        <f t="shared" ca="1" si="54"/>
        <v/>
      </c>
      <c r="D303" s="43" t="str">
        <f ca="1">+IF($C303&lt;&gt;"",VLOOKUP(YEAR($C303),'Proyecciones cuota'!$B$5:$C$113,2,FALSE),"")</f>
        <v/>
      </c>
      <c r="E303" s="171">
        <f ca="1">IFERROR(IF($D303&lt;&gt;"",VLOOKUP(C303,Simulador!$H$17:$I$27,2,FALSE),0),0)</f>
        <v>0</v>
      </c>
      <c r="F303" s="46" t="str">
        <f t="shared" ca="1" si="55"/>
        <v/>
      </c>
      <c r="G303" s="43" t="str">
        <f ca="1">+IF(F303&lt;&gt;"",F303*VLOOKUP(YEAR($C303),'Proyecciones DTF'!$B$4:$Y$112,IF(C303&lt;EOMONTH($C$1,61),6,IF(AND(C303&gt;=EOMONTH($C$1,61),C303&lt;EOMONTH($C$1,90)),9,IF(AND(C303&gt;=EOMONTH($C$1,91),C303&lt;EOMONTH($C$1,120)),12,IF(AND(C303&gt;=EOMONTH($C$1,121),C303&lt;EOMONTH($C$1,150)),15,IF(AND(C303&gt;=EOMONTH($C$1,151),C303&lt;EOMONTH($C$1,180)),18,IF(AND(C303&gt;=EOMONTH($C$1,181),C303&lt;EOMONTH($C$1,210)),21,24))))))),"")</f>
        <v/>
      </c>
      <c r="H303" s="47" t="str">
        <f ca="1">+IF(F303&lt;&gt;"",F303*VLOOKUP(YEAR($C303),'Proyecciones DTF'!$B$4:$Y$112,IF(C303&lt;EOMONTH($C$1,61),3,IF(AND(C303&gt;=EOMONTH($C$1,61),C303&lt;EOMONTH($C$1,90)),6,IF(AND(C303&gt;=EOMONTH($C$1,91),C303&lt;EOMONTH($C$1,120)),9,IF(AND(C303&gt;=EOMONTH($C$1,121),C303&lt;EOMONTH($C$1,150)),12,IF(AND(C303&gt;=EOMONTH($C$1,151),C303&lt;EOMONTH($C$1,180)),15,IF(AND(C303&gt;=EOMONTH($C$1,181),C303&lt;EOMONTH($C$1,210)),18,21))))))),"")</f>
        <v/>
      </c>
      <c r="I303" s="88" t="str">
        <f t="shared" ca="1" si="56"/>
        <v/>
      </c>
      <c r="J303" s="138" t="str">
        <f t="shared" ca="1" si="57"/>
        <v/>
      </c>
      <c r="K303" s="43" t="str">
        <f ca="1">+IF(G303&lt;&gt;"",SUM($G$7:G303),"")</f>
        <v/>
      </c>
      <c r="L303" s="46" t="str">
        <f t="shared" ca="1" si="58"/>
        <v/>
      </c>
      <c r="M303" s="51" t="str">
        <f ca="1">+IF(H303&lt;&gt;"",SUM($H$7:H303),"")</f>
        <v/>
      </c>
      <c r="N303" s="47" t="str">
        <f t="shared" ca="1" si="59"/>
        <v/>
      </c>
      <c r="O303" s="46" t="str">
        <f t="shared" ca="1" si="60"/>
        <v/>
      </c>
      <c r="P303" s="46" t="str">
        <f t="shared" ca="1" si="61"/>
        <v/>
      </c>
      <c r="Q303" s="53" t="str">
        <f t="shared" ca="1" si="62"/>
        <v/>
      </c>
      <c r="R303" s="53" t="str">
        <f t="shared" ca="1" si="63"/>
        <v/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x14ac:dyDescent="0.25">
      <c r="A304" s="31">
        <v>298</v>
      </c>
      <c r="B304" s="37" t="str">
        <f t="shared" ca="1" si="53"/>
        <v/>
      </c>
      <c r="C304" s="40" t="str">
        <f t="shared" ca="1" si="54"/>
        <v/>
      </c>
      <c r="D304" s="43" t="str">
        <f ca="1">+IF($C304&lt;&gt;"",VLOOKUP(YEAR($C304),'Proyecciones cuota'!$B$5:$C$113,2,FALSE),"")</f>
        <v/>
      </c>
      <c r="E304" s="171">
        <f ca="1">IFERROR(IF($D304&lt;&gt;"",VLOOKUP(C304,Simulador!$H$17:$I$27,2,FALSE),0),0)</f>
        <v>0</v>
      </c>
      <c r="F304" s="46" t="str">
        <f t="shared" ca="1" si="55"/>
        <v/>
      </c>
      <c r="G304" s="43" t="str">
        <f ca="1">+IF(F304&lt;&gt;"",F304*VLOOKUP(YEAR($C304),'Proyecciones DTF'!$B$4:$Y$112,IF(C304&lt;EOMONTH($C$1,61),6,IF(AND(C304&gt;=EOMONTH($C$1,61),C304&lt;EOMONTH($C$1,90)),9,IF(AND(C304&gt;=EOMONTH($C$1,91),C304&lt;EOMONTH($C$1,120)),12,IF(AND(C304&gt;=EOMONTH($C$1,121),C304&lt;EOMONTH($C$1,150)),15,IF(AND(C304&gt;=EOMONTH($C$1,151),C304&lt;EOMONTH($C$1,180)),18,IF(AND(C304&gt;=EOMONTH($C$1,181),C304&lt;EOMONTH($C$1,210)),21,24))))))),"")</f>
        <v/>
      </c>
      <c r="H304" s="47" t="str">
        <f ca="1">+IF(F304&lt;&gt;"",F304*VLOOKUP(YEAR($C304),'Proyecciones DTF'!$B$4:$Y$112,IF(C304&lt;EOMONTH($C$1,61),3,IF(AND(C304&gt;=EOMONTH($C$1,61),C304&lt;EOMONTH($C$1,90)),6,IF(AND(C304&gt;=EOMONTH($C$1,91),C304&lt;EOMONTH($C$1,120)),9,IF(AND(C304&gt;=EOMONTH($C$1,121),C304&lt;EOMONTH($C$1,150)),12,IF(AND(C304&gt;=EOMONTH($C$1,151),C304&lt;EOMONTH($C$1,180)),15,IF(AND(C304&gt;=EOMONTH($C$1,181),C304&lt;EOMONTH($C$1,210)),18,21))))))),"")</f>
        <v/>
      </c>
      <c r="I304" s="88" t="str">
        <f t="shared" ca="1" si="56"/>
        <v/>
      </c>
      <c r="J304" s="138" t="str">
        <f t="shared" ca="1" si="57"/>
        <v/>
      </c>
      <c r="K304" s="43" t="str">
        <f ca="1">+IF(G304&lt;&gt;"",SUM($G$7:G304),"")</f>
        <v/>
      </c>
      <c r="L304" s="46" t="str">
        <f t="shared" ca="1" si="58"/>
        <v/>
      </c>
      <c r="M304" s="51" t="str">
        <f ca="1">+IF(H304&lt;&gt;"",SUM($H$7:H304),"")</f>
        <v/>
      </c>
      <c r="N304" s="47" t="str">
        <f t="shared" ca="1" si="59"/>
        <v/>
      </c>
      <c r="O304" s="46" t="str">
        <f t="shared" ca="1" si="60"/>
        <v/>
      </c>
      <c r="P304" s="46" t="str">
        <f t="shared" ca="1" si="61"/>
        <v/>
      </c>
      <c r="Q304" s="53" t="str">
        <f t="shared" ca="1" si="62"/>
        <v/>
      </c>
      <c r="R304" s="53" t="str">
        <f t="shared" ca="1" si="63"/>
        <v/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x14ac:dyDescent="0.25">
      <c r="A305" s="31">
        <v>299</v>
      </c>
      <c r="B305" s="37" t="str">
        <f t="shared" ca="1" si="53"/>
        <v/>
      </c>
      <c r="C305" s="40" t="str">
        <f t="shared" ca="1" si="54"/>
        <v/>
      </c>
      <c r="D305" s="43" t="str">
        <f ca="1">+IF($C305&lt;&gt;"",VLOOKUP(YEAR($C305),'Proyecciones cuota'!$B$5:$C$113,2,FALSE),"")</f>
        <v/>
      </c>
      <c r="E305" s="171">
        <f ca="1">IFERROR(IF($D305&lt;&gt;"",VLOOKUP(C305,Simulador!$H$17:$I$27,2,FALSE),0),0)</f>
        <v>0</v>
      </c>
      <c r="F305" s="46" t="str">
        <f t="shared" ca="1" si="55"/>
        <v/>
      </c>
      <c r="G305" s="43" t="str">
        <f ca="1">+IF(F305&lt;&gt;"",F305*VLOOKUP(YEAR($C305),'Proyecciones DTF'!$B$4:$Y$112,IF(C305&lt;EOMONTH($C$1,61),6,IF(AND(C305&gt;=EOMONTH($C$1,61),C305&lt;EOMONTH($C$1,90)),9,IF(AND(C305&gt;=EOMONTH($C$1,91),C305&lt;EOMONTH($C$1,120)),12,IF(AND(C305&gt;=EOMONTH($C$1,121),C305&lt;EOMONTH($C$1,150)),15,IF(AND(C305&gt;=EOMONTH($C$1,151),C305&lt;EOMONTH($C$1,180)),18,IF(AND(C305&gt;=EOMONTH($C$1,181),C305&lt;EOMONTH($C$1,210)),21,24))))))),"")</f>
        <v/>
      </c>
      <c r="H305" s="47" t="str">
        <f ca="1">+IF(F305&lt;&gt;"",F305*VLOOKUP(YEAR($C305),'Proyecciones DTF'!$B$4:$Y$112,IF(C305&lt;EOMONTH($C$1,61),3,IF(AND(C305&gt;=EOMONTH($C$1,61),C305&lt;EOMONTH($C$1,90)),6,IF(AND(C305&gt;=EOMONTH($C$1,91),C305&lt;EOMONTH($C$1,120)),9,IF(AND(C305&gt;=EOMONTH($C$1,121),C305&lt;EOMONTH($C$1,150)),12,IF(AND(C305&gt;=EOMONTH($C$1,151),C305&lt;EOMONTH($C$1,180)),15,IF(AND(C305&gt;=EOMONTH($C$1,181),C305&lt;EOMONTH($C$1,210)),18,21))))))),"")</f>
        <v/>
      </c>
      <c r="I305" s="88" t="str">
        <f t="shared" ca="1" si="56"/>
        <v/>
      </c>
      <c r="J305" s="138" t="str">
        <f t="shared" ca="1" si="57"/>
        <v/>
      </c>
      <c r="K305" s="43" t="str">
        <f ca="1">+IF(G305&lt;&gt;"",SUM($G$7:G305),"")</f>
        <v/>
      </c>
      <c r="L305" s="46" t="str">
        <f t="shared" ca="1" si="58"/>
        <v/>
      </c>
      <c r="M305" s="51" t="str">
        <f ca="1">+IF(H305&lt;&gt;"",SUM($H$7:H305),"")</f>
        <v/>
      </c>
      <c r="N305" s="47" t="str">
        <f t="shared" ca="1" si="59"/>
        <v/>
      </c>
      <c r="O305" s="46" t="str">
        <f t="shared" ca="1" si="60"/>
        <v/>
      </c>
      <c r="P305" s="46" t="str">
        <f t="shared" ca="1" si="61"/>
        <v/>
      </c>
      <c r="Q305" s="53" t="str">
        <f t="shared" ca="1" si="62"/>
        <v/>
      </c>
      <c r="R305" s="53" t="str">
        <f t="shared" ca="1" si="63"/>
        <v/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25">
      <c r="A306" s="31">
        <v>300</v>
      </c>
      <c r="B306" s="37" t="str">
        <f t="shared" ca="1" si="53"/>
        <v/>
      </c>
      <c r="C306" s="40" t="str">
        <f t="shared" ca="1" si="54"/>
        <v/>
      </c>
      <c r="D306" s="43" t="str">
        <f ca="1">+IF($C306&lt;&gt;"",VLOOKUP(YEAR($C306),'Proyecciones cuota'!$B$5:$C$113,2,FALSE),"")</f>
        <v/>
      </c>
      <c r="E306" s="171">
        <f ca="1">IFERROR(IF($D306&lt;&gt;"",VLOOKUP(C306,Simulador!$H$17:$I$27,2,FALSE),0),0)</f>
        <v>0</v>
      </c>
      <c r="F306" s="46" t="str">
        <f t="shared" ca="1" si="55"/>
        <v/>
      </c>
      <c r="G306" s="43" t="str">
        <f ca="1">+IF(F306&lt;&gt;"",F306*VLOOKUP(YEAR($C306),'Proyecciones DTF'!$B$4:$Y$112,IF(C306&lt;EOMONTH($C$1,61),6,IF(AND(C306&gt;=EOMONTH($C$1,61),C306&lt;EOMONTH($C$1,90)),9,IF(AND(C306&gt;=EOMONTH($C$1,91),C306&lt;EOMONTH($C$1,120)),12,IF(AND(C306&gt;=EOMONTH($C$1,121),C306&lt;EOMONTH($C$1,150)),15,IF(AND(C306&gt;=EOMONTH($C$1,151),C306&lt;EOMONTH($C$1,180)),18,IF(AND(C306&gt;=EOMONTH($C$1,181),C306&lt;EOMONTH($C$1,210)),21,24))))))),"")</f>
        <v/>
      </c>
      <c r="H306" s="47" t="str">
        <f ca="1">+IF(F306&lt;&gt;"",F306*VLOOKUP(YEAR($C306),'Proyecciones DTF'!$B$4:$Y$112,IF(C306&lt;EOMONTH($C$1,61),3,IF(AND(C306&gt;=EOMONTH($C$1,61),C306&lt;EOMONTH($C$1,90)),6,IF(AND(C306&gt;=EOMONTH($C$1,91),C306&lt;EOMONTH($C$1,120)),9,IF(AND(C306&gt;=EOMONTH($C$1,121),C306&lt;EOMONTH($C$1,150)),12,IF(AND(C306&gt;=EOMONTH($C$1,151),C306&lt;EOMONTH($C$1,180)),15,IF(AND(C306&gt;=EOMONTH($C$1,181),C306&lt;EOMONTH($C$1,210)),18,21))))))),"")</f>
        <v/>
      </c>
      <c r="I306" s="88" t="str">
        <f t="shared" ca="1" si="56"/>
        <v/>
      </c>
      <c r="J306" s="138" t="str">
        <f t="shared" ca="1" si="57"/>
        <v/>
      </c>
      <c r="K306" s="43" t="str">
        <f ca="1">+IF(G306&lt;&gt;"",SUM($G$7:G306),"")</f>
        <v/>
      </c>
      <c r="L306" s="46" t="str">
        <f t="shared" ca="1" si="58"/>
        <v/>
      </c>
      <c r="M306" s="51" t="str">
        <f ca="1">+IF(H306&lt;&gt;"",SUM($H$7:H306),"")</f>
        <v/>
      </c>
      <c r="N306" s="47" t="str">
        <f t="shared" ca="1" si="59"/>
        <v/>
      </c>
      <c r="O306" s="46" t="str">
        <f t="shared" ca="1" si="60"/>
        <v/>
      </c>
      <c r="P306" s="46" t="str">
        <f t="shared" ca="1" si="61"/>
        <v/>
      </c>
      <c r="Q306" s="53" t="str">
        <f t="shared" ca="1" si="62"/>
        <v/>
      </c>
      <c r="R306" s="53" t="str">
        <f t="shared" ca="1" si="63"/>
        <v/>
      </c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x14ac:dyDescent="0.25">
      <c r="A307" s="31">
        <v>301</v>
      </c>
      <c r="B307" s="37" t="str">
        <f t="shared" ca="1" si="53"/>
        <v/>
      </c>
      <c r="C307" s="40" t="str">
        <f t="shared" ca="1" si="54"/>
        <v/>
      </c>
      <c r="D307" s="43" t="str">
        <f ca="1">+IF($C307&lt;&gt;"",VLOOKUP(YEAR($C307),'Proyecciones cuota'!$B$5:$C$113,2,FALSE),"")</f>
        <v/>
      </c>
      <c r="E307" s="171">
        <f ca="1">IFERROR(IF($D307&lt;&gt;"",VLOOKUP(C307,Simulador!$H$17:$I$27,2,FALSE),0),0)</f>
        <v>0</v>
      </c>
      <c r="F307" s="46" t="str">
        <f t="shared" ca="1" si="55"/>
        <v/>
      </c>
      <c r="G307" s="43" t="str">
        <f ca="1">+IF(F307&lt;&gt;"",F307*VLOOKUP(YEAR($C307),'Proyecciones DTF'!$B$4:$Y$112,IF(C307&lt;EOMONTH($C$1,61),6,IF(AND(C307&gt;=EOMONTH($C$1,61),C307&lt;EOMONTH($C$1,90)),9,IF(AND(C307&gt;=EOMONTH($C$1,91),C307&lt;EOMONTH($C$1,120)),12,IF(AND(C307&gt;=EOMONTH($C$1,121),C307&lt;EOMONTH($C$1,150)),15,IF(AND(C307&gt;=EOMONTH($C$1,151),C307&lt;EOMONTH($C$1,180)),18,IF(AND(C307&gt;=EOMONTH($C$1,181),C307&lt;EOMONTH($C$1,210)),21,24))))))),"")</f>
        <v/>
      </c>
      <c r="H307" s="47" t="str">
        <f ca="1">+IF(F307&lt;&gt;"",F307*VLOOKUP(YEAR($C307),'Proyecciones DTF'!$B$4:$Y$112,IF(C307&lt;EOMONTH($C$1,61),3,IF(AND(C307&gt;=EOMONTH($C$1,61),C307&lt;EOMONTH($C$1,90)),6,IF(AND(C307&gt;=EOMONTH($C$1,91),C307&lt;EOMONTH($C$1,120)),9,IF(AND(C307&gt;=EOMONTH($C$1,121),C307&lt;EOMONTH($C$1,150)),12,IF(AND(C307&gt;=EOMONTH($C$1,151),C307&lt;EOMONTH($C$1,180)),15,IF(AND(C307&gt;=EOMONTH($C$1,181),C307&lt;EOMONTH($C$1,210)),18,21))))))),"")</f>
        <v/>
      </c>
      <c r="I307" s="88" t="str">
        <f t="shared" ca="1" si="56"/>
        <v/>
      </c>
      <c r="J307" s="138" t="str">
        <f t="shared" ca="1" si="57"/>
        <v/>
      </c>
      <c r="K307" s="43" t="str">
        <f ca="1">+IF(G307&lt;&gt;"",SUM($G$7:G307),"")</f>
        <v/>
      </c>
      <c r="L307" s="46" t="str">
        <f t="shared" ca="1" si="58"/>
        <v/>
      </c>
      <c r="M307" s="51" t="str">
        <f ca="1">+IF(H307&lt;&gt;"",SUM($H$7:H307),"")</f>
        <v/>
      </c>
      <c r="N307" s="47" t="str">
        <f t="shared" ca="1" si="59"/>
        <v/>
      </c>
      <c r="O307" s="46" t="str">
        <f t="shared" ca="1" si="60"/>
        <v/>
      </c>
      <c r="P307" s="46" t="str">
        <f t="shared" ca="1" si="61"/>
        <v/>
      </c>
      <c r="Q307" s="53" t="str">
        <f t="shared" ca="1" si="62"/>
        <v/>
      </c>
      <c r="R307" s="53" t="str">
        <f t="shared" ca="1" si="63"/>
        <v/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x14ac:dyDescent="0.25">
      <c r="A308" s="31">
        <v>302</v>
      </c>
      <c r="B308" s="37" t="str">
        <f t="shared" ca="1" si="53"/>
        <v/>
      </c>
      <c r="C308" s="40" t="str">
        <f t="shared" ca="1" si="54"/>
        <v/>
      </c>
      <c r="D308" s="43" t="str">
        <f ca="1">+IF($C308&lt;&gt;"",VLOOKUP(YEAR($C308),'Proyecciones cuota'!$B$5:$C$113,2,FALSE),"")</f>
        <v/>
      </c>
      <c r="E308" s="171">
        <f ca="1">IFERROR(IF($D308&lt;&gt;"",VLOOKUP(C308,Simulador!$H$17:$I$27,2,FALSE),0),0)</f>
        <v>0</v>
      </c>
      <c r="F308" s="46" t="str">
        <f t="shared" ca="1" si="55"/>
        <v/>
      </c>
      <c r="G308" s="43" t="str">
        <f ca="1">+IF(F308&lt;&gt;"",F308*VLOOKUP(YEAR($C308),'Proyecciones DTF'!$B$4:$Y$112,IF(C308&lt;EOMONTH($C$1,61),6,IF(AND(C308&gt;=EOMONTH($C$1,61),C308&lt;EOMONTH($C$1,90)),9,IF(AND(C308&gt;=EOMONTH($C$1,91),C308&lt;EOMONTH($C$1,120)),12,IF(AND(C308&gt;=EOMONTH($C$1,121),C308&lt;EOMONTH($C$1,150)),15,IF(AND(C308&gt;=EOMONTH($C$1,151),C308&lt;EOMONTH($C$1,180)),18,IF(AND(C308&gt;=EOMONTH($C$1,181),C308&lt;EOMONTH($C$1,210)),21,24))))))),"")</f>
        <v/>
      </c>
      <c r="H308" s="47" t="str">
        <f ca="1">+IF(F308&lt;&gt;"",F308*VLOOKUP(YEAR($C308),'Proyecciones DTF'!$B$4:$Y$112,IF(C308&lt;EOMONTH($C$1,61),3,IF(AND(C308&gt;=EOMONTH($C$1,61),C308&lt;EOMONTH($C$1,90)),6,IF(AND(C308&gt;=EOMONTH($C$1,91),C308&lt;EOMONTH($C$1,120)),9,IF(AND(C308&gt;=EOMONTH($C$1,121),C308&lt;EOMONTH($C$1,150)),12,IF(AND(C308&gt;=EOMONTH($C$1,151),C308&lt;EOMONTH($C$1,180)),15,IF(AND(C308&gt;=EOMONTH($C$1,181),C308&lt;EOMONTH($C$1,210)),18,21))))))),"")</f>
        <v/>
      </c>
      <c r="I308" s="88" t="str">
        <f t="shared" ca="1" si="56"/>
        <v/>
      </c>
      <c r="J308" s="138" t="str">
        <f t="shared" ca="1" si="57"/>
        <v/>
      </c>
      <c r="K308" s="43" t="str">
        <f ca="1">+IF(G308&lt;&gt;"",SUM($G$7:G308),"")</f>
        <v/>
      </c>
      <c r="L308" s="46" t="str">
        <f t="shared" ca="1" si="58"/>
        <v/>
      </c>
      <c r="M308" s="51" t="str">
        <f ca="1">+IF(H308&lt;&gt;"",SUM($H$7:H308),"")</f>
        <v/>
      </c>
      <c r="N308" s="47" t="str">
        <f t="shared" ca="1" si="59"/>
        <v/>
      </c>
      <c r="O308" s="46" t="str">
        <f t="shared" ca="1" si="60"/>
        <v/>
      </c>
      <c r="P308" s="46" t="str">
        <f t="shared" ca="1" si="61"/>
        <v/>
      </c>
      <c r="Q308" s="53" t="str">
        <f t="shared" ca="1" si="62"/>
        <v/>
      </c>
      <c r="R308" s="53" t="str">
        <f t="shared" ca="1" si="63"/>
        <v/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x14ac:dyDescent="0.25">
      <c r="A309" s="31">
        <v>303</v>
      </c>
      <c r="B309" s="37" t="str">
        <f t="shared" ca="1" si="53"/>
        <v/>
      </c>
      <c r="C309" s="40" t="str">
        <f t="shared" ca="1" si="54"/>
        <v/>
      </c>
      <c r="D309" s="43" t="str">
        <f ca="1">+IF($C309&lt;&gt;"",VLOOKUP(YEAR($C309),'Proyecciones cuota'!$B$5:$C$113,2,FALSE),"")</f>
        <v/>
      </c>
      <c r="E309" s="171">
        <f ca="1">IFERROR(IF($D309&lt;&gt;"",VLOOKUP(C309,Simulador!$H$17:$I$27,2,FALSE),0),0)</f>
        <v>0</v>
      </c>
      <c r="F309" s="46" t="str">
        <f t="shared" ca="1" si="55"/>
        <v/>
      </c>
      <c r="G309" s="43" t="str">
        <f ca="1">+IF(F309&lt;&gt;"",F309*VLOOKUP(YEAR($C309),'Proyecciones DTF'!$B$4:$Y$112,IF(C309&lt;EOMONTH($C$1,61),6,IF(AND(C309&gt;=EOMONTH($C$1,61),C309&lt;EOMONTH($C$1,90)),9,IF(AND(C309&gt;=EOMONTH($C$1,91),C309&lt;EOMONTH($C$1,120)),12,IF(AND(C309&gt;=EOMONTH($C$1,121),C309&lt;EOMONTH($C$1,150)),15,IF(AND(C309&gt;=EOMONTH($C$1,151),C309&lt;EOMONTH($C$1,180)),18,IF(AND(C309&gt;=EOMONTH($C$1,181),C309&lt;EOMONTH($C$1,210)),21,24))))))),"")</f>
        <v/>
      </c>
      <c r="H309" s="47" t="str">
        <f ca="1">+IF(F309&lt;&gt;"",F309*VLOOKUP(YEAR($C309),'Proyecciones DTF'!$B$4:$Y$112,IF(C309&lt;EOMONTH($C$1,61),3,IF(AND(C309&gt;=EOMONTH($C$1,61),C309&lt;EOMONTH($C$1,90)),6,IF(AND(C309&gt;=EOMONTH($C$1,91),C309&lt;EOMONTH($C$1,120)),9,IF(AND(C309&gt;=EOMONTH($C$1,121),C309&lt;EOMONTH($C$1,150)),12,IF(AND(C309&gt;=EOMONTH($C$1,151),C309&lt;EOMONTH($C$1,180)),15,IF(AND(C309&gt;=EOMONTH($C$1,181),C309&lt;EOMONTH($C$1,210)),18,21))))))),"")</f>
        <v/>
      </c>
      <c r="I309" s="88" t="str">
        <f t="shared" ca="1" si="56"/>
        <v/>
      </c>
      <c r="J309" s="138" t="str">
        <f t="shared" ca="1" si="57"/>
        <v/>
      </c>
      <c r="K309" s="43" t="str">
        <f ca="1">+IF(G309&lt;&gt;"",SUM($G$7:G309),"")</f>
        <v/>
      </c>
      <c r="L309" s="46" t="str">
        <f t="shared" ca="1" si="58"/>
        <v/>
      </c>
      <c r="M309" s="51" t="str">
        <f ca="1">+IF(H309&lt;&gt;"",SUM($H$7:H309),"")</f>
        <v/>
      </c>
      <c r="N309" s="47" t="str">
        <f t="shared" ca="1" si="59"/>
        <v/>
      </c>
      <c r="O309" s="46" t="str">
        <f t="shared" ca="1" si="60"/>
        <v/>
      </c>
      <c r="P309" s="46" t="str">
        <f t="shared" ca="1" si="61"/>
        <v/>
      </c>
      <c r="Q309" s="53" t="str">
        <f t="shared" ca="1" si="62"/>
        <v/>
      </c>
      <c r="R309" s="53" t="str">
        <f t="shared" ca="1" si="63"/>
        <v/>
      </c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x14ac:dyDescent="0.25">
      <c r="A310" s="31">
        <v>304</v>
      </c>
      <c r="B310" s="37" t="str">
        <f t="shared" ca="1" si="53"/>
        <v/>
      </c>
      <c r="C310" s="40" t="str">
        <f t="shared" ca="1" si="54"/>
        <v/>
      </c>
      <c r="D310" s="43" t="str">
        <f ca="1">+IF($C310&lt;&gt;"",VLOOKUP(YEAR($C310),'Proyecciones cuota'!$B$5:$C$113,2,FALSE),"")</f>
        <v/>
      </c>
      <c r="E310" s="171">
        <f ca="1">IFERROR(IF($D310&lt;&gt;"",VLOOKUP(C310,Simulador!$H$17:$I$27,2,FALSE),0),0)</f>
        <v>0</v>
      </c>
      <c r="F310" s="46" t="str">
        <f t="shared" ca="1" si="55"/>
        <v/>
      </c>
      <c r="G310" s="43" t="str">
        <f ca="1">+IF(F310&lt;&gt;"",F310*VLOOKUP(YEAR($C310),'Proyecciones DTF'!$B$4:$Y$112,IF(C310&lt;EOMONTH($C$1,61),6,IF(AND(C310&gt;=EOMONTH($C$1,61),C310&lt;EOMONTH($C$1,90)),9,IF(AND(C310&gt;=EOMONTH($C$1,91),C310&lt;EOMONTH($C$1,120)),12,IF(AND(C310&gt;=EOMONTH($C$1,121),C310&lt;EOMONTH($C$1,150)),15,IF(AND(C310&gt;=EOMONTH($C$1,151),C310&lt;EOMONTH($C$1,180)),18,IF(AND(C310&gt;=EOMONTH($C$1,181),C310&lt;EOMONTH($C$1,210)),21,24))))))),"")</f>
        <v/>
      </c>
      <c r="H310" s="47" t="str">
        <f ca="1">+IF(F310&lt;&gt;"",F310*VLOOKUP(YEAR($C310),'Proyecciones DTF'!$B$4:$Y$112,IF(C310&lt;EOMONTH($C$1,61),3,IF(AND(C310&gt;=EOMONTH($C$1,61),C310&lt;EOMONTH($C$1,90)),6,IF(AND(C310&gt;=EOMONTH($C$1,91),C310&lt;EOMONTH($C$1,120)),9,IF(AND(C310&gt;=EOMONTH($C$1,121),C310&lt;EOMONTH($C$1,150)),12,IF(AND(C310&gt;=EOMONTH($C$1,151),C310&lt;EOMONTH($C$1,180)),15,IF(AND(C310&gt;=EOMONTH($C$1,181),C310&lt;EOMONTH($C$1,210)),18,21))))))),"")</f>
        <v/>
      </c>
      <c r="I310" s="88" t="str">
        <f t="shared" ca="1" si="56"/>
        <v/>
      </c>
      <c r="J310" s="138" t="str">
        <f t="shared" ca="1" si="57"/>
        <v/>
      </c>
      <c r="K310" s="43" t="str">
        <f ca="1">+IF(G310&lt;&gt;"",SUM($G$7:G310),"")</f>
        <v/>
      </c>
      <c r="L310" s="46" t="str">
        <f t="shared" ca="1" si="58"/>
        <v/>
      </c>
      <c r="M310" s="51" t="str">
        <f ca="1">+IF(H310&lt;&gt;"",SUM($H$7:H310),"")</f>
        <v/>
      </c>
      <c r="N310" s="47" t="str">
        <f t="shared" ca="1" si="59"/>
        <v/>
      </c>
      <c r="O310" s="46" t="str">
        <f t="shared" ca="1" si="60"/>
        <v/>
      </c>
      <c r="P310" s="46" t="str">
        <f t="shared" ca="1" si="61"/>
        <v/>
      </c>
      <c r="Q310" s="53" t="str">
        <f t="shared" ca="1" si="62"/>
        <v/>
      </c>
      <c r="R310" s="53" t="str">
        <f t="shared" ca="1" si="63"/>
        <v/>
      </c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x14ac:dyDescent="0.25">
      <c r="A311" s="31">
        <v>305</v>
      </c>
      <c r="B311" s="37" t="str">
        <f t="shared" ca="1" si="53"/>
        <v/>
      </c>
      <c r="C311" s="40" t="str">
        <f t="shared" ca="1" si="54"/>
        <v/>
      </c>
      <c r="D311" s="43" t="str">
        <f ca="1">+IF($C311&lt;&gt;"",VLOOKUP(YEAR($C311),'Proyecciones cuota'!$B$5:$C$113,2,FALSE),"")</f>
        <v/>
      </c>
      <c r="E311" s="171">
        <f ca="1">IFERROR(IF($D311&lt;&gt;"",VLOOKUP(C311,Simulador!$H$17:$I$27,2,FALSE),0),0)</f>
        <v>0</v>
      </c>
      <c r="F311" s="46" t="str">
        <f t="shared" ca="1" si="55"/>
        <v/>
      </c>
      <c r="G311" s="43" t="str">
        <f ca="1">+IF(F311&lt;&gt;"",F311*VLOOKUP(YEAR($C311),'Proyecciones DTF'!$B$4:$Y$112,IF(C311&lt;EOMONTH($C$1,61),6,IF(AND(C311&gt;=EOMONTH($C$1,61),C311&lt;EOMONTH($C$1,90)),9,IF(AND(C311&gt;=EOMONTH($C$1,91),C311&lt;EOMONTH($C$1,120)),12,IF(AND(C311&gt;=EOMONTH($C$1,121),C311&lt;EOMONTH($C$1,150)),15,IF(AND(C311&gt;=EOMONTH($C$1,151),C311&lt;EOMONTH($C$1,180)),18,IF(AND(C311&gt;=EOMONTH($C$1,181),C311&lt;EOMONTH($C$1,210)),21,24))))))),"")</f>
        <v/>
      </c>
      <c r="H311" s="47" t="str">
        <f ca="1">+IF(F311&lt;&gt;"",F311*VLOOKUP(YEAR($C311),'Proyecciones DTF'!$B$4:$Y$112,IF(C311&lt;EOMONTH($C$1,61),3,IF(AND(C311&gt;=EOMONTH($C$1,61),C311&lt;EOMONTH($C$1,90)),6,IF(AND(C311&gt;=EOMONTH($C$1,91),C311&lt;EOMONTH($C$1,120)),9,IF(AND(C311&gt;=EOMONTH($C$1,121),C311&lt;EOMONTH($C$1,150)),12,IF(AND(C311&gt;=EOMONTH($C$1,151),C311&lt;EOMONTH($C$1,180)),15,IF(AND(C311&gt;=EOMONTH($C$1,181),C311&lt;EOMONTH($C$1,210)),18,21))))))),"")</f>
        <v/>
      </c>
      <c r="I311" s="88" t="str">
        <f t="shared" ca="1" si="56"/>
        <v/>
      </c>
      <c r="J311" s="138" t="str">
        <f t="shared" ca="1" si="57"/>
        <v/>
      </c>
      <c r="K311" s="43" t="str">
        <f ca="1">+IF(G311&lt;&gt;"",SUM($G$7:G311),"")</f>
        <v/>
      </c>
      <c r="L311" s="46" t="str">
        <f t="shared" ca="1" si="58"/>
        <v/>
      </c>
      <c r="M311" s="51" t="str">
        <f ca="1">+IF(H311&lt;&gt;"",SUM($H$7:H311),"")</f>
        <v/>
      </c>
      <c r="N311" s="47" t="str">
        <f t="shared" ca="1" si="59"/>
        <v/>
      </c>
      <c r="O311" s="46" t="str">
        <f t="shared" ca="1" si="60"/>
        <v/>
      </c>
      <c r="P311" s="46" t="str">
        <f t="shared" ca="1" si="61"/>
        <v/>
      </c>
      <c r="Q311" s="53" t="str">
        <f t="shared" ca="1" si="62"/>
        <v/>
      </c>
      <c r="R311" s="53" t="str">
        <f t="shared" ca="1" si="63"/>
        <v/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x14ac:dyDescent="0.25">
      <c r="A312" s="31">
        <v>306</v>
      </c>
      <c r="B312" s="37" t="str">
        <f t="shared" ca="1" si="53"/>
        <v/>
      </c>
      <c r="C312" s="40" t="str">
        <f t="shared" ca="1" si="54"/>
        <v/>
      </c>
      <c r="D312" s="43" t="str">
        <f ca="1">+IF($C312&lt;&gt;"",VLOOKUP(YEAR($C312),'Proyecciones cuota'!$B$5:$C$113,2,FALSE),"")</f>
        <v/>
      </c>
      <c r="E312" s="171">
        <f ca="1">IFERROR(IF($D312&lt;&gt;"",VLOOKUP(C312,Simulador!$H$17:$I$27,2,FALSE),0),0)</f>
        <v>0</v>
      </c>
      <c r="F312" s="46" t="str">
        <f t="shared" ca="1" si="55"/>
        <v/>
      </c>
      <c r="G312" s="43" t="str">
        <f ca="1">+IF(F312&lt;&gt;"",F312*VLOOKUP(YEAR($C312),'Proyecciones DTF'!$B$4:$Y$112,IF(C312&lt;EOMONTH($C$1,61),6,IF(AND(C312&gt;=EOMONTH($C$1,61),C312&lt;EOMONTH($C$1,90)),9,IF(AND(C312&gt;=EOMONTH($C$1,91),C312&lt;EOMONTH($C$1,120)),12,IF(AND(C312&gt;=EOMONTH($C$1,121),C312&lt;EOMONTH($C$1,150)),15,IF(AND(C312&gt;=EOMONTH($C$1,151),C312&lt;EOMONTH($C$1,180)),18,IF(AND(C312&gt;=EOMONTH($C$1,181),C312&lt;EOMONTH($C$1,210)),21,24))))))),"")</f>
        <v/>
      </c>
      <c r="H312" s="47" t="str">
        <f ca="1">+IF(F312&lt;&gt;"",F312*VLOOKUP(YEAR($C312),'Proyecciones DTF'!$B$4:$Y$112,IF(C312&lt;EOMONTH($C$1,61),3,IF(AND(C312&gt;=EOMONTH($C$1,61),C312&lt;EOMONTH($C$1,90)),6,IF(AND(C312&gt;=EOMONTH($C$1,91),C312&lt;EOMONTH($C$1,120)),9,IF(AND(C312&gt;=EOMONTH($C$1,121),C312&lt;EOMONTH($C$1,150)),12,IF(AND(C312&gt;=EOMONTH($C$1,151),C312&lt;EOMONTH($C$1,180)),15,IF(AND(C312&gt;=EOMONTH($C$1,181),C312&lt;EOMONTH($C$1,210)),18,21))))))),"")</f>
        <v/>
      </c>
      <c r="I312" s="88" t="str">
        <f t="shared" ca="1" si="56"/>
        <v/>
      </c>
      <c r="J312" s="138" t="str">
        <f t="shared" ca="1" si="57"/>
        <v/>
      </c>
      <c r="K312" s="43" t="str">
        <f ca="1">+IF(G312&lt;&gt;"",SUM($G$7:G312),"")</f>
        <v/>
      </c>
      <c r="L312" s="46" t="str">
        <f t="shared" ca="1" si="58"/>
        <v/>
      </c>
      <c r="M312" s="51" t="str">
        <f ca="1">+IF(H312&lt;&gt;"",SUM($H$7:H312),"")</f>
        <v/>
      </c>
      <c r="N312" s="47" t="str">
        <f t="shared" ca="1" si="59"/>
        <v/>
      </c>
      <c r="O312" s="46" t="str">
        <f t="shared" ca="1" si="60"/>
        <v/>
      </c>
      <c r="P312" s="46" t="str">
        <f t="shared" ca="1" si="61"/>
        <v/>
      </c>
      <c r="Q312" s="53" t="str">
        <f t="shared" ca="1" si="62"/>
        <v/>
      </c>
      <c r="R312" s="53" t="str">
        <f t="shared" ca="1" si="63"/>
        <v/>
      </c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x14ac:dyDescent="0.25">
      <c r="A313" s="31">
        <v>307</v>
      </c>
      <c r="B313" s="37" t="str">
        <f t="shared" ca="1" si="53"/>
        <v/>
      </c>
      <c r="C313" s="40" t="str">
        <f t="shared" ca="1" si="54"/>
        <v/>
      </c>
      <c r="D313" s="43" t="str">
        <f ca="1">+IF($C313&lt;&gt;"",VLOOKUP(YEAR($C313),'Proyecciones cuota'!$B$5:$C$113,2,FALSE),"")</f>
        <v/>
      </c>
      <c r="E313" s="171">
        <f ca="1">IFERROR(IF($D313&lt;&gt;"",VLOOKUP(C313,Simulador!$H$17:$I$27,2,FALSE),0),0)</f>
        <v>0</v>
      </c>
      <c r="F313" s="46" t="str">
        <f t="shared" ca="1" si="55"/>
        <v/>
      </c>
      <c r="G313" s="43" t="str">
        <f ca="1">+IF(F313&lt;&gt;"",F313*VLOOKUP(YEAR($C313),'Proyecciones DTF'!$B$4:$Y$112,IF(C313&lt;EOMONTH($C$1,61),6,IF(AND(C313&gt;=EOMONTH($C$1,61),C313&lt;EOMONTH($C$1,90)),9,IF(AND(C313&gt;=EOMONTH($C$1,91),C313&lt;EOMONTH($C$1,120)),12,IF(AND(C313&gt;=EOMONTH($C$1,121),C313&lt;EOMONTH($C$1,150)),15,IF(AND(C313&gt;=EOMONTH($C$1,151),C313&lt;EOMONTH($C$1,180)),18,IF(AND(C313&gt;=EOMONTH($C$1,181),C313&lt;EOMONTH($C$1,210)),21,24))))))),"")</f>
        <v/>
      </c>
      <c r="H313" s="47" t="str">
        <f ca="1">+IF(F313&lt;&gt;"",F313*VLOOKUP(YEAR($C313),'Proyecciones DTF'!$B$4:$Y$112,IF(C313&lt;EOMONTH($C$1,61),3,IF(AND(C313&gt;=EOMONTH($C$1,61),C313&lt;EOMONTH($C$1,90)),6,IF(AND(C313&gt;=EOMONTH($C$1,91),C313&lt;EOMONTH($C$1,120)),9,IF(AND(C313&gt;=EOMONTH($C$1,121),C313&lt;EOMONTH($C$1,150)),12,IF(AND(C313&gt;=EOMONTH($C$1,151),C313&lt;EOMONTH($C$1,180)),15,IF(AND(C313&gt;=EOMONTH($C$1,181),C313&lt;EOMONTH($C$1,210)),18,21))))))),"")</f>
        <v/>
      </c>
      <c r="I313" s="88" t="str">
        <f t="shared" ca="1" si="56"/>
        <v/>
      </c>
      <c r="J313" s="138" t="str">
        <f t="shared" ca="1" si="57"/>
        <v/>
      </c>
      <c r="K313" s="43" t="str">
        <f ca="1">+IF(G313&lt;&gt;"",SUM($G$7:G313),"")</f>
        <v/>
      </c>
      <c r="L313" s="46" t="str">
        <f t="shared" ca="1" si="58"/>
        <v/>
      </c>
      <c r="M313" s="51" t="str">
        <f ca="1">+IF(H313&lt;&gt;"",SUM($H$7:H313),"")</f>
        <v/>
      </c>
      <c r="N313" s="47" t="str">
        <f t="shared" ca="1" si="59"/>
        <v/>
      </c>
      <c r="O313" s="46" t="str">
        <f t="shared" ca="1" si="60"/>
        <v/>
      </c>
      <c r="P313" s="46" t="str">
        <f t="shared" ca="1" si="61"/>
        <v/>
      </c>
      <c r="Q313" s="53" t="str">
        <f t="shared" ca="1" si="62"/>
        <v/>
      </c>
      <c r="R313" s="53" t="str">
        <f t="shared" ca="1" si="63"/>
        <v/>
      </c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25">
      <c r="A314" s="31">
        <v>308</v>
      </c>
      <c r="B314" s="37" t="str">
        <f t="shared" ca="1" si="53"/>
        <v/>
      </c>
      <c r="C314" s="40" t="str">
        <f t="shared" ca="1" si="54"/>
        <v/>
      </c>
      <c r="D314" s="43" t="str">
        <f ca="1">+IF($C314&lt;&gt;"",VLOOKUP(YEAR($C314),'Proyecciones cuota'!$B$5:$C$113,2,FALSE),"")</f>
        <v/>
      </c>
      <c r="E314" s="171">
        <f ca="1">IFERROR(IF($D314&lt;&gt;"",VLOOKUP(C314,Simulador!$H$17:$I$27,2,FALSE),0),0)</f>
        <v>0</v>
      </c>
      <c r="F314" s="46" t="str">
        <f t="shared" ca="1" si="55"/>
        <v/>
      </c>
      <c r="G314" s="43" t="str">
        <f ca="1">+IF(F314&lt;&gt;"",F314*VLOOKUP(YEAR($C314),'Proyecciones DTF'!$B$4:$Y$112,IF(C314&lt;EOMONTH($C$1,61),6,IF(AND(C314&gt;=EOMONTH($C$1,61),C314&lt;EOMONTH($C$1,90)),9,IF(AND(C314&gt;=EOMONTH($C$1,91),C314&lt;EOMONTH($C$1,120)),12,IF(AND(C314&gt;=EOMONTH($C$1,121),C314&lt;EOMONTH($C$1,150)),15,IF(AND(C314&gt;=EOMONTH($C$1,151),C314&lt;EOMONTH($C$1,180)),18,IF(AND(C314&gt;=EOMONTH($C$1,181),C314&lt;EOMONTH($C$1,210)),21,24))))))),"")</f>
        <v/>
      </c>
      <c r="H314" s="47" t="str">
        <f ca="1">+IF(F314&lt;&gt;"",F314*VLOOKUP(YEAR($C314),'Proyecciones DTF'!$B$4:$Y$112,IF(C314&lt;EOMONTH($C$1,61),3,IF(AND(C314&gt;=EOMONTH($C$1,61),C314&lt;EOMONTH($C$1,90)),6,IF(AND(C314&gt;=EOMONTH($C$1,91),C314&lt;EOMONTH($C$1,120)),9,IF(AND(C314&gt;=EOMONTH($C$1,121),C314&lt;EOMONTH($C$1,150)),12,IF(AND(C314&gt;=EOMONTH($C$1,151),C314&lt;EOMONTH($C$1,180)),15,IF(AND(C314&gt;=EOMONTH($C$1,181),C314&lt;EOMONTH($C$1,210)),18,21))))))),"")</f>
        <v/>
      </c>
      <c r="I314" s="88" t="str">
        <f t="shared" ca="1" si="56"/>
        <v/>
      </c>
      <c r="J314" s="138" t="str">
        <f t="shared" ca="1" si="57"/>
        <v/>
      </c>
      <c r="K314" s="43" t="str">
        <f ca="1">+IF(G314&lt;&gt;"",SUM($G$7:G314),"")</f>
        <v/>
      </c>
      <c r="L314" s="46" t="str">
        <f t="shared" ca="1" si="58"/>
        <v/>
      </c>
      <c r="M314" s="51" t="str">
        <f ca="1">+IF(H314&lt;&gt;"",SUM($H$7:H314),"")</f>
        <v/>
      </c>
      <c r="N314" s="47" t="str">
        <f t="shared" ca="1" si="59"/>
        <v/>
      </c>
      <c r="O314" s="46" t="str">
        <f t="shared" ca="1" si="60"/>
        <v/>
      </c>
      <c r="P314" s="46" t="str">
        <f t="shared" ca="1" si="61"/>
        <v/>
      </c>
      <c r="Q314" s="53" t="str">
        <f t="shared" ca="1" si="62"/>
        <v/>
      </c>
      <c r="R314" s="53" t="str">
        <f t="shared" ca="1" si="63"/>
        <v/>
      </c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25">
      <c r="A315" s="31">
        <v>309</v>
      </c>
      <c r="B315" s="37" t="str">
        <f t="shared" ca="1" si="53"/>
        <v/>
      </c>
      <c r="C315" s="40" t="str">
        <f t="shared" ca="1" si="54"/>
        <v/>
      </c>
      <c r="D315" s="43" t="str">
        <f ca="1">+IF($C315&lt;&gt;"",VLOOKUP(YEAR($C315),'Proyecciones cuota'!$B$5:$C$113,2,FALSE),"")</f>
        <v/>
      </c>
      <c r="E315" s="171">
        <f ca="1">IFERROR(IF($D315&lt;&gt;"",VLOOKUP(C315,Simulador!$H$17:$I$27,2,FALSE),0),0)</f>
        <v>0</v>
      </c>
      <c r="F315" s="46" t="str">
        <f t="shared" ca="1" si="55"/>
        <v/>
      </c>
      <c r="G315" s="43" t="str">
        <f ca="1">+IF(F315&lt;&gt;"",F315*VLOOKUP(YEAR($C315),'Proyecciones DTF'!$B$4:$Y$112,IF(C315&lt;EOMONTH($C$1,61),6,IF(AND(C315&gt;=EOMONTH($C$1,61),C315&lt;EOMONTH($C$1,90)),9,IF(AND(C315&gt;=EOMONTH($C$1,91),C315&lt;EOMONTH($C$1,120)),12,IF(AND(C315&gt;=EOMONTH($C$1,121),C315&lt;EOMONTH($C$1,150)),15,IF(AND(C315&gt;=EOMONTH($C$1,151),C315&lt;EOMONTH($C$1,180)),18,IF(AND(C315&gt;=EOMONTH($C$1,181),C315&lt;EOMONTH($C$1,210)),21,24))))))),"")</f>
        <v/>
      </c>
      <c r="H315" s="47" t="str">
        <f ca="1">+IF(F315&lt;&gt;"",F315*VLOOKUP(YEAR($C315),'Proyecciones DTF'!$B$4:$Y$112,IF(C315&lt;EOMONTH($C$1,61),3,IF(AND(C315&gt;=EOMONTH($C$1,61),C315&lt;EOMONTH($C$1,90)),6,IF(AND(C315&gt;=EOMONTH($C$1,91),C315&lt;EOMONTH($C$1,120)),9,IF(AND(C315&gt;=EOMONTH($C$1,121),C315&lt;EOMONTH($C$1,150)),12,IF(AND(C315&gt;=EOMONTH($C$1,151),C315&lt;EOMONTH($C$1,180)),15,IF(AND(C315&gt;=EOMONTH($C$1,181),C315&lt;EOMONTH($C$1,210)),18,21))))))),"")</f>
        <v/>
      </c>
      <c r="I315" s="88" t="str">
        <f t="shared" ca="1" si="56"/>
        <v/>
      </c>
      <c r="J315" s="138" t="str">
        <f t="shared" ca="1" si="57"/>
        <v/>
      </c>
      <c r="K315" s="43" t="str">
        <f ca="1">+IF(G315&lt;&gt;"",SUM($G$7:G315),"")</f>
        <v/>
      </c>
      <c r="L315" s="46" t="str">
        <f t="shared" ca="1" si="58"/>
        <v/>
      </c>
      <c r="M315" s="51" t="str">
        <f ca="1">+IF(H315&lt;&gt;"",SUM($H$7:H315),"")</f>
        <v/>
      </c>
      <c r="N315" s="47" t="str">
        <f t="shared" ca="1" si="59"/>
        <v/>
      </c>
      <c r="O315" s="46" t="str">
        <f t="shared" ca="1" si="60"/>
        <v/>
      </c>
      <c r="P315" s="46" t="str">
        <f t="shared" ca="1" si="61"/>
        <v/>
      </c>
      <c r="Q315" s="53" t="str">
        <f t="shared" ca="1" si="62"/>
        <v/>
      </c>
      <c r="R315" s="53" t="str">
        <f t="shared" ca="1" si="63"/>
        <v/>
      </c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5">
      <c r="A316" s="31">
        <v>310</v>
      </c>
      <c r="B316" s="37" t="str">
        <f t="shared" ca="1" si="53"/>
        <v/>
      </c>
      <c r="C316" s="40" t="str">
        <f t="shared" ca="1" si="54"/>
        <v/>
      </c>
      <c r="D316" s="43" t="str">
        <f ca="1">+IF($C316&lt;&gt;"",VLOOKUP(YEAR($C316),'Proyecciones cuota'!$B$5:$C$113,2,FALSE),"")</f>
        <v/>
      </c>
      <c r="E316" s="171">
        <f ca="1">IFERROR(IF($D316&lt;&gt;"",VLOOKUP(C316,Simulador!$H$17:$I$27,2,FALSE),0),0)</f>
        <v>0</v>
      </c>
      <c r="F316" s="46" t="str">
        <f t="shared" ca="1" si="55"/>
        <v/>
      </c>
      <c r="G316" s="43" t="str">
        <f ca="1">+IF(F316&lt;&gt;"",F316*VLOOKUP(YEAR($C316),'Proyecciones DTF'!$B$4:$Y$112,IF(C316&lt;EOMONTH($C$1,61),6,IF(AND(C316&gt;=EOMONTH($C$1,61),C316&lt;EOMONTH($C$1,90)),9,IF(AND(C316&gt;=EOMONTH($C$1,91),C316&lt;EOMONTH($C$1,120)),12,IF(AND(C316&gt;=EOMONTH($C$1,121),C316&lt;EOMONTH($C$1,150)),15,IF(AND(C316&gt;=EOMONTH($C$1,151),C316&lt;EOMONTH($C$1,180)),18,IF(AND(C316&gt;=EOMONTH($C$1,181),C316&lt;EOMONTH($C$1,210)),21,24))))))),"")</f>
        <v/>
      </c>
      <c r="H316" s="47" t="str">
        <f ca="1">+IF(F316&lt;&gt;"",F316*VLOOKUP(YEAR($C316),'Proyecciones DTF'!$B$4:$Y$112,IF(C316&lt;EOMONTH($C$1,61),3,IF(AND(C316&gt;=EOMONTH($C$1,61),C316&lt;EOMONTH($C$1,90)),6,IF(AND(C316&gt;=EOMONTH($C$1,91),C316&lt;EOMONTH($C$1,120)),9,IF(AND(C316&gt;=EOMONTH($C$1,121),C316&lt;EOMONTH($C$1,150)),12,IF(AND(C316&gt;=EOMONTH($C$1,151),C316&lt;EOMONTH($C$1,180)),15,IF(AND(C316&gt;=EOMONTH($C$1,181),C316&lt;EOMONTH($C$1,210)),18,21))))))),"")</f>
        <v/>
      </c>
      <c r="I316" s="88" t="str">
        <f t="shared" ca="1" si="56"/>
        <v/>
      </c>
      <c r="J316" s="138" t="str">
        <f t="shared" ca="1" si="57"/>
        <v/>
      </c>
      <c r="K316" s="43" t="str">
        <f ca="1">+IF(G316&lt;&gt;"",SUM($G$7:G316),"")</f>
        <v/>
      </c>
      <c r="L316" s="46" t="str">
        <f t="shared" ca="1" si="58"/>
        <v/>
      </c>
      <c r="M316" s="51" t="str">
        <f ca="1">+IF(H316&lt;&gt;"",SUM($H$7:H316),"")</f>
        <v/>
      </c>
      <c r="N316" s="47" t="str">
        <f t="shared" ca="1" si="59"/>
        <v/>
      </c>
      <c r="O316" s="46" t="str">
        <f t="shared" ca="1" si="60"/>
        <v/>
      </c>
      <c r="P316" s="46" t="str">
        <f t="shared" ca="1" si="61"/>
        <v/>
      </c>
      <c r="Q316" s="53" t="str">
        <f t="shared" ca="1" si="62"/>
        <v/>
      </c>
      <c r="R316" s="53" t="str">
        <f t="shared" ca="1" si="63"/>
        <v/>
      </c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5">
      <c r="A317" s="31">
        <v>311</v>
      </c>
      <c r="B317" s="37" t="str">
        <f t="shared" ca="1" si="53"/>
        <v/>
      </c>
      <c r="C317" s="40" t="str">
        <f t="shared" ca="1" si="54"/>
        <v/>
      </c>
      <c r="D317" s="43" t="str">
        <f ca="1">+IF($C317&lt;&gt;"",VLOOKUP(YEAR($C317),'Proyecciones cuota'!$B$5:$C$113,2,FALSE),"")</f>
        <v/>
      </c>
      <c r="E317" s="171">
        <f ca="1">IFERROR(IF($D317&lt;&gt;"",VLOOKUP(C317,Simulador!$H$17:$I$27,2,FALSE),0),0)</f>
        <v>0</v>
      </c>
      <c r="F317" s="46" t="str">
        <f t="shared" ca="1" si="55"/>
        <v/>
      </c>
      <c r="G317" s="43" t="str">
        <f ca="1">+IF(F317&lt;&gt;"",F317*VLOOKUP(YEAR($C317),'Proyecciones DTF'!$B$4:$Y$112,IF(C317&lt;EOMONTH($C$1,61),6,IF(AND(C317&gt;=EOMONTH($C$1,61),C317&lt;EOMONTH($C$1,90)),9,IF(AND(C317&gt;=EOMONTH($C$1,91),C317&lt;EOMONTH($C$1,120)),12,IF(AND(C317&gt;=EOMONTH($C$1,121),C317&lt;EOMONTH($C$1,150)),15,IF(AND(C317&gt;=EOMONTH($C$1,151),C317&lt;EOMONTH($C$1,180)),18,IF(AND(C317&gt;=EOMONTH($C$1,181),C317&lt;EOMONTH($C$1,210)),21,24))))))),"")</f>
        <v/>
      </c>
      <c r="H317" s="47" t="str">
        <f ca="1">+IF(F317&lt;&gt;"",F317*VLOOKUP(YEAR($C317),'Proyecciones DTF'!$B$4:$Y$112,IF(C317&lt;EOMONTH($C$1,61),3,IF(AND(C317&gt;=EOMONTH($C$1,61),C317&lt;EOMONTH($C$1,90)),6,IF(AND(C317&gt;=EOMONTH($C$1,91),C317&lt;EOMONTH($C$1,120)),9,IF(AND(C317&gt;=EOMONTH($C$1,121),C317&lt;EOMONTH($C$1,150)),12,IF(AND(C317&gt;=EOMONTH($C$1,151),C317&lt;EOMONTH($C$1,180)),15,IF(AND(C317&gt;=EOMONTH($C$1,181),C317&lt;EOMONTH($C$1,210)),18,21))))))),"")</f>
        <v/>
      </c>
      <c r="I317" s="88" t="str">
        <f t="shared" ca="1" si="56"/>
        <v/>
      </c>
      <c r="J317" s="138" t="str">
        <f t="shared" ca="1" si="57"/>
        <v/>
      </c>
      <c r="K317" s="43" t="str">
        <f ca="1">+IF(G317&lt;&gt;"",SUM($G$7:G317),"")</f>
        <v/>
      </c>
      <c r="L317" s="46" t="str">
        <f t="shared" ca="1" si="58"/>
        <v/>
      </c>
      <c r="M317" s="51" t="str">
        <f ca="1">+IF(H317&lt;&gt;"",SUM($H$7:H317),"")</f>
        <v/>
      </c>
      <c r="N317" s="47" t="str">
        <f t="shared" ca="1" si="59"/>
        <v/>
      </c>
      <c r="O317" s="46" t="str">
        <f t="shared" ca="1" si="60"/>
        <v/>
      </c>
      <c r="P317" s="46" t="str">
        <f t="shared" ca="1" si="61"/>
        <v/>
      </c>
      <c r="Q317" s="53" t="str">
        <f t="shared" ca="1" si="62"/>
        <v/>
      </c>
      <c r="R317" s="53" t="str">
        <f t="shared" ca="1" si="63"/>
        <v/>
      </c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5">
      <c r="A318" s="31">
        <v>312</v>
      </c>
      <c r="B318" s="37" t="str">
        <f t="shared" ca="1" si="53"/>
        <v/>
      </c>
      <c r="C318" s="40" t="str">
        <f t="shared" ca="1" si="54"/>
        <v/>
      </c>
      <c r="D318" s="43" t="str">
        <f ca="1">+IF($C318&lt;&gt;"",VLOOKUP(YEAR($C318),'Proyecciones cuota'!$B$5:$C$113,2,FALSE),"")</f>
        <v/>
      </c>
      <c r="E318" s="171">
        <f ca="1">IFERROR(IF($D318&lt;&gt;"",VLOOKUP(C318,Simulador!$H$17:$I$27,2,FALSE),0),0)</f>
        <v>0</v>
      </c>
      <c r="F318" s="46" t="str">
        <f t="shared" ca="1" si="55"/>
        <v/>
      </c>
      <c r="G318" s="43" t="str">
        <f ca="1">+IF(F318&lt;&gt;"",F318*VLOOKUP(YEAR($C318),'Proyecciones DTF'!$B$4:$Y$112,IF(C318&lt;EOMONTH($C$1,61),6,IF(AND(C318&gt;=EOMONTH($C$1,61),C318&lt;EOMONTH($C$1,90)),9,IF(AND(C318&gt;=EOMONTH($C$1,91),C318&lt;EOMONTH($C$1,120)),12,IF(AND(C318&gt;=EOMONTH($C$1,121),C318&lt;EOMONTH($C$1,150)),15,IF(AND(C318&gt;=EOMONTH($C$1,151),C318&lt;EOMONTH($C$1,180)),18,IF(AND(C318&gt;=EOMONTH($C$1,181),C318&lt;EOMONTH($C$1,210)),21,24))))))),"")</f>
        <v/>
      </c>
      <c r="H318" s="47" t="str">
        <f ca="1">+IF(F318&lt;&gt;"",F318*VLOOKUP(YEAR($C318),'Proyecciones DTF'!$B$4:$Y$112,IF(C318&lt;EOMONTH($C$1,61),3,IF(AND(C318&gt;=EOMONTH($C$1,61),C318&lt;EOMONTH($C$1,90)),6,IF(AND(C318&gt;=EOMONTH($C$1,91),C318&lt;EOMONTH($C$1,120)),9,IF(AND(C318&gt;=EOMONTH($C$1,121),C318&lt;EOMONTH($C$1,150)),12,IF(AND(C318&gt;=EOMONTH($C$1,151),C318&lt;EOMONTH($C$1,180)),15,IF(AND(C318&gt;=EOMONTH($C$1,181),C318&lt;EOMONTH($C$1,210)),18,21))))))),"")</f>
        <v/>
      </c>
      <c r="I318" s="88" t="str">
        <f t="shared" ca="1" si="56"/>
        <v/>
      </c>
      <c r="J318" s="138" t="str">
        <f t="shared" ca="1" si="57"/>
        <v/>
      </c>
      <c r="K318" s="43" t="str">
        <f ca="1">+IF(G318&lt;&gt;"",SUM($G$7:G318),"")</f>
        <v/>
      </c>
      <c r="L318" s="46" t="str">
        <f t="shared" ca="1" si="58"/>
        <v/>
      </c>
      <c r="M318" s="51" t="str">
        <f ca="1">+IF(H318&lt;&gt;"",SUM($H$7:H318),"")</f>
        <v/>
      </c>
      <c r="N318" s="47" t="str">
        <f t="shared" ca="1" si="59"/>
        <v/>
      </c>
      <c r="O318" s="46" t="str">
        <f t="shared" ca="1" si="60"/>
        <v/>
      </c>
      <c r="P318" s="46" t="str">
        <f t="shared" ca="1" si="61"/>
        <v/>
      </c>
      <c r="Q318" s="53" t="str">
        <f t="shared" ca="1" si="62"/>
        <v/>
      </c>
      <c r="R318" s="53" t="str">
        <f t="shared" ca="1" si="63"/>
        <v/>
      </c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5">
      <c r="A319" s="31">
        <v>313</v>
      </c>
      <c r="B319" s="37" t="str">
        <f t="shared" ca="1" si="53"/>
        <v/>
      </c>
      <c r="C319" s="40" t="str">
        <f t="shared" ca="1" si="54"/>
        <v/>
      </c>
      <c r="D319" s="43" t="str">
        <f ca="1">+IF($C319&lt;&gt;"",VLOOKUP(YEAR($C319),'Proyecciones cuota'!$B$5:$C$113,2,FALSE),"")</f>
        <v/>
      </c>
      <c r="E319" s="171">
        <f ca="1">IFERROR(IF($D319&lt;&gt;"",VLOOKUP(C319,Simulador!$H$17:$I$27,2,FALSE),0),0)</f>
        <v>0</v>
      </c>
      <c r="F319" s="46" t="str">
        <f t="shared" ca="1" si="55"/>
        <v/>
      </c>
      <c r="G319" s="43" t="str">
        <f ca="1">+IF(F319&lt;&gt;"",F319*VLOOKUP(YEAR($C319),'Proyecciones DTF'!$B$4:$Y$112,IF(C319&lt;EOMONTH($C$1,61),6,IF(AND(C319&gt;=EOMONTH($C$1,61),C319&lt;EOMONTH($C$1,90)),9,IF(AND(C319&gt;=EOMONTH($C$1,91),C319&lt;EOMONTH($C$1,120)),12,IF(AND(C319&gt;=EOMONTH($C$1,121),C319&lt;EOMONTH($C$1,150)),15,IF(AND(C319&gt;=EOMONTH($C$1,151),C319&lt;EOMONTH($C$1,180)),18,IF(AND(C319&gt;=EOMONTH($C$1,181),C319&lt;EOMONTH($C$1,210)),21,24))))))),"")</f>
        <v/>
      </c>
      <c r="H319" s="47" t="str">
        <f ca="1">+IF(F319&lt;&gt;"",F319*VLOOKUP(YEAR($C319),'Proyecciones DTF'!$B$4:$Y$112,IF(C319&lt;EOMONTH($C$1,61),3,IF(AND(C319&gt;=EOMONTH($C$1,61),C319&lt;EOMONTH($C$1,90)),6,IF(AND(C319&gt;=EOMONTH($C$1,91),C319&lt;EOMONTH($C$1,120)),9,IF(AND(C319&gt;=EOMONTH($C$1,121),C319&lt;EOMONTH($C$1,150)),12,IF(AND(C319&gt;=EOMONTH($C$1,151),C319&lt;EOMONTH($C$1,180)),15,IF(AND(C319&gt;=EOMONTH($C$1,181),C319&lt;EOMONTH($C$1,210)),18,21))))))),"")</f>
        <v/>
      </c>
      <c r="I319" s="88" t="str">
        <f t="shared" ca="1" si="56"/>
        <v/>
      </c>
      <c r="J319" s="138" t="str">
        <f t="shared" ca="1" si="57"/>
        <v/>
      </c>
      <c r="K319" s="43" t="str">
        <f ca="1">+IF(G319&lt;&gt;"",SUM($G$7:G319),"")</f>
        <v/>
      </c>
      <c r="L319" s="46" t="str">
        <f t="shared" ca="1" si="58"/>
        <v/>
      </c>
      <c r="M319" s="51" t="str">
        <f ca="1">+IF(H319&lt;&gt;"",SUM($H$7:H319),"")</f>
        <v/>
      </c>
      <c r="N319" s="47" t="str">
        <f t="shared" ca="1" si="59"/>
        <v/>
      </c>
      <c r="O319" s="46" t="str">
        <f t="shared" ca="1" si="60"/>
        <v/>
      </c>
      <c r="P319" s="46" t="str">
        <f t="shared" ca="1" si="61"/>
        <v/>
      </c>
      <c r="Q319" s="53" t="str">
        <f t="shared" ca="1" si="62"/>
        <v/>
      </c>
      <c r="R319" s="53" t="str">
        <f t="shared" ca="1" si="63"/>
        <v/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5">
      <c r="A320" s="31">
        <v>314</v>
      </c>
      <c r="B320" s="37" t="str">
        <f t="shared" ca="1" si="53"/>
        <v/>
      </c>
      <c r="C320" s="40" t="str">
        <f t="shared" ca="1" si="54"/>
        <v/>
      </c>
      <c r="D320" s="43" t="str">
        <f ca="1">+IF($C320&lt;&gt;"",VLOOKUP(YEAR($C320),'Proyecciones cuota'!$B$5:$C$113,2,FALSE),"")</f>
        <v/>
      </c>
      <c r="E320" s="171">
        <f ca="1">IFERROR(IF($D320&lt;&gt;"",VLOOKUP(C320,Simulador!$H$17:$I$27,2,FALSE),0),0)</f>
        <v>0</v>
      </c>
      <c r="F320" s="46" t="str">
        <f t="shared" ca="1" si="55"/>
        <v/>
      </c>
      <c r="G320" s="43" t="str">
        <f ca="1">+IF(F320&lt;&gt;"",F320*VLOOKUP(YEAR($C320),'Proyecciones DTF'!$B$4:$Y$112,IF(C320&lt;EOMONTH($C$1,61),6,IF(AND(C320&gt;=EOMONTH($C$1,61),C320&lt;EOMONTH($C$1,90)),9,IF(AND(C320&gt;=EOMONTH($C$1,91),C320&lt;EOMONTH($C$1,120)),12,IF(AND(C320&gt;=EOMONTH($C$1,121),C320&lt;EOMONTH($C$1,150)),15,IF(AND(C320&gt;=EOMONTH($C$1,151),C320&lt;EOMONTH($C$1,180)),18,IF(AND(C320&gt;=EOMONTH($C$1,181),C320&lt;EOMONTH($C$1,210)),21,24))))))),"")</f>
        <v/>
      </c>
      <c r="H320" s="47" t="str">
        <f ca="1">+IF(F320&lt;&gt;"",F320*VLOOKUP(YEAR($C320),'Proyecciones DTF'!$B$4:$Y$112,IF(C320&lt;EOMONTH($C$1,61),3,IF(AND(C320&gt;=EOMONTH($C$1,61),C320&lt;EOMONTH($C$1,90)),6,IF(AND(C320&gt;=EOMONTH($C$1,91),C320&lt;EOMONTH($C$1,120)),9,IF(AND(C320&gt;=EOMONTH($C$1,121),C320&lt;EOMONTH($C$1,150)),12,IF(AND(C320&gt;=EOMONTH($C$1,151),C320&lt;EOMONTH($C$1,180)),15,IF(AND(C320&gt;=EOMONTH($C$1,181),C320&lt;EOMONTH($C$1,210)),18,21))))))),"")</f>
        <v/>
      </c>
      <c r="I320" s="88" t="str">
        <f t="shared" ca="1" si="56"/>
        <v/>
      </c>
      <c r="J320" s="138" t="str">
        <f t="shared" ca="1" si="57"/>
        <v/>
      </c>
      <c r="K320" s="43" t="str">
        <f ca="1">+IF(G320&lt;&gt;"",SUM($G$7:G320),"")</f>
        <v/>
      </c>
      <c r="L320" s="46" t="str">
        <f t="shared" ca="1" si="58"/>
        <v/>
      </c>
      <c r="M320" s="51" t="str">
        <f ca="1">+IF(H320&lt;&gt;"",SUM($H$7:H320),"")</f>
        <v/>
      </c>
      <c r="N320" s="47" t="str">
        <f t="shared" ca="1" si="59"/>
        <v/>
      </c>
      <c r="O320" s="46" t="str">
        <f t="shared" ca="1" si="60"/>
        <v/>
      </c>
      <c r="P320" s="46" t="str">
        <f t="shared" ca="1" si="61"/>
        <v/>
      </c>
      <c r="Q320" s="53" t="str">
        <f t="shared" ca="1" si="62"/>
        <v/>
      </c>
      <c r="R320" s="53" t="str">
        <f t="shared" ca="1" si="63"/>
        <v/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5">
      <c r="A321" s="31">
        <v>315</v>
      </c>
      <c r="B321" s="37" t="str">
        <f t="shared" ca="1" si="53"/>
        <v/>
      </c>
      <c r="C321" s="40" t="str">
        <f t="shared" ca="1" si="54"/>
        <v/>
      </c>
      <c r="D321" s="43" t="str">
        <f ca="1">+IF($C321&lt;&gt;"",VLOOKUP(YEAR($C321),'Proyecciones cuota'!$B$5:$C$113,2,FALSE),"")</f>
        <v/>
      </c>
      <c r="E321" s="171">
        <f ca="1">IFERROR(IF($D321&lt;&gt;"",VLOOKUP(C321,Simulador!$H$17:$I$27,2,FALSE),0),0)</f>
        <v>0</v>
      </c>
      <c r="F321" s="46" t="str">
        <f t="shared" ca="1" si="55"/>
        <v/>
      </c>
      <c r="G321" s="43" t="str">
        <f ca="1">+IF(F321&lt;&gt;"",F321*VLOOKUP(YEAR($C321),'Proyecciones DTF'!$B$4:$Y$112,IF(C321&lt;EOMONTH($C$1,61),6,IF(AND(C321&gt;=EOMONTH($C$1,61),C321&lt;EOMONTH($C$1,90)),9,IF(AND(C321&gt;=EOMONTH($C$1,91),C321&lt;EOMONTH($C$1,120)),12,IF(AND(C321&gt;=EOMONTH($C$1,121),C321&lt;EOMONTH($C$1,150)),15,IF(AND(C321&gt;=EOMONTH($C$1,151),C321&lt;EOMONTH($C$1,180)),18,IF(AND(C321&gt;=EOMONTH($C$1,181),C321&lt;EOMONTH($C$1,210)),21,24))))))),"")</f>
        <v/>
      </c>
      <c r="H321" s="47" t="str">
        <f ca="1">+IF(F321&lt;&gt;"",F321*VLOOKUP(YEAR($C321),'Proyecciones DTF'!$B$4:$Y$112,IF(C321&lt;EOMONTH($C$1,61),3,IF(AND(C321&gt;=EOMONTH($C$1,61),C321&lt;EOMONTH($C$1,90)),6,IF(AND(C321&gt;=EOMONTH($C$1,91),C321&lt;EOMONTH($C$1,120)),9,IF(AND(C321&gt;=EOMONTH($C$1,121),C321&lt;EOMONTH($C$1,150)),12,IF(AND(C321&gt;=EOMONTH($C$1,151),C321&lt;EOMONTH($C$1,180)),15,IF(AND(C321&gt;=EOMONTH($C$1,181),C321&lt;EOMONTH($C$1,210)),18,21))))))),"")</f>
        <v/>
      </c>
      <c r="I321" s="88" t="str">
        <f t="shared" ca="1" si="56"/>
        <v/>
      </c>
      <c r="J321" s="138" t="str">
        <f t="shared" ca="1" si="57"/>
        <v/>
      </c>
      <c r="K321" s="43" t="str">
        <f ca="1">+IF(G321&lt;&gt;"",SUM($G$7:G321),"")</f>
        <v/>
      </c>
      <c r="L321" s="46" t="str">
        <f t="shared" ca="1" si="58"/>
        <v/>
      </c>
      <c r="M321" s="51" t="str">
        <f ca="1">+IF(H321&lt;&gt;"",SUM($H$7:H321),"")</f>
        <v/>
      </c>
      <c r="N321" s="47" t="str">
        <f t="shared" ca="1" si="59"/>
        <v/>
      </c>
      <c r="O321" s="46" t="str">
        <f t="shared" ca="1" si="60"/>
        <v/>
      </c>
      <c r="P321" s="46" t="str">
        <f t="shared" ca="1" si="61"/>
        <v/>
      </c>
      <c r="Q321" s="53" t="str">
        <f t="shared" ca="1" si="62"/>
        <v/>
      </c>
      <c r="R321" s="53" t="str">
        <f t="shared" ca="1" si="63"/>
        <v/>
      </c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5">
      <c r="A322" s="31">
        <v>316</v>
      </c>
      <c r="B322" s="37" t="str">
        <f t="shared" ca="1" si="53"/>
        <v/>
      </c>
      <c r="C322" s="40" t="str">
        <f t="shared" ca="1" si="54"/>
        <v/>
      </c>
      <c r="D322" s="43" t="str">
        <f ca="1">+IF($C322&lt;&gt;"",VLOOKUP(YEAR($C322),'Proyecciones cuota'!$B$5:$C$113,2,FALSE),"")</f>
        <v/>
      </c>
      <c r="E322" s="171">
        <f ca="1">IFERROR(IF($D322&lt;&gt;"",VLOOKUP(C322,Simulador!$H$17:$I$27,2,FALSE),0),0)</f>
        <v>0</v>
      </c>
      <c r="F322" s="46" t="str">
        <f t="shared" ca="1" si="55"/>
        <v/>
      </c>
      <c r="G322" s="43" t="str">
        <f ca="1">+IF(F322&lt;&gt;"",F322*VLOOKUP(YEAR($C322),'Proyecciones DTF'!$B$4:$Y$112,IF(C322&lt;EOMONTH($C$1,61),6,IF(AND(C322&gt;=EOMONTH($C$1,61),C322&lt;EOMONTH($C$1,90)),9,IF(AND(C322&gt;=EOMONTH($C$1,91),C322&lt;EOMONTH($C$1,120)),12,IF(AND(C322&gt;=EOMONTH($C$1,121),C322&lt;EOMONTH($C$1,150)),15,IF(AND(C322&gt;=EOMONTH($C$1,151),C322&lt;EOMONTH($C$1,180)),18,IF(AND(C322&gt;=EOMONTH($C$1,181),C322&lt;EOMONTH($C$1,210)),21,24))))))),"")</f>
        <v/>
      </c>
      <c r="H322" s="47" t="str">
        <f ca="1">+IF(F322&lt;&gt;"",F322*VLOOKUP(YEAR($C322),'Proyecciones DTF'!$B$4:$Y$112,IF(C322&lt;EOMONTH($C$1,61),3,IF(AND(C322&gt;=EOMONTH($C$1,61),C322&lt;EOMONTH($C$1,90)),6,IF(AND(C322&gt;=EOMONTH($C$1,91),C322&lt;EOMONTH($C$1,120)),9,IF(AND(C322&gt;=EOMONTH($C$1,121),C322&lt;EOMONTH($C$1,150)),12,IF(AND(C322&gt;=EOMONTH($C$1,151),C322&lt;EOMONTH($C$1,180)),15,IF(AND(C322&gt;=EOMONTH($C$1,181),C322&lt;EOMONTH($C$1,210)),18,21))))))),"")</f>
        <v/>
      </c>
      <c r="I322" s="88" t="str">
        <f t="shared" ca="1" si="56"/>
        <v/>
      </c>
      <c r="J322" s="138" t="str">
        <f t="shared" ca="1" si="57"/>
        <v/>
      </c>
      <c r="K322" s="43" t="str">
        <f ca="1">+IF(G322&lt;&gt;"",SUM($G$7:G322),"")</f>
        <v/>
      </c>
      <c r="L322" s="46" t="str">
        <f t="shared" ca="1" si="58"/>
        <v/>
      </c>
      <c r="M322" s="51" t="str">
        <f ca="1">+IF(H322&lt;&gt;"",SUM($H$7:H322),"")</f>
        <v/>
      </c>
      <c r="N322" s="47" t="str">
        <f t="shared" ca="1" si="59"/>
        <v/>
      </c>
      <c r="O322" s="46" t="str">
        <f t="shared" ca="1" si="60"/>
        <v/>
      </c>
      <c r="P322" s="46" t="str">
        <f t="shared" ca="1" si="61"/>
        <v/>
      </c>
      <c r="Q322" s="53" t="str">
        <f t="shared" ca="1" si="62"/>
        <v/>
      </c>
      <c r="R322" s="53" t="str">
        <f t="shared" ca="1" si="63"/>
        <v/>
      </c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5">
      <c r="A323" s="31">
        <v>317</v>
      </c>
      <c r="B323" s="37" t="str">
        <f t="shared" ca="1" si="53"/>
        <v/>
      </c>
      <c r="C323" s="40" t="str">
        <f t="shared" ca="1" si="54"/>
        <v/>
      </c>
      <c r="D323" s="43" t="str">
        <f ca="1">+IF($C323&lt;&gt;"",VLOOKUP(YEAR($C323),'Proyecciones cuota'!$B$5:$C$113,2,FALSE),"")</f>
        <v/>
      </c>
      <c r="E323" s="171">
        <f ca="1">IFERROR(IF($D323&lt;&gt;"",VLOOKUP(C323,Simulador!$H$17:$I$27,2,FALSE),0),0)</f>
        <v>0</v>
      </c>
      <c r="F323" s="46" t="str">
        <f t="shared" ca="1" si="55"/>
        <v/>
      </c>
      <c r="G323" s="43" t="str">
        <f ca="1">+IF(F323&lt;&gt;"",F323*VLOOKUP(YEAR($C323),'Proyecciones DTF'!$B$4:$Y$112,IF(C323&lt;EOMONTH($C$1,61),6,IF(AND(C323&gt;=EOMONTH($C$1,61),C323&lt;EOMONTH($C$1,90)),9,IF(AND(C323&gt;=EOMONTH($C$1,91),C323&lt;EOMONTH($C$1,120)),12,IF(AND(C323&gt;=EOMONTH($C$1,121),C323&lt;EOMONTH($C$1,150)),15,IF(AND(C323&gt;=EOMONTH($C$1,151),C323&lt;EOMONTH($C$1,180)),18,IF(AND(C323&gt;=EOMONTH($C$1,181),C323&lt;EOMONTH($C$1,210)),21,24))))))),"")</f>
        <v/>
      </c>
      <c r="H323" s="47" t="str">
        <f ca="1">+IF(F323&lt;&gt;"",F323*VLOOKUP(YEAR($C323),'Proyecciones DTF'!$B$4:$Y$112,IF(C323&lt;EOMONTH($C$1,61),3,IF(AND(C323&gt;=EOMONTH($C$1,61),C323&lt;EOMONTH($C$1,90)),6,IF(AND(C323&gt;=EOMONTH($C$1,91),C323&lt;EOMONTH($C$1,120)),9,IF(AND(C323&gt;=EOMONTH($C$1,121),C323&lt;EOMONTH($C$1,150)),12,IF(AND(C323&gt;=EOMONTH($C$1,151),C323&lt;EOMONTH($C$1,180)),15,IF(AND(C323&gt;=EOMONTH($C$1,181),C323&lt;EOMONTH($C$1,210)),18,21))))))),"")</f>
        <v/>
      </c>
      <c r="I323" s="88" t="str">
        <f t="shared" ca="1" si="56"/>
        <v/>
      </c>
      <c r="J323" s="138" t="str">
        <f t="shared" ca="1" si="57"/>
        <v/>
      </c>
      <c r="K323" s="43" t="str">
        <f ca="1">+IF(G323&lt;&gt;"",SUM($G$7:G323),"")</f>
        <v/>
      </c>
      <c r="L323" s="46" t="str">
        <f t="shared" ca="1" si="58"/>
        <v/>
      </c>
      <c r="M323" s="51" t="str">
        <f ca="1">+IF(H323&lt;&gt;"",SUM($H$7:H323),"")</f>
        <v/>
      </c>
      <c r="N323" s="47" t="str">
        <f t="shared" ca="1" si="59"/>
        <v/>
      </c>
      <c r="O323" s="46" t="str">
        <f t="shared" ca="1" si="60"/>
        <v/>
      </c>
      <c r="P323" s="46" t="str">
        <f t="shared" ca="1" si="61"/>
        <v/>
      </c>
      <c r="Q323" s="53" t="str">
        <f t="shared" ca="1" si="62"/>
        <v/>
      </c>
      <c r="R323" s="53" t="str">
        <f t="shared" ca="1" si="63"/>
        <v/>
      </c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5">
      <c r="A324" s="31">
        <v>318</v>
      </c>
      <c r="B324" s="37" t="str">
        <f t="shared" ca="1" si="53"/>
        <v/>
      </c>
      <c r="C324" s="40" t="str">
        <f t="shared" ca="1" si="54"/>
        <v/>
      </c>
      <c r="D324" s="43" t="str">
        <f ca="1">+IF($C324&lt;&gt;"",VLOOKUP(YEAR($C324),'Proyecciones cuota'!$B$5:$C$113,2,FALSE),"")</f>
        <v/>
      </c>
      <c r="E324" s="171">
        <f ca="1">IFERROR(IF($D324&lt;&gt;"",VLOOKUP(C324,Simulador!$H$17:$I$27,2,FALSE),0),0)</f>
        <v>0</v>
      </c>
      <c r="F324" s="46" t="str">
        <f t="shared" ca="1" si="55"/>
        <v/>
      </c>
      <c r="G324" s="43" t="str">
        <f ca="1">+IF(F324&lt;&gt;"",F324*VLOOKUP(YEAR($C324),'Proyecciones DTF'!$B$4:$Y$112,IF(C324&lt;EOMONTH($C$1,61),6,IF(AND(C324&gt;=EOMONTH($C$1,61),C324&lt;EOMONTH($C$1,90)),9,IF(AND(C324&gt;=EOMONTH($C$1,91),C324&lt;EOMONTH($C$1,120)),12,IF(AND(C324&gt;=EOMONTH($C$1,121),C324&lt;EOMONTH($C$1,150)),15,IF(AND(C324&gt;=EOMONTH($C$1,151),C324&lt;EOMONTH($C$1,180)),18,IF(AND(C324&gt;=EOMONTH($C$1,181),C324&lt;EOMONTH($C$1,210)),21,24))))))),"")</f>
        <v/>
      </c>
      <c r="H324" s="47" t="str">
        <f ca="1">+IF(F324&lt;&gt;"",F324*VLOOKUP(YEAR($C324),'Proyecciones DTF'!$B$4:$Y$112,IF(C324&lt;EOMONTH($C$1,61),3,IF(AND(C324&gt;=EOMONTH($C$1,61),C324&lt;EOMONTH($C$1,90)),6,IF(AND(C324&gt;=EOMONTH($C$1,91),C324&lt;EOMONTH($C$1,120)),9,IF(AND(C324&gt;=EOMONTH($C$1,121),C324&lt;EOMONTH($C$1,150)),12,IF(AND(C324&gt;=EOMONTH($C$1,151),C324&lt;EOMONTH($C$1,180)),15,IF(AND(C324&gt;=EOMONTH($C$1,181),C324&lt;EOMONTH($C$1,210)),18,21))))))),"")</f>
        <v/>
      </c>
      <c r="I324" s="88" t="str">
        <f t="shared" ca="1" si="56"/>
        <v/>
      </c>
      <c r="J324" s="138" t="str">
        <f t="shared" ca="1" si="57"/>
        <v/>
      </c>
      <c r="K324" s="43" t="str">
        <f ca="1">+IF(G324&lt;&gt;"",SUM($G$7:G324),"")</f>
        <v/>
      </c>
      <c r="L324" s="46" t="str">
        <f t="shared" ca="1" si="58"/>
        <v/>
      </c>
      <c r="M324" s="51" t="str">
        <f ca="1">+IF(H324&lt;&gt;"",SUM($H$7:H324),"")</f>
        <v/>
      </c>
      <c r="N324" s="47" t="str">
        <f t="shared" ca="1" si="59"/>
        <v/>
      </c>
      <c r="O324" s="46" t="str">
        <f t="shared" ca="1" si="60"/>
        <v/>
      </c>
      <c r="P324" s="46" t="str">
        <f t="shared" ca="1" si="61"/>
        <v/>
      </c>
      <c r="Q324" s="53" t="str">
        <f t="shared" ca="1" si="62"/>
        <v/>
      </c>
      <c r="R324" s="53" t="str">
        <f t="shared" ca="1" si="63"/>
        <v/>
      </c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5">
      <c r="A325" s="31">
        <v>319</v>
      </c>
      <c r="B325" s="37" t="str">
        <f t="shared" ca="1" si="53"/>
        <v/>
      </c>
      <c r="C325" s="40" t="str">
        <f t="shared" ca="1" si="54"/>
        <v/>
      </c>
      <c r="D325" s="43" t="str">
        <f ca="1">+IF($C325&lt;&gt;"",VLOOKUP(YEAR($C325),'Proyecciones cuota'!$B$5:$C$113,2,FALSE),"")</f>
        <v/>
      </c>
      <c r="E325" s="171">
        <f ca="1">IFERROR(IF($D325&lt;&gt;"",VLOOKUP(C325,Simulador!$H$17:$I$27,2,FALSE),0),0)</f>
        <v>0</v>
      </c>
      <c r="F325" s="46" t="str">
        <f t="shared" ca="1" si="55"/>
        <v/>
      </c>
      <c r="G325" s="43" t="str">
        <f ca="1">+IF(F325&lt;&gt;"",F325*VLOOKUP(YEAR($C325),'Proyecciones DTF'!$B$4:$Y$112,IF(C325&lt;EOMONTH($C$1,61),6,IF(AND(C325&gt;=EOMONTH($C$1,61),C325&lt;EOMONTH($C$1,90)),9,IF(AND(C325&gt;=EOMONTH($C$1,91),C325&lt;EOMONTH($C$1,120)),12,IF(AND(C325&gt;=EOMONTH($C$1,121),C325&lt;EOMONTH($C$1,150)),15,IF(AND(C325&gt;=EOMONTH($C$1,151),C325&lt;EOMONTH($C$1,180)),18,IF(AND(C325&gt;=EOMONTH($C$1,181),C325&lt;EOMONTH($C$1,210)),21,24))))))),"")</f>
        <v/>
      </c>
      <c r="H325" s="47" t="str">
        <f ca="1">+IF(F325&lt;&gt;"",F325*VLOOKUP(YEAR($C325),'Proyecciones DTF'!$B$4:$Y$112,IF(C325&lt;EOMONTH($C$1,61),3,IF(AND(C325&gt;=EOMONTH($C$1,61),C325&lt;EOMONTH($C$1,90)),6,IF(AND(C325&gt;=EOMONTH($C$1,91),C325&lt;EOMONTH($C$1,120)),9,IF(AND(C325&gt;=EOMONTH($C$1,121),C325&lt;EOMONTH($C$1,150)),12,IF(AND(C325&gt;=EOMONTH($C$1,151),C325&lt;EOMONTH($C$1,180)),15,IF(AND(C325&gt;=EOMONTH($C$1,181),C325&lt;EOMONTH($C$1,210)),18,21))))))),"")</f>
        <v/>
      </c>
      <c r="I325" s="88" t="str">
        <f t="shared" ca="1" si="56"/>
        <v/>
      </c>
      <c r="J325" s="138" t="str">
        <f t="shared" ca="1" si="57"/>
        <v/>
      </c>
      <c r="K325" s="43" t="str">
        <f ca="1">+IF(G325&lt;&gt;"",SUM($G$7:G325),"")</f>
        <v/>
      </c>
      <c r="L325" s="46" t="str">
        <f t="shared" ca="1" si="58"/>
        <v/>
      </c>
      <c r="M325" s="51" t="str">
        <f ca="1">+IF(H325&lt;&gt;"",SUM($H$7:H325),"")</f>
        <v/>
      </c>
      <c r="N325" s="47" t="str">
        <f t="shared" ca="1" si="59"/>
        <v/>
      </c>
      <c r="O325" s="46" t="str">
        <f t="shared" ca="1" si="60"/>
        <v/>
      </c>
      <c r="P325" s="46" t="str">
        <f t="shared" ca="1" si="61"/>
        <v/>
      </c>
      <c r="Q325" s="53" t="str">
        <f t="shared" ca="1" si="62"/>
        <v/>
      </c>
      <c r="R325" s="53" t="str">
        <f t="shared" ca="1" si="63"/>
        <v/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5">
      <c r="A326" s="31">
        <v>320</v>
      </c>
      <c r="B326" s="37" t="str">
        <f t="shared" ca="1" si="53"/>
        <v/>
      </c>
      <c r="C326" s="40" t="str">
        <f t="shared" ca="1" si="54"/>
        <v/>
      </c>
      <c r="D326" s="43" t="str">
        <f ca="1">+IF($C326&lt;&gt;"",VLOOKUP(YEAR($C326),'Proyecciones cuota'!$B$5:$C$113,2,FALSE),"")</f>
        <v/>
      </c>
      <c r="E326" s="171">
        <f ca="1">IFERROR(IF($D326&lt;&gt;"",VLOOKUP(C326,Simulador!$H$17:$I$27,2,FALSE),0),0)</f>
        <v>0</v>
      </c>
      <c r="F326" s="46" t="str">
        <f t="shared" ca="1" si="55"/>
        <v/>
      </c>
      <c r="G326" s="43" t="str">
        <f ca="1">+IF(F326&lt;&gt;"",F326*VLOOKUP(YEAR($C326),'Proyecciones DTF'!$B$4:$Y$112,IF(C326&lt;EOMONTH($C$1,61),6,IF(AND(C326&gt;=EOMONTH($C$1,61),C326&lt;EOMONTH($C$1,90)),9,IF(AND(C326&gt;=EOMONTH($C$1,91),C326&lt;EOMONTH($C$1,120)),12,IF(AND(C326&gt;=EOMONTH($C$1,121),C326&lt;EOMONTH($C$1,150)),15,IF(AND(C326&gt;=EOMONTH($C$1,151),C326&lt;EOMONTH($C$1,180)),18,IF(AND(C326&gt;=EOMONTH($C$1,181),C326&lt;EOMONTH($C$1,210)),21,24))))))),"")</f>
        <v/>
      </c>
      <c r="H326" s="47" t="str">
        <f ca="1">+IF(F326&lt;&gt;"",F326*VLOOKUP(YEAR($C326),'Proyecciones DTF'!$B$4:$Y$112,IF(C326&lt;EOMONTH($C$1,61),3,IF(AND(C326&gt;=EOMONTH($C$1,61),C326&lt;EOMONTH($C$1,90)),6,IF(AND(C326&gt;=EOMONTH($C$1,91),C326&lt;EOMONTH($C$1,120)),9,IF(AND(C326&gt;=EOMONTH($C$1,121),C326&lt;EOMONTH($C$1,150)),12,IF(AND(C326&gt;=EOMONTH($C$1,151),C326&lt;EOMONTH($C$1,180)),15,IF(AND(C326&gt;=EOMONTH($C$1,181),C326&lt;EOMONTH($C$1,210)),18,21))))))),"")</f>
        <v/>
      </c>
      <c r="I326" s="88" t="str">
        <f t="shared" ca="1" si="56"/>
        <v/>
      </c>
      <c r="J326" s="138" t="str">
        <f t="shared" ca="1" si="57"/>
        <v/>
      </c>
      <c r="K326" s="43" t="str">
        <f ca="1">+IF(G326&lt;&gt;"",SUM($G$7:G326),"")</f>
        <v/>
      </c>
      <c r="L326" s="46" t="str">
        <f t="shared" ca="1" si="58"/>
        <v/>
      </c>
      <c r="M326" s="51" t="str">
        <f ca="1">+IF(H326&lt;&gt;"",SUM($H$7:H326),"")</f>
        <v/>
      </c>
      <c r="N326" s="47" t="str">
        <f t="shared" ca="1" si="59"/>
        <v/>
      </c>
      <c r="O326" s="46" t="str">
        <f t="shared" ca="1" si="60"/>
        <v/>
      </c>
      <c r="P326" s="46" t="str">
        <f t="shared" ca="1" si="61"/>
        <v/>
      </c>
      <c r="Q326" s="53" t="str">
        <f t="shared" ca="1" si="62"/>
        <v/>
      </c>
      <c r="R326" s="53" t="str">
        <f t="shared" ca="1" si="63"/>
        <v/>
      </c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5">
      <c r="A327" s="31">
        <v>321</v>
      </c>
      <c r="B327" s="37" t="str">
        <f t="shared" ca="1" si="53"/>
        <v/>
      </c>
      <c r="C327" s="40" t="str">
        <f t="shared" ca="1" si="54"/>
        <v/>
      </c>
      <c r="D327" s="43" t="str">
        <f ca="1">+IF($C327&lt;&gt;"",VLOOKUP(YEAR($C327),'Proyecciones cuota'!$B$5:$C$113,2,FALSE),"")</f>
        <v/>
      </c>
      <c r="E327" s="171">
        <f ca="1">IFERROR(IF($D327&lt;&gt;"",VLOOKUP(C327,Simulador!$H$17:$I$27,2,FALSE),0),0)</f>
        <v>0</v>
      </c>
      <c r="F327" s="46" t="str">
        <f t="shared" ca="1" si="55"/>
        <v/>
      </c>
      <c r="G327" s="43" t="str">
        <f ca="1">+IF(F327&lt;&gt;"",F327*VLOOKUP(YEAR($C327),'Proyecciones DTF'!$B$4:$Y$112,IF(C327&lt;EOMONTH($C$1,61),6,IF(AND(C327&gt;=EOMONTH($C$1,61),C327&lt;EOMONTH($C$1,90)),9,IF(AND(C327&gt;=EOMONTH($C$1,91),C327&lt;EOMONTH($C$1,120)),12,IF(AND(C327&gt;=EOMONTH($C$1,121),C327&lt;EOMONTH($C$1,150)),15,IF(AND(C327&gt;=EOMONTH($C$1,151),C327&lt;EOMONTH($C$1,180)),18,IF(AND(C327&gt;=EOMONTH($C$1,181),C327&lt;EOMONTH($C$1,210)),21,24))))))),"")</f>
        <v/>
      </c>
      <c r="H327" s="47" t="str">
        <f ca="1">+IF(F327&lt;&gt;"",F327*VLOOKUP(YEAR($C327),'Proyecciones DTF'!$B$4:$Y$112,IF(C327&lt;EOMONTH($C$1,61),3,IF(AND(C327&gt;=EOMONTH($C$1,61),C327&lt;EOMONTH($C$1,90)),6,IF(AND(C327&gt;=EOMONTH($C$1,91),C327&lt;EOMONTH($C$1,120)),9,IF(AND(C327&gt;=EOMONTH($C$1,121),C327&lt;EOMONTH($C$1,150)),12,IF(AND(C327&gt;=EOMONTH($C$1,151),C327&lt;EOMONTH($C$1,180)),15,IF(AND(C327&gt;=EOMONTH($C$1,181),C327&lt;EOMONTH($C$1,210)),18,21))))))),"")</f>
        <v/>
      </c>
      <c r="I327" s="88" t="str">
        <f t="shared" ca="1" si="56"/>
        <v/>
      </c>
      <c r="J327" s="138" t="str">
        <f t="shared" ca="1" si="57"/>
        <v/>
      </c>
      <c r="K327" s="43" t="str">
        <f ca="1">+IF(G327&lt;&gt;"",SUM($G$7:G327),"")</f>
        <v/>
      </c>
      <c r="L327" s="46" t="str">
        <f t="shared" ca="1" si="58"/>
        <v/>
      </c>
      <c r="M327" s="51" t="str">
        <f ca="1">+IF(H327&lt;&gt;"",SUM($H$7:H327),"")</f>
        <v/>
      </c>
      <c r="N327" s="47" t="str">
        <f t="shared" ca="1" si="59"/>
        <v/>
      </c>
      <c r="O327" s="46" t="str">
        <f t="shared" ca="1" si="60"/>
        <v/>
      </c>
      <c r="P327" s="46" t="str">
        <f t="shared" ca="1" si="61"/>
        <v/>
      </c>
      <c r="Q327" s="53" t="str">
        <f t="shared" ca="1" si="62"/>
        <v/>
      </c>
      <c r="R327" s="53" t="str">
        <f t="shared" ca="1" si="63"/>
        <v/>
      </c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5">
      <c r="A328" s="31">
        <v>322</v>
      </c>
      <c r="B328" s="37" t="str">
        <f t="shared" ca="1" si="53"/>
        <v/>
      </c>
      <c r="C328" s="40" t="str">
        <f t="shared" ca="1" si="54"/>
        <v/>
      </c>
      <c r="D328" s="43" t="str">
        <f ca="1">+IF($C328&lt;&gt;"",VLOOKUP(YEAR($C328),'Proyecciones cuota'!$B$5:$C$113,2,FALSE),"")</f>
        <v/>
      </c>
      <c r="E328" s="171">
        <f ca="1">IFERROR(IF($D328&lt;&gt;"",VLOOKUP(C328,Simulador!$H$17:$I$27,2,FALSE),0),0)</f>
        <v>0</v>
      </c>
      <c r="F328" s="46" t="str">
        <f t="shared" ca="1" si="55"/>
        <v/>
      </c>
      <c r="G328" s="43" t="str">
        <f ca="1">+IF(F328&lt;&gt;"",F328*VLOOKUP(YEAR($C328),'Proyecciones DTF'!$B$4:$Y$112,IF(C328&lt;EOMONTH($C$1,61),6,IF(AND(C328&gt;=EOMONTH($C$1,61),C328&lt;EOMONTH($C$1,90)),9,IF(AND(C328&gt;=EOMONTH($C$1,91),C328&lt;EOMONTH($C$1,120)),12,IF(AND(C328&gt;=EOMONTH($C$1,121),C328&lt;EOMONTH($C$1,150)),15,IF(AND(C328&gt;=EOMONTH($C$1,151),C328&lt;EOMONTH($C$1,180)),18,IF(AND(C328&gt;=EOMONTH($C$1,181),C328&lt;EOMONTH($C$1,210)),21,24))))))),"")</f>
        <v/>
      </c>
      <c r="H328" s="47" t="str">
        <f ca="1">+IF(F328&lt;&gt;"",F328*VLOOKUP(YEAR($C328),'Proyecciones DTF'!$B$4:$Y$112,IF(C328&lt;EOMONTH($C$1,61),3,IF(AND(C328&gt;=EOMONTH($C$1,61),C328&lt;EOMONTH($C$1,90)),6,IF(AND(C328&gt;=EOMONTH($C$1,91),C328&lt;EOMONTH($C$1,120)),9,IF(AND(C328&gt;=EOMONTH($C$1,121),C328&lt;EOMONTH($C$1,150)),12,IF(AND(C328&gt;=EOMONTH($C$1,151),C328&lt;EOMONTH($C$1,180)),15,IF(AND(C328&gt;=EOMONTH($C$1,181),C328&lt;EOMONTH($C$1,210)),18,21))))))),"")</f>
        <v/>
      </c>
      <c r="I328" s="88" t="str">
        <f t="shared" ca="1" si="56"/>
        <v/>
      </c>
      <c r="J328" s="138" t="str">
        <f t="shared" ca="1" si="57"/>
        <v/>
      </c>
      <c r="K328" s="43" t="str">
        <f ca="1">+IF(G328&lt;&gt;"",SUM($G$7:G328),"")</f>
        <v/>
      </c>
      <c r="L328" s="46" t="str">
        <f t="shared" ca="1" si="58"/>
        <v/>
      </c>
      <c r="M328" s="51" t="str">
        <f ca="1">+IF(H328&lt;&gt;"",SUM($H$7:H328),"")</f>
        <v/>
      </c>
      <c r="N328" s="47" t="str">
        <f t="shared" ca="1" si="59"/>
        <v/>
      </c>
      <c r="O328" s="46" t="str">
        <f t="shared" ca="1" si="60"/>
        <v/>
      </c>
      <c r="P328" s="46" t="str">
        <f t="shared" ca="1" si="61"/>
        <v/>
      </c>
      <c r="Q328" s="53" t="str">
        <f t="shared" ca="1" si="62"/>
        <v/>
      </c>
      <c r="R328" s="53" t="str">
        <f t="shared" ca="1" si="63"/>
        <v/>
      </c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5">
      <c r="A329" s="31">
        <v>323</v>
      </c>
      <c r="B329" s="37" t="str">
        <f t="shared" ref="B329:B392" ca="1" si="64">+IF(C329&lt;&gt;"",YEAR(C329),"")</f>
        <v/>
      </c>
      <c r="C329" s="40" t="str">
        <f t="shared" ref="C329:C392" ca="1" si="65">+IF(EOMONTH($C$1,A329)&lt;=EOMONTH($C$1,$C$2*12),EOMONTH($C$1,A329),"")</f>
        <v/>
      </c>
      <c r="D329" s="43" t="str">
        <f ca="1">+IF($C329&lt;&gt;"",VLOOKUP(YEAR($C329),'Proyecciones cuota'!$B$5:$C$113,2,FALSE),"")</f>
        <v/>
      </c>
      <c r="E329" s="171">
        <f ca="1">IFERROR(IF($D329&lt;&gt;"",VLOOKUP(C329,Simulador!$H$17:$I$27,2,FALSE),0),0)</f>
        <v>0</v>
      </c>
      <c r="F329" s="46" t="str">
        <f t="shared" ref="F329:F392" ca="1" si="66">+IF(D329&lt;&gt;"",F328+D329+E329,"")</f>
        <v/>
      </c>
      <c r="G329" s="43" t="str">
        <f ca="1">+IF(F329&lt;&gt;"",F329*VLOOKUP(YEAR($C329),'Proyecciones DTF'!$B$4:$Y$112,IF(C329&lt;EOMONTH($C$1,61),6,IF(AND(C329&gt;=EOMONTH($C$1,61),C329&lt;EOMONTH($C$1,90)),9,IF(AND(C329&gt;=EOMONTH($C$1,91),C329&lt;EOMONTH($C$1,120)),12,IF(AND(C329&gt;=EOMONTH($C$1,121),C329&lt;EOMONTH($C$1,150)),15,IF(AND(C329&gt;=EOMONTH($C$1,151),C329&lt;EOMONTH($C$1,180)),18,IF(AND(C329&gt;=EOMONTH($C$1,181),C329&lt;EOMONTH($C$1,210)),21,24))))))),"")</f>
        <v/>
      </c>
      <c r="H329" s="47" t="str">
        <f ca="1">+IF(F329&lt;&gt;"",F329*VLOOKUP(YEAR($C329),'Proyecciones DTF'!$B$4:$Y$112,IF(C329&lt;EOMONTH($C$1,61),3,IF(AND(C329&gt;=EOMONTH($C$1,61),C329&lt;EOMONTH($C$1,90)),6,IF(AND(C329&gt;=EOMONTH($C$1,91),C329&lt;EOMONTH($C$1,120)),9,IF(AND(C329&gt;=EOMONTH($C$1,121),C329&lt;EOMONTH($C$1,150)),12,IF(AND(C329&gt;=EOMONTH($C$1,151),C329&lt;EOMONTH($C$1,180)),15,IF(AND(C329&gt;=EOMONTH($C$1,181),C329&lt;EOMONTH($C$1,210)),18,21))))))),"")</f>
        <v/>
      </c>
      <c r="I329" s="88" t="str">
        <f t="shared" ref="I329:I392" ca="1" si="67">IF(G329="","",((1+G329/F329)^(12/1))-1)</f>
        <v/>
      </c>
      <c r="J329" s="138" t="str">
        <f t="shared" ref="J329:J392" ca="1" si="68">IFERROR(((1+H329/F329)^(12/1))-1,"")</f>
        <v/>
      </c>
      <c r="K329" s="43" t="str">
        <f ca="1">+IF(G329&lt;&gt;"",SUM($G$7:G329),"")</f>
        <v/>
      </c>
      <c r="L329" s="46" t="str">
        <f t="shared" ref="L329:L392" ca="1" si="69">IF(K329="","",K329*93%)</f>
        <v/>
      </c>
      <c r="M329" s="51" t="str">
        <f ca="1">+IF(H329&lt;&gt;"",SUM($H$7:H329),"")</f>
        <v/>
      </c>
      <c r="N329" s="47" t="str">
        <f t="shared" ref="N329:N392" ca="1" si="70">IF(M329="","",M329*$U$13)</f>
        <v/>
      </c>
      <c r="O329" s="46" t="str">
        <f t="shared" ref="O329:O392" ca="1" si="71">+IF(K329&lt;&gt;"",F329+K329,"")</f>
        <v/>
      </c>
      <c r="P329" s="46" t="str">
        <f t="shared" ref="P329:P392" ca="1" si="72">IF(L329="","",F329+L329)</f>
        <v/>
      </c>
      <c r="Q329" s="53" t="str">
        <f t="shared" ref="Q329:Q392" ca="1" si="73">+IF(M329&lt;&gt;"",F329+M329,"")</f>
        <v/>
      </c>
      <c r="R329" s="53" t="str">
        <f t="shared" ref="R329:R392" ca="1" si="74">IF(N329="","",F329+N329)</f>
        <v/>
      </c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5">
      <c r="A330" s="31">
        <v>324</v>
      </c>
      <c r="B330" s="37" t="str">
        <f t="shared" ca="1" si="64"/>
        <v/>
      </c>
      <c r="C330" s="40" t="str">
        <f t="shared" ca="1" si="65"/>
        <v/>
      </c>
      <c r="D330" s="43" t="str">
        <f ca="1">+IF($C330&lt;&gt;"",VLOOKUP(YEAR($C330),'Proyecciones cuota'!$B$5:$C$113,2,FALSE),"")</f>
        <v/>
      </c>
      <c r="E330" s="171">
        <f ca="1">IFERROR(IF($D330&lt;&gt;"",VLOOKUP(C330,Simulador!$H$17:$I$27,2,FALSE),0),0)</f>
        <v>0</v>
      </c>
      <c r="F330" s="46" t="str">
        <f t="shared" ca="1" si="66"/>
        <v/>
      </c>
      <c r="G330" s="43" t="str">
        <f ca="1">+IF(F330&lt;&gt;"",F330*VLOOKUP(YEAR($C330),'Proyecciones DTF'!$B$4:$Y$112,IF(C330&lt;EOMONTH($C$1,61),6,IF(AND(C330&gt;=EOMONTH($C$1,61),C330&lt;EOMONTH($C$1,90)),9,IF(AND(C330&gt;=EOMONTH($C$1,91),C330&lt;EOMONTH($C$1,120)),12,IF(AND(C330&gt;=EOMONTH($C$1,121),C330&lt;EOMONTH($C$1,150)),15,IF(AND(C330&gt;=EOMONTH($C$1,151),C330&lt;EOMONTH($C$1,180)),18,IF(AND(C330&gt;=EOMONTH($C$1,181),C330&lt;EOMONTH($C$1,210)),21,24))))))),"")</f>
        <v/>
      </c>
      <c r="H330" s="47" t="str">
        <f ca="1">+IF(F330&lt;&gt;"",F330*VLOOKUP(YEAR($C330),'Proyecciones DTF'!$B$4:$Y$112,IF(C330&lt;EOMONTH($C$1,61),3,IF(AND(C330&gt;=EOMONTH($C$1,61),C330&lt;EOMONTH($C$1,90)),6,IF(AND(C330&gt;=EOMONTH($C$1,91),C330&lt;EOMONTH($C$1,120)),9,IF(AND(C330&gt;=EOMONTH($C$1,121),C330&lt;EOMONTH($C$1,150)),12,IF(AND(C330&gt;=EOMONTH($C$1,151),C330&lt;EOMONTH($C$1,180)),15,IF(AND(C330&gt;=EOMONTH($C$1,181),C330&lt;EOMONTH($C$1,210)),18,21))))))),"")</f>
        <v/>
      </c>
      <c r="I330" s="88" t="str">
        <f t="shared" ca="1" si="67"/>
        <v/>
      </c>
      <c r="J330" s="138" t="str">
        <f t="shared" ca="1" si="68"/>
        <v/>
      </c>
      <c r="K330" s="43" t="str">
        <f ca="1">+IF(G330&lt;&gt;"",SUM($G$7:G330),"")</f>
        <v/>
      </c>
      <c r="L330" s="46" t="str">
        <f t="shared" ca="1" si="69"/>
        <v/>
      </c>
      <c r="M330" s="51" t="str">
        <f ca="1">+IF(H330&lt;&gt;"",SUM($H$7:H330),"")</f>
        <v/>
      </c>
      <c r="N330" s="47" t="str">
        <f t="shared" ca="1" si="70"/>
        <v/>
      </c>
      <c r="O330" s="46" t="str">
        <f t="shared" ca="1" si="71"/>
        <v/>
      </c>
      <c r="P330" s="46" t="str">
        <f t="shared" ca="1" si="72"/>
        <v/>
      </c>
      <c r="Q330" s="53" t="str">
        <f t="shared" ca="1" si="73"/>
        <v/>
      </c>
      <c r="R330" s="53" t="str">
        <f t="shared" ca="1" si="74"/>
        <v/>
      </c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5">
      <c r="A331" s="31">
        <v>325</v>
      </c>
      <c r="B331" s="37" t="str">
        <f t="shared" ca="1" si="64"/>
        <v/>
      </c>
      <c r="C331" s="40" t="str">
        <f t="shared" ca="1" si="65"/>
        <v/>
      </c>
      <c r="D331" s="43" t="str">
        <f ca="1">+IF($C331&lt;&gt;"",VLOOKUP(YEAR($C331),'Proyecciones cuota'!$B$5:$C$113,2,FALSE),"")</f>
        <v/>
      </c>
      <c r="E331" s="171">
        <f ca="1">IFERROR(IF($D331&lt;&gt;"",VLOOKUP(C331,Simulador!$H$17:$I$27,2,FALSE),0),0)</f>
        <v>0</v>
      </c>
      <c r="F331" s="46" t="str">
        <f t="shared" ca="1" si="66"/>
        <v/>
      </c>
      <c r="G331" s="43" t="str">
        <f ca="1">+IF(F331&lt;&gt;"",F331*VLOOKUP(YEAR($C331),'Proyecciones DTF'!$B$4:$Y$112,IF(C331&lt;EOMONTH($C$1,61),6,IF(AND(C331&gt;=EOMONTH($C$1,61),C331&lt;EOMONTH($C$1,90)),9,IF(AND(C331&gt;=EOMONTH($C$1,91),C331&lt;EOMONTH($C$1,120)),12,IF(AND(C331&gt;=EOMONTH($C$1,121),C331&lt;EOMONTH($C$1,150)),15,IF(AND(C331&gt;=EOMONTH($C$1,151),C331&lt;EOMONTH($C$1,180)),18,IF(AND(C331&gt;=EOMONTH($C$1,181),C331&lt;EOMONTH($C$1,210)),21,24))))))),"")</f>
        <v/>
      </c>
      <c r="H331" s="47" t="str">
        <f ca="1">+IF(F331&lt;&gt;"",F331*VLOOKUP(YEAR($C331),'Proyecciones DTF'!$B$4:$Y$112,IF(C331&lt;EOMONTH($C$1,61),3,IF(AND(C331&gt;=EOMONTH($C$1,61),C331&lt;EOMONTH($C$1,90)),6,IF(AND(C331&gt;=EOMONTH($C$1,91),C331&lt;EOMONTH($C$1,120)),9,IF(AND(C331&gt;=EOMONTH($C$1,121),C331&lt;EOMONTH($C$1,150)),12,IF(AND(C331&gt;=EOMONTH($C$1,151),C331&lt;EOMONTH($C$1,180)),15,IF(AND(C331&gt;=EOMONTH($C$1,181),C331&lt;EOMONTH($C$1,210)),18,21))))))),"")</f>
        <v/>
      </c>
      <c r="I331" s="88" t="str">
        <f t="shared" ca="1" si="67"/>
        <v/>
      </c>
      <c r="J331" s="138" t="str">
        <f t="shared" ca="1" si="68"/>
        <v/>
      </c>
      <c r="K331" s="43" t="str">
        <f ca="1">+IF(G331&lt;&gt;"",SUM($G$7:G331),"")</f>
        <v/>
      </c>
      <c r="L331" s="46" t="str">
        <f t="shared" ca="1" si="69"/>
        <v/>
      </c>
      <c r="M331" s="51" t="str">
        <f ca="1">+IF(H331&lt;&gt;"",SUM($H$7:H331),"")</f>
        <v/>
      </c>
      <c r="N331" s="47" t="str">
        <f t="shared" ca="1" si="70"/>
        <v/>
      </c>
      <c r="O331" s="46" t="str">
        <f t="shared" ca="1" si="71"/>
        <v/>
      </c>
      <c r="P331" s="46" t="str">
        <f t="shared" ca="1" si="72"/>
        <v/>
      </c>
      <c r="Q331" s="53" t="str">
        <f t="shared" ca="1" si="73"/>
        <v/>
      </c>
      <c r="R331" s="53" t="str">
        <f t="shared" ca="1" si="74"/>
        <v/>
      </c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5">
      <c r="A332" s="31">
        <v>326</v>
      </c>
      <c r="B332" s="37" t="str">
        <f t="shared" ca="1" si="64"/>
        <v/>
      </c>
      <c r="C332" s="40" t="str">
        <f t="shared" ca="1" si="65"/>
        <v/>
      </c>
      <c r="D332" s="43" t="str">
        <f ca="1">+IF($C332&lt;&gt;"",VLOOKUP(YEAR($C332),'Proyecciones cuota'!$B$5:$C$113,2,FALSE),"")</f>
        <v/>
      </c>
      <c r="E332" s="171">
        <f ca="1">IFERROR(IF($D332&lt;&gt;"",VLOOKUP(C332,Simulador!$H$17:$I$27,2,FALSE),0),0)</f>
        <v>0</v>
      </c>
      <c r="F332" s="46" t="str">
        <f t="shared" ca="1" si="66"/>
        <v/>
      </c>
      <c r="G332" s="43" t="str">
        <f ca="1">+IF(F332&lt;&gt;"",F332*VLOOKUP(YEAR($C332),'Proyecciones DTF'!$B$4:$Y$112,IF(C332&lt;EOMONTH($C$1,61),6,IF(AND(C332&gt;=EOMONTH($C$1,61),C332&lt;EOMONTH($C$1,90)),9,IF(AND(C332&gt;=EOMONTH($C$1,91),C332&lt;EOMONTH($C$1,120)),12,IF(AND(C332&gt;=EOMONTH($C$1,121),C332&lt;EOMONTH($C$1,150)),15,IF(AND(C332&gt;=EOMONTH($C$1,151),C332&lt;EOMONTH($C$1,180)),18,IF(AND(C332&gt;=EOMONTH($C$1,181),C332&lt;EOMONTH($C$1,210)),21,24))))))),"")</f>
        <v/>
      </c>
      <c r="H332" s="47" t="str">
        <f ca="1">+IF(F332&lt;&gt;"",F332*VLOOKUP(YEAR($C332),'Proyecciones DTF'!$B$4:$Y$112,IF(C332&lt;EOMONTH($C$1,61),3,IF(AND(C332&gt;=EOMONTH($C$1,61),C332&lt;EOMONTH($C$1,90)),6,IF(AND(C332&gt;=EOMONTH($C$1,91),C332&lt;EOMONTH($C$1,120)),9,IF(AND(C332&gt;=EOMONTH($C$1,121),C332&lt;EOMONTH($C$1,150)),12,IF(AND(C332&gt;=EOMONTH($C$1,151),C332&lt;EOMONTH($C$1,180)),15,IF(AND(C332&gt;=EOMONTH($C$1,181),C332&lt;EOMONTH($C$1,210)),18,21))))))),"")</f>
        <v/>
      </c>
      <c r="I332" s="88" t="str">
        <f t="shared" ca="1" si="67"/>
        <v/>
      </c>
      <c r="J332" s="138" t="str">
        <f t="shared" ca="1" si="68"/>
        <v/>
      </c>
      <c r="K332" s="43" t="str">
        <f ca="1">+IF(G332&lt;&gt;"",SUM($G$7:G332),"")</f>
        <v/>
      </c>
      <c r="L332" s="46" t="str">
        <f t="shared" ca="1" si="69"/>
        <v/>
      </c>
      <c r="M332" s="51" t="str">
        <f ca="1">+IF(H332&lt;&gt;"",SUM($H$7:H332),"")</f>
        <v/>
      </c>
      <c r="N332" s="47" t="str">
        <f t="shared" ca="1" si="70"/>
        <v/>
      </c>
      <c r="O332" s="46" t="str">
        <f t="shared" ca="1" si="71"/>
        <v/>
      </c>
      <c r="P332" s="46" t="str">
        <f t="shared" ca="1" si="72"/>
        <v/>
      </c>
      <c r="Q332" s="53" t="str">
        <f t="shared" ca="1" si="73"/>
        <v/>
      </c>
      <c r="R332" s="53" t="str">
        <f t="shared" ca="1" si="74"/>
        <v/>
      </c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5">
      <c r="A333" s="31">
        <v>327</v>
      </c>
      <c r="B333" s="37" t="str">
        <f t="shared" ca="1" si="64"/>
        <v/>
      </c>
      <c r="C333" s="40" t="str">
        <f t="shared" ca="1" si="65"/>
        <v/>
      </c>
      <c r="D333" s="43" t="str">
        <f ca="1">+IF($C333&lt;&gt;"",VLOOKUP(YEAR($C333),'Proyecciones cuota'!$B$5:$C$113,2,FALSE),"")</f>
        <v/>
      </c>
      <c r="E333" s="171">
        <f ca="1">IFERROR(IF($D333&lt;&gt;"",VLOOKUP(C333,Simulador!$H$17:$I$27,2,FALSE),0),0)</f>
        <v>0</v>
      </c>
      <c r="F333" s="46" t="str">
        <f t="shared" ca="1" si="66"/>
        <v/>
      </c>
      <c r="G333" s="43" t="str">
        <f ca="1">+IF(F333&lt;&gt;"",F333*VLOOKUP(YEAR($C333),'Proyecciones DTF'!$B$4:$Y$112,IF(C333&lt;EOMONTH($C$1,61),6,IF(AND(C333&gt;=EOMONTH($C$1,61),C333&lt;EOMONTH($C$1,90)),9,IF(AND(C333&gt;=EOMONTH($C$1,91),C333&lt;EOMONTH($C$1,120)),12,IF(AND(C333&gt;=EOMONTH($C$1,121),C333&lt;EOMONTH($C$1,150)),15,IF(AND(C333&gt;=EOMONTH($C$1,151),C333&lt;EOMONTH($C$1,180)),18,IF(AND(C333&gt;=EOMONTH($C$1,181),C333&lt;EOMONTH($C$1,210)),21,24))))))),"")</f>
        <v/>
      </c>
      <c r="H333" s="47" t="str">
        <f ca="1">+IF(F333&lt;&gt;"",F333*VLOOKUP(YEAR($C333),'Proyecciones DTF'!$B$4:$Y$112,IF(C333&lt;EOMONTH($C$1,61),3,IF(AND(C333&gt;=EOMONTH($C$1,61),C333&lt;EOMONTH($C$1,90)),6,IF(AND(C333&gt;=EOMONTH($C$1,91),C333&lt;EOMONTH($C$1,120)),9,IF(AND(C333&gt;=EOMONTH($C$1,121),C333&lt;EOMONTH($C$1,150)),12,IF(AND(C333&gt;=EOMONTH($C$1,151),C333&lt;EOMONTH($C$1,180)),15,IF(AND(C333&gt;=EOMONTH($C$1,181),C333&lt;EOMONTH($C$1,210)),18,21))))))),"")</f>
        <v/>
      </c>
      <c r="I333" s="88" t="str">
        <f t="shared" ca="1" si="67"/>
        <v/>
      </c>
      <c r="J333" s="138" t="str">
        <f t="shared" ca="1" si="68"/>
        <v/>
      </c>
      <c r="K333" s="43" t="str">
        <f ca="1">+IF(G333&lt;&gt;"",SUM($G$7:G333),"")</f>
        <v/>
      </c>
      <c r="L333" s="46" t="str">
        <f t="shared" ca="1" si="69"/>
        <v/>
      </c>
      <c r="M333" s="51" t="str">
        <f ca="1">+IF(H333&lt;&gt;"",SUM($H$7:H333),"")</f>
        <v/>
      </c>
      <c r="N333" s="47" t="str">
        <f t="shared" ca="1" si="70"/>
        <v/>
      </c>
      <c r="O333" s="46" t="str">
        <f t="shared" ca="1" si="71"/>
        <v/>
      </c>
      <c r="P333" s="46" t="str">
        <f t="shared" ca="1" si="72"/>
        <v/>
      </c>
      <c r="Q333" s="53" t="str">
        <f t="shared" ca="1" si="73"/>
        <v/>
      </c>
      <c r="R333" s="53" t="str">
        <f t="shared" ca="1" si="74"/>
        <v/>
      </c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5">
      <c r="A334" s="31">
        <v>328</v>
      </c>
      <c r="B334" s="37" t="str">
        <f t="shared" ca="1" si="64"/>
        <v/>
      </c>
      <c r="C334" s="40" t="str">
        <f t="shared" ca="1" si="65"/>
        <v/>
      </c>
      <c r="D334" s="43" t="str">
        <f ca="1">+IF($C334&lt;&gt;"",VLOOKUP(YEAR($C334),'Proyecciones cuota'!$B$5:$C$113,2,FALSE),"")</f>
        <v/>
      </c>
      <c r="E334" s="171">
        <f ca="1">IFERROR(IF($D334&lt;&gt;"",VLOOKUP(C334,Simulador!$H$17:$I$27,2,FALSE),0),0)</f>
        <v>0</v>
      </c>
      <c r="F334" s="46" t="str">
        <f t="shared" ca="1" si="66"/>
        <v/>
      </c>
      <c r="G334" s="43" t="str">
        <f ca="1">+IF(F334&lt;&gt;"",F334*VLOOKUP(YEAR($C334),'Proyecciones DTF'!$B$4:$Y$112,IF(C334&lt;EOMONTH($C$1,61),6,IF(AND(C334&gt;=EOMONTH($C$1,61),C334&lt;EOMONTH($C$1,90)),9,IF(AND(C334&gt;=EOMONTH($C$1,91),C334&lt;EOMONTH($C$1,120)),12,IF(AND(C334&gt;=EOMONTH($C$1,121),C334&lt;EOMONTH($C$1,150)),15,IF(AND(C334&gt;=EOMONTH($C$1,151),C334&lt;EOMONTH($C$1,180)),18,IF(AND(C334&gt;=EOMONTH($C$1,181),C334&lt;EOMONTH($C$1,210)),21,24))))))),"")</f>
        <v/>
      </c>
      <c r="H334" s="47" t="str">
        <f ca="1">+IF(F334&lt;&gt;"",F334*VLOOKUP(YEAR($C334),'Proyecciones DTF'!$B$4:$Y$112,IF(C334&lt;EOMONTH($C$1,61),3,IF(AND(C334&gt;=EOMONTH($C$1,61),C334&lt;EOMONTH($C$1,90)),6,IF(AND(C334&gt;=EOMONTH($C$1,91),C334&lt;EOMONTH($C$1,120)),9,IF(AND(C334&gt;=EOMONTH($C$1,121),C334&lt;EOMONTH($C$1,150)),12,IF(AND(C334&gt;=EOMONTH($C$1,151),C334&lt;EOMONTH($C$1,180)),15,IF(AND(C334&gt;=EOMONTH($C$1,181),C334&lt;EOMONTH($C$1,210)),18,21))))))),"")</f>
        <v/>
      </c>
      <c r="I334" s="88" t="str">
        <f t="shared" ca="1" si="67"/>
        <v/>
      </c>
      <c r="J334" s="138" t="str">
        <f t="shared" ca="1" si="68"/>
        <v/>
      </c>
      <c r="K334" s="43" t="str">
        <f ca="1">+IF(G334&lt;&gt;"",SUM($G$7:G334),"")</f>
        <v/>
      </c>
      <c r="L334" s="46" t="str">
        <f t="shared" ca="1" si="69"/>
        <v/>
      </c>
      <c r="M334" s="51" t="str">
        <f ca="1">+IF(H334&lt;&gt;"",SUM($H$7:H334),"")</f>
        <v/>
      </c>
      <c r="N334" s="47" t="str">
        <f t="shared" ca="1" si="70"/>
        <v/>
      </c>
      <c r="O334" s="46" t="str">
        <f t="shared" ca="1" si="71"/>
        <v/>
      </c>
      <c r="P334" s="46" t="str">
        <f t="shared" ca="1" si="72"/>
        <v/>
      </c>
      <c r="Q334" s="53" t="str">
        <f t="shared" ca="1" si="73"/>
        <v/>
      </c>
      <c r="R334" s="53" t="str">
        <f t="shared" ca="1" si="74"/>
        <v/>
      </c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5">
      <c r="A335" s="31">
        <v>329</v>
      </c>
      <c r="B335" s="37" t="str">
        <f t="shared" ca="1" si="64"/>
        <v/>
      </c>
      <c r="C335" s="40" t="str">
        <f t="shared" ca="1" si="65"/>
        <v/>
      </c>
      <c r="D335" s="43" t="str">
        <f ca="1">+IF($C335&lt;&gt;"",VLOOKUP(YEAR($C335),'Proyecciones cuota'!$B$5:$C$113,2,FALSE),"")</f>
        <v/>
      </c>
      <c r="E335" s="171">
        <f ca="1">IFERROR(IF($D335&lt;&gt;"",VLOOKUP(C335,Simulador!$H$17:$I$27,2,FALSE),0),0)</f>
        <v>0</v>
      </c>
      <c r="F335" s="46" t="str">
        <f t="shared" ca="1" si="66"/>
        <v/>
      </c>
      <c r="G335" s="43" t="str">
        <f ca="1">+IF(F335&lt;&gt;"",F335*VLOOKUP(YEAR($C335),'Proyecciones DTF'!$B$4:$Y$112,IF(C335&lt;EOMONTH($C$1,61),6,IF(AND(C335&gt;=EOMONTH($C$1,61),C335&lt;EOMONTH($C$1,90)),9,IF(AND(C335&gt;=EOMONTH($C$1,91),C335&lt;EOMONTH($C$1,120)),12,IF(AND(C335&gt;=EOMONTH($C$1,121),C335&lt;EOMONTH($C$1,150)),15,IF(AND(C335&gt;=EOMONTH($C$1,151),C335&lt;EOMONTH($C$1,180)),18,IF(AND(C335&gt;=EOMONTH($C$1,181),C335&lt;EOMONTH($C$1,210)),21,24))))))),"")</f>
        <v/>
      </c>
      <c r="H335" s="47" t="str">
        <f ca="1">+IF(F335&lt;&gt;"",F335*VLOOKUP(YEAR($C335),'Proyecciones DTF'!$B$4:$Y$112,IF(C335&lt;EOMONTH($C$1,61),3,IF(AND(C335&gt;=EOMONTH($C$1,61),C335&lt;EOMONTH($C$1,90)),6,IF(AND(C335&gt;=EOMONTH($C$1,91),C335&lt;EOMONTH($C$1,120)),9,IF(AND(C335&gt;=EOMONTH($C$1,121),C335&lt;EOMONTH($C$1,150)),12,IF(AND(C335&gt;=EOMONTH($C$1,151),C335&lt;EOMONTH($C$1,180)),15,IF(AND(C335&gt;=EOMONTH($C$1,181),C335&lt;EOMONTH($C$1,210)),18,21))))))),"")</f>
        <v/>
      </c>
      <c r="I335" s="88" t="str">
        <f t="shared" ca="1" si="67"/>
        <v/>
      </c>
      <c r="J335" s="138" t="str">
        <f t="shared" ca="1" si="68"/>
        <v/>
      </c>
      <c r="K335" s="43" t="str">
        <f ca="1">+IF(G335&lt;&gt;"",SUM($G$7:G335),"")</f>
        <v/>
      </c>
      <c r="L335" s="46" t="str">
        <f t="shared" ca="1" si="69"/>
        <v/>
      </c>
      <c r="M335" s="51" t="str">
        <f ca="1">+IF(H335&lt;&gt;"",SUM($H$7:H335),"")</f>
        <v/>
      </c>
      <c r="N335" s="47" t="str">
        <f t="shared" ca="1" si="70"/>
        <v/>
      </c>
      <c r="O335" s="46" t="str">
        <f t="shared" ca="1" si="71"/>
        <v/>
      </c>
      <c r="P335" s="46" t="str">
        <f t="shared" ca="1" si="72"/>
        <v/>
      </c>
      <c r="Q335" s="53" t="str">
        <f t="shared" ca="1" si="73"/>
        <v/>
      </c>
      <c r="R335" s="53" t="str">
        <f t="shared" ca="1" si="74"/>
        <v/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5">
      <c r="A336" s="31">
        <v>330</v>
      </c>
      <c r="B336" s="37" t="str">
        <f t="shared" ca="1" si="64"/>
        <v/>
      </c>
      <c r="C336" s="40" t="str">
        <f t="shared" ca="1" si="65"/>
        <v/>
      </c>
      <c r="D336" s="43" t="str">
        <f ca="1">+IF($C336&lt;&gt;"",VLOOKUP(YEAR($C336),'Proyecciones cuota'!$B$5:$C$113,2,FALSE),"")</f>
        <v/>
      </c>
      <c r="E336" s="171">
        <f ca="1">IFERROR(IF($D336&lt;&gt;"",VLOOKUP(C336,Simulador!$H$17:$I$27,2,FALSE),0),0)</f>
        <v>0</v>
      </c>
      <c r="F336" s="46" t="str">
        <f t="shared" ca="1" si="66"/>
        <v/>
      </c>
      <c r="G336" s="43" t="str">
        <f ca="1">+IF(F336&lt;&gt;"",F336*VLOOKUP(YEAR($C336),'Proyecciones DTF'!$B$4:$Y$112,IF(C336&lt;EOMONTH($C$1,61),6,IF(AND(C336&gt;=EOMONTH($C$1,61),C336&lt;EOMONTH($C$1,90)),9,IF(AND(C336&gt;=EOMONTH($C$1,91),C336&lt;EOMONTH($C$1,120)),12,IF(AND(C336&gt;=EOMONTH($C$1,121),C336&lt;EOMONTH($C$1,150)),15,IF(AND(C336&gt;=EOMONTH($C$1,151),C336&lt;EOMONTH($C$1,180)),18,IF(AND(C336&gt;=EOMONTH($C$1,181),C336&lt;EOMONTH($C$1,210)),21,24))))))),"")</f>
        <v/>
      </c>
      <c r="H336" s="47" t="str">
        <f ca="1">+IF(F336&lt;&gt;"",F336*VLOOKUP(YEAR($C336),'Proyecciones DTF'!$B$4:$Y$112,IF(C336&lt;EOMONTH($C$1,61),3,IF(AND(C336&gt;=EOMONTH($C$1,61),C336&lt;EOMONTH($C$1,90)),6,IF(AND(C336&gt;=EOMONTH($C$1,91),C336&lt;EOMONTH($C$1,120)),9,IF(AND(C336&gt;=EOMONTH($C$1,121),C336&lt;EOMONTH($C$1,150)),12,IF(AND(C336&gt;=EOMONTH($C$1,151),C336&lt;EOMONTH($C$1,180)),15,IF(AND(C336&gt;=EOMONTH($C$1,181),C336&lt;EOMONTH($C$1,210)),18,21))))))),"")</f>
        <v/>
      </c>
      <c r="I336" s="88" t="str">
        <f t="shared" ca="1" si="67"/>
        <v/>
      </c>
      <c r="J336" s="138" t="str">
        <f t="shared" ca="1" si="68"/>
        <v/>
      </c>
      <c r="K336" s="43" t="str">
        <f ca="1">+IF(G336&lt;&gt;"",SUM($G$7:G336),"")</f>
        <v/>
      </c>
      <c r="L336" s="46" t="str">
        <f t="shared" ca="1" si="69"/>
        <v/>
      </c>
      <c r="M336" s="51" t="str">
        <f ca="1">+IF(H336&lt;&gt;"",SUM($H$7:H336),"")</f>
        <v/>
      </c>
      <c r="N336" s="47" t="str">
        <f t="shared" ca="1" si="70"/>
        <v/>
      </c>
      <c r="O336" s="46" t="str">
        <f t="shared" ca="1" si="71"/>
        <v/>
      </c>
      <c r="P336" s="46" t="str">
        <f t="shared" ca="1" si="72"/>
        <v/>
      </c>
      <c r="Q336" s="53" t="str">
        <f t="shared" ca="1" si="73"/>
        <v/>
      </c>
      <c r="R336" s="53" t="str">
        <f t="shared" ca="1" si="74"/>
        <v/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x14ac:dyDescent="0.25">
      <c r="A337" s="31">
        <v>331</v>
      </c>
      <c r="B337" s="37" t="str">
        <f t="shared" ca="1" si="64"/>
        <v/>
      </c>
      <c r="C337" s="40" t="str">
        <f t="shared" ca="1" si="65"/>
        <v/>
      </c>
      <c r="D337" s="43" t="str">
        <f ca="1">+IF($C337&lt;&gt;"",VLOOKUP(YEAR($C337),'Proyecciones cuota'!$B$5:$C$113,2,FALSE),"")</f>
        <v/>
      </c>
      <c r="E337" s="171">
        <f ca="1">IFERROR(IF($D337&lt;&gt;"",VLOOKUP(C337,Simulador!$H$17:$I$27,2,FALSE),0),0)</f>
        <v>0</v>
      </c>
      <c r="F337" s="46" t="str">
        <f t="shared" ca="1" si="66"/>
        <v/>
      </c>
      <c r="G337" s="43" t="str">
        <f ca="1">+IF(F337&lt;&gt;"",F337*VLOOKUP(YEAR($C337),'Proyecciones DTF'!$B$4:$Y$112,IF(C337&lt;EOMONTH($C$1,61),6,IF(AND(C337&gt;=EOMONTH($C$1,61),C337&lt;EOMONTH($C$1,90)),9,IF(AND(C337&gt;=EOMONTH($C$1,91),C337&lt;EOMONTH($C$1,120)),12,IF(AND(C337&gt;=EOMONTH($C$1,121),C337&lt;EOMONTH($C$1,150)),15,IF(AND(C337&gt;=EOMONTH($C$1,151),C337&lt;EOMONTH($C$1,180)),18,IF(AND(C337&gt;=EOMONTH($C$1,181),C337&lt;EOMONTH($C$1,210)),21,24))))))),"")</f>
        <v/>
      </c>
      <c r="H337" s="47" t="str">
        <f ca="1">+IF(F337&lt;&gt;"",F337*VLOOKUP(YEAR($C337),'Proyecciones DTF'!$B$4:$Y$112,IF(C337&lt;EOMONTH($C$1,61),3,IF(AND(C337&gt;=EOMONTH($C$1,61),C337&lt;EOMONTH($C$1,90)),6,IF(AND(C337&gt;=EOMONTH($C$1,91),C337&lt;EOMONTH($C$1,120)),9,IF(AND(C337&gt;=EOMONTH($C$1,121),C337&lt;EOMONTH($C$1,150)),12,IF(AND(C337&gt;=EOMONTH($C$1,151),C337&lt;EOMONTH($C$1,180)),15,IF(AND(C337&gt;=EOMONTH($C$1,181),C337&lt;EOMONTH($C$1,210)),18,21))))))),"")</f>
        <v/>
      </c>
      <c r="I337" s="88" t="str">
        <f t="shared" ca="1" si="67"/>
        <v/>
      </c>
      <c r="J337" s="138" t="str">
        <f t="shared" ca="1" si="68"/>
        <v/>
      </c>
      <c r="K337" s="43" t="str">
        <f ca="1">+IF(G337&lt;&gt;"",SUM($G$7:G337),"")</f>
        <v/>
      </c>
      <c r="L337" s="46" t="str">
        <f t="shared" ca="1" si="69"/>
        <v/>
      </c>
      <c r="M337" s="51" t="str">
        <f ca="1">+IF(H337&lt;&gt;"",SUM($H$7:H337),"")</f>
        <v/>
      </c>
      <c r="N337" s="47" t="str">
        <f t="shared" ca="1" si="70"/>
        <v/>
      </c>
      <c r="O337" s="46" t="str">
        <f t="shared" ca="1" si="71"/>
        <v/>
      </c>
      <c r="P337" s="46" t="str">
        <f t="shared" ca="1" si="72"/>
        <v/>
      </c>
      <c r="Q337" s="53" t="str">
        <f t="shared" ca="1" si="73"/>
        <v/>
      </c>
      <c r="R337" s="53" t="str">
        <f t="shared" ca="1" si="74"/>
        <v/>
      </c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x14ac:dyDescent="0.25">
      <c r="A338" s="31">
        <v>332</v>
      </c>
      <c r="B338" s="37" t="str">
        <f t="shared" ca="1" si="64"/>
        <v/>
      </c>
      <c r="C338" s="40" t="str">
        <f t="shared" ca="1" si="65"/>
        <v/>
      </c>
      <c r="D338" s="43" t="str">
        <f ca="1">+IF($C338&lt;&gt;"",VLOOKUP(YEAR($C338),'Proyecciones cuota'!$B$5:$C$113,2,FALSE),"")</f>
        <v/>
      </c>
      <c r="E338" s="171">
        <f ca="1">IFERROR(IF($D338&lt;&gt;"",VLOOKUP(C338,Simulador!$H$17:$I$27,2,FALSE),0),0)</f>
        <v>0</v>
      </c>
      <c r="F338" s="46" t="str">
        <f t="shared" ca="1" si="66"/>
        <v/>
      </c>
      <c r="G338" s="43" t="str">
        <f ca="1">+IF(F338&lt;&gt;"",F338*VLOOKUP(YEAR($C338),'Proyecciones DTF'!$B$4:$Y$112,IF(C338&lt;EOMONTH($C$1,61),6,IF(AND(C338&gt;=EOMONTH($C$1,61),C338&lt;EOMONTH($C$1,90)),9,IF(AND(C338&gt;=EOMONTH($C$1,91),C338&lt;EOMONTH($C$1,120)),12,IF(AND(C338&gt;=EOMONTH($C$1,121),C338&lt;EOMONTH($C$1,150)),15,IF(AND(C338&gt;=EOMONTH($C$1,151),C338&lt;EOMONTH($C$1,180)),18,IF(AND(C338&gt;=EOMONTH($C$1,181),C338&lt;EOMONTH($C$1,210)),21,24))))))),"")</f>
        <v/>
      </c>
      <c r="H338" s="47" t="str">
        <f ca="1">+IF(F338&lt;&gt;"",F338*VLOOKUP(YEAR($C338),'Proyecciones DTF'!$B$4:$Y$112,IF(C338&lt;EOMONTH($C$1,61),3,IF(AND(C338&gt;=EOMONTH($C$1,61),C338&lt;EOMONTH($C$1,90)),6,IF(AND(C338&gt;=EOMONTH($C$1,91),C338&lt;EOMONTH($C$1,120)),9,IF(AND(C338&gt;=EOMONTH($C$1,121),C338&lt;EOMONTH($C$1,150)),12,IF(AND(C338&gt;=EOMONTH($C$1,151),C338&lt;EOMONTH($C$1,180)),15,IF(AND(C338&gt;=EOMONTH($C$1,181),C338&lt;EOMONTH($C$1,210)),18,21))))))),"")</f>
        <v/>
      </c>
      <c r="I338" s="88" t="str">
        <f t="shared" ca="1" si="67"/>
        <v/>
      </c>
      <c r="J338" s="138" t="str">
        <f t="shared" ca="1" si="68"/>
        <v/>
      </c>
      <c r="K338" s="43" t="str">
        <f ca="1">+IF(G338&lt;&gt;"",SUM($G$7:G338),"")</f>
        <v/>
      </c>
      <c r="L338" s="46" t="str">
        <f t="shared" ca="1" si="69"/>
        <v/>
      </c>
      <c r="M338" s="51" t="str">
        <f ca="1">+IF(H338&lt;&gt;"",SUM($H$7:H338),"")</f>
        <v/>
      </c>
      <c r="N338" s="47" t="str">
        <f t="shared" ca="1" si="70"/>
        <v/>
      </c>
      <c r="O338" s="46" t="str">
        <f t="shared" ca="1" si="71"/>
        <v/>
      </c>
      <c r="P338" s="46" t="str">
        <f t="shared" ca="1" si="72"/>
        <v/>
      </c>
      <c r="Q338" s="53" t="str">
        <f t="shared" ca="1" si="73"/>
        <v/>
      </c>
      <c r="R338" s="53" t="str">
        <f t="shared" ca="1" si="74"/>
        <v/>
      </c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x14ac:dyDescent="0.25">
      <c r="A339" s="31">
        <v>333</v>
      </c>
      <c r="B339" s="37" t="str">
        <f t="shared" ca="1" si="64"/>
        <v/>
      </c>
      <c r="C339" s="40" t="str">
        <f t="shared" ca="1" si="65"/>
        <v/>
      </c>
      <c r="D339" s="43" t="str">
        <f ca="1">+IF($C339&lt;&gt;"",VLOOKUP(YEAR($C339),'Proyecciones cuota'!$B$5:$C$113,2,FALSE),"")</f>
        <v/>
      </c>
      <c r="E339" s="171">
        <f ca="1">IFERROR(IF($D339&lt;&gt;"",VLOOKUP(C339,Simulador!$H$17:$I$27,2,FALSE),0),0)</f>
        <v>0</v>
      </c>
      <c r="F339" s="46" t="str">
        <f t="shared" ca="1" si="66"/>
        <v/>
      </c>
      <c r="G339" s="43" t="str">
        <f ca="1">+IF(F339&lt;&gt;"",F339*VLOOKUP(YEAR($C339),'Proyecciones DTF'!$B$4:$Y$112,IF(C339&lt;EOMONTH($C$1,61),6,IF(AND(C339&gt;=EOMONTH($C$1,61),C339&lt;EOMONTH($C$1,90)),9,IF(AND(C339&gt;=EOMONTH($C$1,91),C339&lt;EOMONTH($C$1,120)),12,IF(AND(C339&gt;=EOMONTH($C$1,121),C339&lt;EOMONTH($C$1,150)),15,IF(AND(C339&gt;=EOMONTH($C$1,151),C339&lt;EOMONTH($C$1,180)),18,IF(AND(C339&gt;=EOMONTH($C$1,181),C339&lt;EOMONTH($C$1,210)),21,24))))))),"")</f>
        <v/>
      </c>
      <c r="H339" s="47" t="str">
        <f ca="1">+IF(F339&lt;&gt;"",F339*VLOOKUP(YEAR($C339),'Proyecciones DTF'!$B$4:$Y$112,IF(C339&lt;EOMONTH($C$1,61),3,IF(AND(C339&gt;=EOMONTH($C$1,61),C339&lt;EOMONTH($C$1,90)),6,IF(AND(C339&gt;=EOMONTH($C$1,91),C339&lt;EOMONTH($C$1,120)),9,IF(AND(C339&gt;=EOMONTH($C$1,121),C339&lt;EOMONTH($C$1,150)),12,IF(AND(C339&gt;=EOMONTH($C$1,151),C339&lt;EOMONTH($C$1,180)),15,IF(AND(C339&gt;=EOMONTH($C$1,181),C339&lt;EOMONTH($C$1,210)),18,21))))))),"")</f>
        <v/>
      </c>
      <c r="I339" s="88" t="str">
        <f t="shared" ca="1" si="67"/>
        <v/>
      </c>
      <c r="J339" s="138" t="str">
        <f t="shared" ca="1" si="68"/>
        <v/>
      </c>
      <c r="K339" s="43" t="str">
        <f ca="1">+IF(G339&lt;&gt;"",SUM($G$7:G339),"")</f>
        <v/>
      </c>
      <c r="L339" s="46" t="str">
        <f t="shared" ca="1" si="69"/>
        <v/>
      </c>
      <c r="M339" s="51" t="str">
        <f ca="1">+IF(H339&lt;&gt;"",SUM($H$7:H339),"")</f>
        <v/>
      </c>
      <c r="N339" s="47" t="str">
        <f t="shared" ca="1" si="70"/>
        <v/>
      </c>
      <c r="O339" s="46" t="str">
        <f t="shared" ca="1" si="71"/>
        <v/>
      </c>
      <c r="P339" s="46" t="str">
        <f t="shared" ca="1" si="72"/>
        <v/>
      </c>
      <c r="Q339" s="53" t="str">
        <f t="shared" ca="1" si="73"/>
        <v/>
      </c>
      <c r="R339" s="53" t="str">
        <f t="shared" ca="1" si="74"/>
        <v/>
      </c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x14ac:dyDescent="0.25">
      <c r="A340" s="31">
        <v>334</v>
      </c>
      <c r="B340" s="37" t="str">
        <f t="shared" ca="1" si="64"/>
        <v/>
      </c>
      <c r="C340" s="40" t="str">
        <f t="shared" ca="1" si="65"/>
        <v/>
      </c>
      <c r="D340" s="43" t="str">
        <f ca="1">+IF($C340&lt;&gt;"",VLOOKUP(YEAR($C340),'Proyecciones cuota'!$B$5:$C$113,2,FALSE),"")</f>
        <v/>
      </c>
      <c r="E340" s="171">
        <f ca="1">IFERROR(IF($D340&lt;&gt;"",VLOOKUP(C340,Simulador!$H$17:$I$27,2,FALSE),0),0)</f>
        <v>0</v>
      </c>
      <c r="F340" s="46" t="str">
        <f t="shared" ca="1" si="66"/>
        <v/>
      </c>
      <c r="G340" s="43" t="str">
        <f ca="1">+IF(F340&lt;&gt;"",F340*VLOOKUP(YEAR($C340),'Proyecciones DTF'!$B$4:$Y$112,IF(C340&lt;EOMONTH($C$1,61),6,IF(AND(C340&gt;=EOMONTH($C$1,61),C340&lt;EOMONTH($C$1,90)),9,IF(AND(C340&gt;=EOMONTH($C$1,91),C340&lt;EOMONTH($C$1,120)),12,IF(AND(C340&gt;=EOMONTH($C$1,121),C340&lt;EOMONTH($C$1,150)),15,IF(AND(C340&gt;=EOMONTH($C$1,151),C340&lt;EOMONTH($C$1,180)),18,IF(AND(C340&gt;=EOMONTH($C$1,181),C340&lt;EOMONTH($C$1,210)),21,24))))))),"")</f>
        <v/>
      </c>
      <c r="H340" s="47" t="str">
        <f ca="1">+IF(F340&lt;&gt;"",F340*VLOOKUP(YEAR($C340),'Proyecciones DTF'!$B$4:$Y$112,IF(C340&lt;EOMONTH($C$1,61),3,IF(AND(C340&gt;=EOMONTH($C$1,61),C340&lt;EOMONTH($C$1,90)),6,IF(AND(C340&gt;=EOMONTH($C$1,91),C340&lt;EOMONTH($C$1,120)),9,IF(AND(C340&gt;=EOMONTH($C$1,121),C340&lt;EOMONTH($C$1,150)),12,IF(AND(C340&gt;=EOMONTH($C$1,151),C340&lt;EOMONTH($C$1,180)),15,IF(AND(C340&gt;=EOMONTH($C$1,181),C340&lt;EOMONTH($C$1,210)),18,21))))))),"")</f>
        <v/>
      </c>
      <c r="I340" s="88" t="str">
        <f t="shared" ca="1" si="67"/>
        <v/>
      </c>
      <c r="J340" s="138" t="str">
        <f t="shared" ca="1" si="68"/>
        <v/>
      </c>
      <c r="K340" s="43" t="str">
        <f ca="1">+IF(G340&lt;&gt;"",SUM($G$7:G340),"")</f>
        <v/>
      </c>
      <c r="L340" s="46" t="str">
        <f t="shared" ca="1" si="69"/>
        <v/>
      </c>
      <c r="M340" s="51" t="str">
        <f ca="1">+IF(H340&lt;&gt;"",SUM($H$7:H340),"")</f>
        <v/>
      </c>
      <c r="N340" s="47" t="str">
        <f t="shared" ca="1" si="70"/>
        <v/>
      </c>
      <c r="O340" s="46" t="str">
        <f t="shared" ca="1" si="71"/>
        <v/>
      </c>
      <c r="P340" s="46" t="str">
        <f t="shared" ca="1" si="72"/>
        <v/>
      </c>
      <c r="Q340" s="53" t="str">
        <f t="shared" ca="1" si="73"/>
        <v/>
      </c>
      <c r="R340" s="53" t="str">
        <f t="shared" ca="1" si="74"/>
        <v/>
      </c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x14ac:dyDescent="0.25">
      <c r="A341" s="31">
        <v>335</v>
      </c>
      <c r="B341" s="37" t="str">
        <f t="shared" ca="1" si="64"/>
        <v/>
      </c>
      <c r="C341" s="40" t="str">
        <f t="shared" ca="1" si="65"/>
        <v/>
      </c>
      <c r="D341" s="43" t="str">
        <f ca="1">+IF($C341&lt;&gt;"",VLOOKUP(YEAR($C341),'Proyecciones cuota'!$B$5:$C$113,2,FALSE),"")</f>
        <v/>
      </c>
      <c r="E341" s="171">
        <f ca="1">IFERROR(IF($D341&lt;&gt;"",VLOOKUP(C341,Simulador!$H$17:$I$27,2,FALSE),0),0)</f>
        <v>0</v>
      </c>
      <c r="F341" s="46" t="str">
        <f t="shared" ca="1" si="66"/>
        <v/>
      </c>
      <c r="G341" s="43" t="str">
        <f ca="1">+IF(F341&lt;&gt;"",F341*VLOOKUP(YEAR($C341),'Proyecciones DTF'!$B$4:$Y$112,IF(C341&lt;EOMONTH($C$1,61),6,IF(AND(C341&gt;=EOMONTH($C$1,61),C341&lt;EOMONTH($C$1,90)),9,IF(AND(C341&gt;=EOMONTH($C$1,91),C341&lt;EOMONTH($C$1,120)),12,IF(AND(C341&gt;=EOMONTH($C$1,121),C341&lt;EOMONTH($C$1,150)),15,IF(AND(C341&gt;=EOMONTH($C$1,151),C341&lt;EOMONTH($C$1,180)),18,IF(AND(C341&gt;=EOMONTH($C$1,181),C341&lt;EOMONTH($C$1,210)),21,24))))))),"")</f>
        <v/>
      </c>
      <c r="H341" s="47" t="str">
        <f ca="1">+IF(F341&lt;&gt;"",F341*VLOOKUP(YEAR($C341),'Proyecciones DTF'!$B$4:$Y$112,IF(C341&lt;EOMONTH($C$1,61),3,IF(AND(C341&gt;=EOMONTH($C$1,61),C341&lt;EOMONTH($C$1,90)),6,IF(AND(C341&gt;=EOMONTH($C$1,91),C341&lt;EOMONTH($C$1,120)),9,IF(AND(C341&gt;=EOMONTH($C$1,121),C341&lt;EOMONTH($C$1,150)),12,IF(AND(C341&gt;=EOMONTH($C$1,151),C341&lt;EOMONTH($C$1,180)),15,IF(AND(C341&gt;=EOMONTH($C$1,181),C341&lt;EOMONTH($C$1,210)),18,21))))))),"")</f>
        <v/>
      </c>
      <c r="I341" s="88" t="str">
        <f t="shared" ca="1" si="67"/>
        <v/>
      </c>
      <c r="J341" s="138" t="str">
        <f t="shared" ca="1" si="68"/>
        <v/>
      </c>
      <c r="K341" s="43" t="str">
        <f ca="1">+IF(G341&lt;&gt;"",SUM($G$7:G341),"")</f>
        <v/>
      </c>
      <c r="L341" s="46" t="str">
        <f t="shared" ca="1" si="69"/>
        <v/>
      </c>
      <c r="M341" s="51" t="str">
        <f ca="1">+IF(H341&lt;&gt;"",SUM($H$7:H341),"")</f>
        <v/>
      </c>
      <c r="N341" s="47" t="str">
        <f t="shared" ca="1" si="70"/>
        <v/>
      </c>
      <c r="O341" s="46" t="str">
        <f t="shared" ca="1" si="71"/>
        <v/>
      </c>
      <c r="P341" s="46" t="str">
        <f t="shared" ca="1" si="72"/>
        <v/>
      </c>
      <c r="Q341" s="53" t="str">
        <f t="shared" ca="1" si="73"/>
        <v/>
      </c>
      <c r="R341" s="53" t="str">
        <f t="shared" ca="1" si="74"/>
        <v/>
      </c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x14ac:dyDescent="0.25">
      <c r="A342" s="31">
        <v>336</v>
      </c>
      <c r="B342" s="37" t="str">
        <f t="shared" ca="1" si="64"/>
        <v/>
      </c>
      <c r="C342" s="40" t="str">
        <f t="shared" ca="1" si="65"/>
        <v/>
      </c>
      <c r="D342" s="43" t="str">
        <f ca="1">+IF($C342&lt;&gt;"",VLOOKUP(YEAR($C342),'Proyecciones cuota'!$B$5:$C$113,2,FALSE),"")</f>
        <v/>
      </c>
      <c r="E342" s="171">
        <f ca="1">IFERROR(IF($D342&lt;&gt;"",VLOOKUP(C342,Simulador!$H$17:$I$27,2,FALSE),0),0)</f>
        <v>0</v>
      </c>
      <c r="F342" s="46" t="str">
        <f t="shared" ca="1" si="66"/>
        <v/>
      </c>
      <c r="G342" s="43" t="str">
        <f ca="1">+IF(F342&lt;&gt;"",F342*VLOOKUP(YEAR($C342),'Proyecciones DTF'!$B$4:$Y$112,IF(C342&lt;EOMONTH($C$1,61),6,IF(AND(C342&gt;=EOMONTH($C$1,61),C342&lt;EOMONTH($C$1,90)),9,IF(AND(C342&gt;=EOMONTH($C$1,91),C342&lt;EOMONTH($C$1,120)),12,IF(AND(C342&gt;=EOMONTH($C$1,121),C342&lt;EOMONTH($C$1,150)),15,IF(AND(C342&gt;=EOMONTH($C$1,151),C342&lt;EOMONTH($C$1,180)),18,IF(AND(C342&gt;=EOMONTH($C$1,181),C342&lt;EOMONTH($C$1,210)),21,24))))))),"")</f>
        <v/>
      </c>
      <c r="H342" s="47" t="str">
        <f ca="1">+IF(F342&lt;&gt;"",F342*VLOOKUP(YEAR($C342),'Proyecciones DTF'!$B$4:$Y$112,IF(C342&lt;EOMONTH($C$1,61),3,IF(AND(C342&gt;=EOMONTH($C$1,61),C342&lt;EOMONTH($C$1,90)),6,IF(AND(C342&gt;=EOMONTH($C$1,91),C342&lt;EOMONTH($C$1,120)),9,IF(AND(C342&gt;=EOMONTH($C$1,121),C342&lt;EOMONTH($C$1,150)),12,IF(AND(C342&gt;=EOMONTH($C$1,151),C342&lt;EOMONTH($C$1,180)),15,IF(AND(C342&gt;=EOMONTH($C$1,181),C342&lt;EOMONTH($C$1,210)),18,21))))))),"")</f>
        <v/>
      </c>
      <c r="I342" s="88" t="str">
        <f t="shared" ca="1" si="67"/>
        <v/>
      </c>
      <c r="J342" s="138" t="str">
        <f t="shared" ca="1" si="68"/>
        <v/>
      </c>
      <c r="K342" s="43" t="str">
        <f ca="1">+IF(G342&lt;&gt;"",SUM($G$7:G342),"")</f>
        <v/>
      </c>
      <c r="L342" s="46" t="str">
        <f t="shared" ca="1" si="69"/>
        <v/>
      </c>
      <c r="M342" s="51" t="str">
        <f ca="1">+IF(H342&lt;&gt;"",SUM($H$7:H342),"")</f>
        <v/>
      </c>
      <c r="N342" s="47" t="str">
        <f t="shared" ca="1" si="70"/>
        <v/>
      </c>
      <c r="O342" s="46" t="str">
        <f t="shared" ca="1" si="71"/>
        <v/>
      </c>
      <c r="P342" s="46" t="str">
        <f t="shared" ca="1" si="72"/>
        <v/>
      </c>
      <c r="Q342" s="53" t="str">
        <f t="shared" ca="1" si="73"/>
        <v/>
      </c>
      <c r="R342" s="53" t="str">
        <f t="shared" ca="1" si="74"/>
        <v/>
      </c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x14ac:dyDescent="0.25">
      <c r="A343" s="31">
        <v>337</v>
      </c>
      <c r="B343" s="37" t="str">
        <f t="shared" ca="1" si="64"/>
        <v/>
      </c>
      <c r="C343" s="40" t="str">
        <f t="shared" ca="1" si="65"/>
        <v/>
      </c>
      <c r="D343" s="43" t="str">
        <f ca="1">+IF($C343&lt;&gt;"",VLOOKUP(YEAR($C343),'Proyecciones cuota'!$B$5:$C$113,2,FALSE),"")</f>
        <v/>
      </c>
      <c r="E343" s="171">
        <f ca="1">IFERROR(IF($D343&lt;&gt;"",VLOOKUP(C343,Simulador!$H$17:$I$27,2,FALSE),0),0)</f>
        <v>0</v>
      </c>
      <c r="F343" s="46" t="str">
        <f t="shared" ca="1" si="66"/>
        <v/>
      </c>
      <c r="G343" s="43" t="str">
        <f ca="1">+IF(F343&lt;&gt;"",F343*VLOOKUP(YEAR($C343),'Proyecciones DTF'!$B$4:$Y$112,IF(C343&lt;EOMONTH($C$1,61),6,IF(AND(C343&gt;=EOMONTH($C$1,61),C343&lt;EOMONTH($C$1,90)),9,IF(AND(C343&gt;=EOMONTH($C$1,91),C343&lt;EOMONTH($C$1,120)),12,IF(AND(C343&gt;=EOMONTH($C$1,121),C343&lt;EOMONTH($C$1,150)),15,IF(AND(C343&gt;=EOMONTH($C$1,151),C343&lt;EOMONTH($C$1,180)),18,IF(AND(C343&gt;=EOMONTH($C$1,181),C343&lt;EOMONTH($C$1,210)),21,24))))))),"")</f>
        <v/>
      </c>
      <c r="H343" s="47" t="str">
        <f ca="1">+IF(F343&lt;&gt;"",F343*VLOOKUP(YEAR($C343),'Proyecciones DTF'!$B$4:$Y$112,IF(C343&lt;EOMONTH($C$1,61),3,IF(AND(C343&gt;=EOMONTH($C$1,61),C343&lt;EOMONTH($C$1,90)),6,IF(AND(C343&gt;=EOMONTH($C$1,91),C343&lt;EOMONTH($C$1,120)),9,IF(AND(C343&gt;=EOMONTH($C$1,121),C343&lt;EOMONTH($C$1,150)),12,IF(AND(C343&gt;=EOMONTH($C$1,151),C343&lt;EOMONTH($C$1,180)),15,IF(AND(C343&gt;=EOMONTH($C$1,181),C343&lt;EOMONTH($C$1,210)),18,21))))))),"")</f>
        <v/>
      </c>
      <c r="I343" s="88" t="str">
        <f t="shared" ca="1" si="67"/>
        <v/>
      </c>
      <c r="J343" s="138" t="str">
        <f t="shared" ca="1" si="68"/>
        <v/>
      </c>
      <c r="K343" s="43" t="str">
        <f ca="1">+IF(G343&lt;&gt;"",SUM($G$7:G343),"")</f>
        <v/>
      </c>
      <c r="L343" s="46" t="str">
        <f t="shared" ca="1" si="69"/>
        <v/>
      </c>
      <c r="M343" s="51" t="str">
        <f ca="1">+IF(H343&lt;&gt;"",SUM($H$7:H343),"")</f>
        <v/>
      </c>
      <c r="N343" s="47" t="str">
        <f t="shared" ca="1" si="70"/>
        <v/>
      </c>
      <c r="O343" s="46" t="str">
        <f t="shared" ca="1" si="71"/>
        <v/>
      </c>
      <c r="P343" s="46" t="str">
        <f t="shared" ca="1" si="72"/>
        <v/>
      </c>
      <c r="Q343" s="53" t="str">
        <f t="shared" ca="1" si="73"/>
        <v/>
      </c>
      <c r="R343" s="53" t="str">
        <f t="shared" ca="1" si="74"/>
        <v/>
      </c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x14ac:dyDescent="0.25">
      <c r="A344" s="31">
        <v>338</v>
      </c>
      <c r="B344" s="37" t="str">
        <f t="shared" ca="1" si="64"/>
        <v/>
      </c>
      <c r="C344" s="40" t="str">
        <f t="shared" ca="1" si="65"/>
        <v/>
      </c>
      <c r="D344" s="43" t="str">
        <f ca="1">+IF($C344&lt;&gt;"",VLOOKUP(YEAR($C344),'Proyecciones cuota'!$B$5:$C$113,2,FALSE),"")</f>
        <v/>
      </c>
      <c r="E344" s="171">
        <f ca="1">IFERROR(IF($D344&lt;&gt;"",VLOOKUP(C344,Simulador!$H$17:$I$27,2,FALSE),0),0)</f>
        <v>0</v>
      </c>
      <c r="F344" s="46" t="str">
        <f t="shared" ca="1" si="66"/>
        <v/>
      </c>
      <c r="G344" s="43" t="str">
        <f ca="1">+IF(F344&lt;&gt;"",F344*VLOOKUP(YEAR($C344),'Proyecciones DTF'!$B$4:$Y$112,IF(C344&lt;EOMONTH($C$1,61),6,IF(AND(C344&gt;=EOMONTH($C$1,61),C344&lt;EOMONTH($C$1,90)),9,IF(AND(C344&gt;=EOMONTH($C$1,91),C344&lt;EOMONTH($C$1,120)),12,IF(AND(C344&gt;=EOMONTH($C$1,121),C344&lt;EOMONTH($C$1,150)),15,IF(AND(C344&gt;=EOMONTH($C$1,151),C344&lt;EOMONTH($C$1,180)),18,IF(AND(C344&gt;=EOMONTH($C$1,181),C344&lt;EOMONTH($C$1,210)),21,24))))))),"")</f>
        <v/>
      </c>
      <c r="H344" s="47" t="str">
        <f ca="1">+IF(F344&lt;&gt;"",F344*VLOOKUP(YEAR($C344),'Proyecciones DTF'!$B$4:$Y$112,IF(C344&lt;EOMONTH($C$1,61),3,IF(AND(C344&gt;=EOMONTH($C$1,61),C344&lt;EOMONTH($C$1,90)),6,IF(AND(C344&gt;=EOMONTH($C$1,91),C344&lt;EOMONTH($C$1,120)),9,IF(AND(C344&gt;=EOMONTH($C$1,121),C344&lt;EOMONTH($C$1,150)),12,IF(AND(C344&gt;=EOMONTH($C$1,151),C344&lt;EOMONTH($C$1,180)),15,IF(AND(C344&gt;=EOMONTH($C$1,181),C344&lt;EOMONTH($C$1,210)),18,21))))))),"")</f>
        <v/>
      </c>
      <c r="I344" s="88" t="str">
        <f t="shared" ca="1" si="67"/>
        <v/>
      </c>
      <c r="J344" s="138" t="str">
        <f t="shared" ca="1" si="68"/>
        <v/>
      </c>
      <c r="K344" s="43" t="str">
        <f ca="1">+IF(G344&lt;&gt;"",SUM($G$7:G344),"")</f>
        <v/>
      </c>
      <c r="L344" s="46" t="str">
        <f t="shared" ca="1" si="69"/>
        <v/>
      </c>
      <c r="M344" s="51" t="str">
        <f ca="1">+IF(H344&lt;&gt;"",SUM($H$7:H344),"")</f>
        <v/>
      </c>
      <c r="N344" s="47" t="str">
        <f t="shared" ca="1" si="70"/>
        <v/>
      </c>
      <c r="O344" s="46" t="str">
        <f t="shared" ca="1" si="71"/>
        <v/>
      </c>
      <c r="P344" s="46" t="str">
        <f t="shared" ca="1" si="72"/>
        <v/>
      </c>
      <c r="Q344" s="53" t="str">
        <f t="shared" ca="1" si="73"/>
        <v/>
      </c>
      <c r="R344" s="53" t="str">
        <f t="shared" ca="1" si="74"/>
        <v/>
      </c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x14ac:dyDescent="0.25">
      <c r="A345" s="31">
        <v>339</v>
      </c>
      <c r="B345" s="37" t="str">
        <f t="shared" ca="1" si="64"/>
        <v/>
      </c>
      <c r="C345" s="40" t="str">
        <f t="shared" ca="1" si="65"/>
        <v/>
      </c>
      <c r="D345" s="43" t="str">
        <f ca="1">+IF($C345&lt;&gt;"",VLOOKUP(YEAR($C345),'Proyecciones cuota'!$B$5:$C$113,2,FALSE),"")</f>
        <v/>
      </c>
      <c r="E345" s="171">
        <f ca="1">IFERROR(IF($D345&lt;&gt;"",VLOOKUP(C345,Simulador!$H$17:$I$27,2,FALSE),0),0)</f>
        <v>0</v>
      </c>
      <c r="F345" s="46" t="str">
        <f t="shared" ca="1" si="66"/>
        <v/>
      </c>
      <c r="G345" s="43" t="str">
        <f ca="1">+IF(F345&lt;&gt;"",F345*VLOOKUP(YEAR($C345),'Proyecciones DTF'!$B$4:$Y$112,IF(C345&lt;EOMONTH($C$1,61),6,IF(AND(C345&gt;=EOMONTH($C$1,61),C345&lt;EOMONTH($C$1,90)),9,IF(AND(C345&gt;=EOMONTH($C$1,91),C345&lt;EOMONTH($C$1,120)),12,IF(AND(C345&gt;=EOMONTH($C$1,121),C345&lt;EOMONTH($C$1,150)),15,IF(AND(C345&gt;=EOMONTH($C$1,151),C345&lt;EOMONTH($C$1,180)),18,IF(AND(C345&gt;=EOMONTH($C$1,181),C345&lt;EOMONTH($C$1,210)),21,24))))))),"")</f>
        <v/>
      </c>
      <c r="H345" s="47" t="str">
        <f ca="1">+IF(F345&lt;&gt;"",F345*VLOOKUP(YEAR($C345),'Proyecciones DTF'!$B$4:$Y$112,IF(C345&lt;EOMONTH($C$1,61),3,IF(AND(C345&gt;=EOMONTH($C$1,61),C345&lt;EOMONTH($C$1,90)),6,IF(AND(C345&gt;=EOMONTH($C$1,91),C345&lt;EOMONTH($C$1,120)),9,IF(AND(C345&gt;=EOMONTH($C$1,121),C345&lt;EOMONTH($C$1,150)),12,IF(AND(C345&gt;=EOMONTH($C$1,151),C345&lt;EOMONTH($C$1,180)),15,IF(AND(C345&gt;=EOMONTH($C$1,181),C345&lt;EOMONTH($C$1,210)),18,21))))))),"")</f>
        <v/>
      </c>
      <c r="I345" s="88" t="str">
        <f t="shared" ca="1" si="67"/>
        <v/>
      </c>
      <c r="J345" s="138" t="str">
        <f t="shared" ca="1" si="68"/>
        <v/>
      </c>
      <c r="K345" s="43" t="str">
        <f ca="1">+IF(G345&lt;&gt;"",SUM($G$7:G345),"")</f>
        <v/>
      </c>
      <c r="L345" s="46" t="str">
        <f t="shared" ca="1" si="69"/>
        <v/>
      </c>
      <c r="M345" s="51" t="str">
        <f ca="1">+IF(H345&lt;&gt;"",SUM($H$7:H345),"")</f>
        <v/>
      </c>
      <c r="N345" s="47" t="str">
        <f t="shared" ca="1" si="70"/>
        <v/>
      </c>
      <c r="O345" s="46" t="str">
        <f t="shared" ca="1" si="71"/>
        <v/>
      </c>
      <c r="P345" s="46" t="str">
        <f t="shared" ca="1" si="72"/>
        <v/>
      </c>
      <c r="Q345" s="53" t="str">
        <f t="shared" ca="1" si="73"/>
        <v/>
      </c>
      <c r="R345" s="53" t="str">
        <f t="shared" ca="1" si="74"/>
        <v/>
      </c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x14ac:dyDescent="0.25">
      <c r="A346" s="31">
        <v>340</v>
      </c>
      <c r="B346" s="37" t="str">
        <f t="shared" ca="1" si="64"/>
        <v/>
      </c>
      <c r="C346" s="40" t="str">
        <f t="shared" ca="1" si="65"/>
        <v/>
      </c>
      <c r="D346" s="43" t="str">
        <f ca="1">+IF($C346&lt;&gt;"",VLOOKUP(YEAR($C346),'Proyecciones cuota'!$B$5:$C$113,2,FALSE),"")</f>
        <v/>
      </c>
      <c r="E346" s="171">
        <f ca="1">IFERROR(IF($D346&lt;&gt;"",VLOOKUP(C346,Simulador!$H$17:$I$27,2,FALSE),0),0)</f>
        <v>0</v>
      </c>
      <c r="F346" s="46" t="str">
        <f t="shared" ca="1" si="66"/>
        <v/>
      </c>
      <c r="G346" s="43" t="str">
        <f ca="1">+IF(F346&lt;&gt;"",F346*VLOOKUP(YEAR($C346),'Proyecciones DTF'!$B$4:$Y$112,IF(C346&lt;EOMONTH($C$1,61),6,IF(AND(C346&gt;=EOMONTH($C$1,61),C346&lt;EOMONTH($C$1,90)),9,IF(AND(C346&gt;=EOMONTH($C$1,91),C346&lt;EOMONTH($C$1,120)),12,IF(AND(C346&gt;=EOMONTH($C$1,121),C346&lt;EOMONTH($C$1,150)),15,IF(AND(C346&gt;=EOMONTH($C$1,151),C346&lt;EOMONTH($C$1,180)),18,IF(AND(C346&gt;=EOMONTH($C$1,181),C346&lt;EOMONTH($C$1,210)),21,24))))))),"")</f>
        <v/>
      </c>
      <c r="H346" s="47" t="str">
        <f ca="1">+IF(F346&lt;&gt;"",F346*VLOOKUP(YEAR($C346),'Proyecciones DTF'!$B$4:$Y$112,IF(C346&lt;EOMONTH($C$1,61),3,IF(AND(C346&gt;=EOMONTH($C$1,61),C346&lt;EOMONTH($C$1,90)),6,IF(AND(C346&gt;=EOMONTH($C$1,91),C346&lt;EOMONTH($C$1,120)),9,IF(AND(C346&gt;=EOMONTH($C$1,121),C346&lt;EOMONTH($C$1,150)),12,IF(AND(C346&gt;=EOMONTH($C$1,151),C346&lt;EOMONTH($C$1,180)),15,IF(AND(C346&gt;=EOMONTH($C$1,181),C346&lt;EOMONTH($C$1,210)),18,21))))))),"")</f>
        <v/>
      </c>
      <c r="I346" s="88" t="str">
        <f t="shared" ca="1" si="67"/>
        <v/>
      </c>
      <c r="J346" s="138" t="str">
        <f t="shared" ca="1" si="68"/>
        <v/>
      </c>
      <c r="K346" s="43" t="str">
        <f ca="1">+IF(G346&lt;&gt;"",SUM($G$7:G346),"")</f>
        <v/>
      </c>
      <c r="L346" s="46" t="str">
        <f t="shared" ca="1" si="69"/>
        <v/>
      </c>
      <c r="M346" s="51" t="str">
        <f ca="1">+IF(H346&lt;&gt;"",SUM($H$7:H346),"")</f>
        <v/>
      </c>
      <c r="N346" s="47" t="str">
        <f t="shared" ca="1" si="70"/>
        <v/>
      </c>
      <c r="O346" s="46" t="str">
        <f t="shared" ca="1" si="71"/>
        <v/>
      </c>
      <c r="P346" s="46" t="str">
        <f t="shared" ca="1" si="72"/>
        <v/>
      </c>
      <c r="Q346" s="53" t="str">
        <f t="shared" ca="1" si="73"/>
        <v/>
      </c>
      <c r="R346" s="53" t="str">
        <f t="shared" ca="1" si="74"/>
        <v/>
      </c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x14ac:dyDescent="0.25">
      <c r="A347" s="31">
        <v>341</v>
      </c>
      <c r="B347" s="37" t="str">
        <f t="shared" ca="1" si="64"/>
        <v/>
      </c>
      <c r="C347" s="40" t="str">
        <f t="shared" ca="1" si="65"/>
        <v/>
      </c>
      <c r="D347" s="43" t="str">
        <f ca="1">+IF($C347&lt;&gt;"",VLOOKUP(YEAR($C347),'Proyecciones cuota'!$B$5:$C$113,2,FALSE),"")</f>
        <v/>
      </c>
      <c r="E347" s="171">
        <f ca="1">IFERROR(IF($D347&lt;&gt;"",VLOOKUP(C347,Simulador!$H$17:$I$27,2,FALSE),0),0)</f>
        <v>0</v>
      </c>
      <c r="F347" s="46" t="str">
        <f t="shared" ca="1" si="66"/>
        <v/>
      </c>
      <c r="G347" s="43" t="str">
        <f ca="1">+IF(F347&lt;&gt;"",F347*VLOOKUP(YEAR($C347),'Proyecciones DTF'!$B$4:$Y$112,IF(C347&lt;EOMONTH($C$1,61),6,IF(AND(C347&gt;=EOMONTH($C$1,61),C347&lt;EOMONTH($C$1,90)),9,IF(AND(C347&gt;=EOMONTH($C$1,91),C347&lt;EOMONTH($C$1,120)),12,IF(AND(C347&gt;=EOMONTH($C$1,121),C347&lt;EOMONTH($C$1,150)),15,IF(AND(C347&gt;=EOMONTH($C$1,151),C347&lt;EOMONTH($C$1,180)),18,IF(AND(C347&gt;=EOMONTH($C$1,181),C347&lt;EOMONTH($C$1,210)),21,24))))))),"")</f>
        <v/>
      </c>
      <c r="H347" s="47" t="str">
        <f ca="1">+IF(F347&lt;&gt;"",F347*VLOOKUP(YEAR($C347),'Proyecciones DTF'!$B$4:$Y$112,IF(C347&lt;EOMONTH($C$1,61),3,IF(AND(C347&gt;=EOMONTH($C$1,61),C347&lt;EOMONTH($C$1,90)),6,IF(AND(C347&gt;=EOMONTH($C$1,91),C347&lt;EOMONTH($C$1,120)),9,IF(AND(C347&gt;=EOMONTH($C$1,121),C347&lt;EOMONTH($C$1,150)),12,IF(AND(C347&gt;=EOMONTH($C$1,151),C347&lt;EOMONTH($C$1,180)),15,IF(AND(C347&gt;=EOMONTH($C$1,181),C347&lt;EOMONTH($C$1,210)),18,21))))))),"")</f>
        <v/>
      </c>
      <c r="I347" s="88" t="str">
        <f t="shared" ca="1" si="67"/>
        <v/>
      </c>
      <c r="J347" s="138" t="str">
        <f t="shared" ca="1" si="68"/>
        <v/>
      </c>
      <c r="K347" s="43" t="str">
        <f ca="1">+IF(G347&lt;&gt;"",SUM($G$7:G347),"")</f>
        <v/>
      </c>
      <c r="L347" s="46" t="str">
        <f t="shared" ca="1" si="69"/>
        <v/>
      </c>
      <c r="M347" s="51" t="str">
        <f ca="1">+IF(H347&lt;&gt;"",SUM($H$7:H347),"")</f>
        <v/>
      </c>
      <c r="N347" s="47" t="str">
        <f t="shared" ca="1" si="70"/>
        <v/>
      </c>
      <c r="O347" s="46" t="str">
        <f t="shared" ca="1" si="71"/>
        <v/>
      </c>
      <c r="P347" s="46" t="str">
        <f t="shared" ca="1" si="72"/>
        <v/>
      </c>
      <c r="Q347" s="53" t="str">
        <f t="shared" ca="1" si="73"/>
        <v/>
      </c>
      <c r="R347" s="53" t="str">
        <f t="shared" ca="1" si="74"/>
        <v/>
      </c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x14ac:dyDescent="0.25">
      <c r="A348" s="31">
        <v>342</v>
      </c>
      <c r="B348" s="37" t="str">
        <f t="shared" ca="1" si="64"/>
        <v/>
      </c>
      <c r="C348" s="40" t="str">
        <f t="shared" ca="1" si="65"/>
        <v/>
      </c>
      <c r="D348" s="43" t="str">
        <f ca="1">+IF($C348&lt;&gt;"",VLOOKUP(YEAR($C348),'Proyecciones cuota'!$B$5:$C$113,2,FALSE),"")</f>
        <v/>
      </c>
      <c r="E348" s="171">
        <f ca="1">IFERROR(IF($D348&lt;&gt;"",VLOOKUP(C348,Simulador!$H$17:$I$27,2,FALSE),0),0)</f>
        <v>0</v>
      </c>
      <c r="F348" s="46" t="str">
        <f t="shared" ca="1" si="66"/>
        <v/>
      </c>
      <c r="G348" s="43" t="str">
        <f ca="1">+IF(F348&lt;&gt;"",F348*VLOOKUP(YEAR($C348),'Proyecciones DTF'!$B$4:$Y$112,IF(C348&lt;EOMONTH($C$1,61),6,IF(AND(C348&gt;=EOMONTH($C$1,61),C348&lt;EOMONTH($C$1,90)),9,IF(AND(C348&gt;=EOMONTH($C$1,91),C348&lt;EOMONTH($C$1,120)),12,IF(AND(C348&gt;=EOMONTH($C$1,121),C348&lt;EOMONTH($C$1,150)),15,IF(AND(C348&gt;=EOMONTH($C$1,151),C348&lt;EOMONTH($C$1,180)),18,IF(AND(C348&gt;=EOMONTH($C$1,181),C348&lt;EOMONTH($C$1,210)),21,24))))))),"")</f>
        <v/>
      </c>
      <c r="H348" s="47" t="str">
        <f ca="1">+IF(F348&lt;&gt;"",F348*VLOOKUP(YEAR($C348),'Proyecciones DTF'!$B$4:$Y$112,IF(C348&lt;EOMONTH($C$1,61),3,IF(AND(C348&gt;=EOMONTH($C$1,61),C348&lt;EOMONTH($C$1,90)),6,IF(AND(C348&gt;=EOMONTH($C$1,91),C348&lt;EOMONTH($C$1,120)),9,IF(AND(C348&gt;=EOMONTH($C$1,121),C348&lt;EOMONTH($C$1,150)),12,IF(AND(C348&gt;=EOMONTH($C$1,151),C348&lt;EOMONTH($C$1,180)),15,IF(AND(C348&gt;=EOMONTH($C$1,181),C348&lt;EOMONTH($C$1,210)),18,21))))))),"")</f>
        <v/>
      </c>
      <c r="I348" s="88" t="str">
        <f t="shared" ca="1" si="67"/>
        <v/>
      </c>
      <c r="J348" s="138" t="str">
        <f t="shared" ca="1" si="68"/>
        <v/>
      </c>
      <c r="K348" s="43" t="str">
        <f ca="1">+IF(G348&lt;&gt;"",SUM($G$7:G348),"")</f>
        <v/>
      </c>
      <c r="L348" s="46" t="str">
        <f t="shared" ca="1" si="69"/>
        <v/>
      </c>
      <c r="M348" s="51" t="str">
        <f ca="1">+IF(H348&lt;&gt;"",SUM($H$7:H348),"")</f>
        <v/>
      </c>
      <c r="N348" s="47" t="str">
        <f t="shared" ca="1" si="70"/>
        <v/>
      </c>
      <c r="O348" s="46" t="str">
        <f t="shared" ca="1" si="71"/>
        <v/>
      </c>
      <c r="P348" s="46" t="str">
        <f t="shared" ca="1" si="72"/>
        <v/>
      </c>
      <c r="Q348" s="53" t="str">
        <f t="shared" ca="1" si="73"/>
        <v/>
      </c>
      <c r="R348" s="53" t="str">
        <f t="shared" ca="1" si="74"/>
        <v/>
      </c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x14ac:dyDescent="0.25">
      <c r="A349" s="31">
        <v>343</v>
      </c>
      <c r="B349" s="37" t="str">
        <f t="shared" ca="1" si="64"/>
        <v/>
      </c>
      <c r="C349" s="40" t="str">
        <f t="shared" ca="1" si="65"/>
        <v/>
      </c>
      <c r="D349" s="43" t="str">
        <f ca="1">+IF($C349&lt;&gt;"",VLOOKUP(YEAR($C349),'Proyecciones cuota'!$B$5:$C$113,2,FALSE),"")</f>
        <v/>
      </c>
      <c r="E349" s="171">
        <f ca="1">IFERROR(IF($D349&lt;&gt;"",VLOOKUP(C349,Simulador!$H$17:$I$27,2,FALSE),0),0)</f>
        <v>0</v>
      </c>
      <c r="F349" s="46" t="str">
        <f t="shared" ca="1" si="66"/>
        <v/>
      </c>
      <c r="G349" s="43" t="str">
        <f ca="1">+IF(F349&lt;&gt;"",F349*VLOOKUP(YEAR($C349),'Proyecciones DTF'!$B$4:$Y$112,IF(C349&lt;EOMONTH($C$1,61),6,IF(AND(C349&gt;=EOMONTH($C$1,61),C349&lt;EOMONTH($C$1,90)),9,IF(AND(C349&gt;=EOMONTH($C$1,91),C349&lt;EOMONTH($C$1,120)),12,IF(AND(C349&gt;=EOMONTH($C$1,121),C349&lt;EOMONTH($C$1,150)),15,IF(AND(C349&gt;=EOMONTH($C$1,151),C349&lt;EOMONTH($C$1,180)),18,IF(AND(C349&gt;=EOMONTH($C$1,181),C349&lt;EOMONTH($C$1,210)),21,24))))))),"")</f>
        <v/>
      </c>
      <c r="H349" s="47" t="str">
        <f ca="1">+IF(F349&lt;&gt;"",F349*VLOOKUP(YEAR($C349),'Proyecciones DTF'!$B$4:$Y$112,IF(C349&lt;EOMONTH($C$1,61),3,IF(AND(C349&gt;=EOMONTH($C$1,61),C349&lt;EOMONTH($C$1,90)),6,IF(AND(C349&gt;=EOMONTH($C$1,91),C349&lt;EOMONTH($C$1,120)),9,IF(AND(C349&gt;=EOMONTH($C$1,121),C349&lt;EOMONTH($C$1,150)),12,IF(AND(C349&gt;=EOMONTH($C$1,151),C349&lt;EOMONTH($C$1,180)),15,IF(AND(C349&gt;=EOMONTH($C$1,181),C349&lt;EOMONTH($C$1,210)),18,21))))))),"")</f>
        <v/>
      </c>
      <c r="I349" s="88" t="str">
        <f t="shared" ca="1" si="67"/>
        <v/>
      </c>
      <c r="J349" s="138" t="str">
        <f t="shared" ca="1" si="68"/>
        <v/>
      </c>
      <c r="K349" s="43" t="str">
        <f ca="1">+IF(G349&lt;&gt;"",SUM($G$7:G349),"")</f>
        <v/>
      </c>
      <c r="L349" s="46" t="str">
        <f t="shared" ca="1" si="69"/>
        <v/>
      </c>
      <c r="M349" s="51" t="str">
        <f ca="1">+IF(H349&lt;&gt;"",SUM($H$7:H349),"")</f>
        <v/>
      </c>
      <c r="N349" s="47" t="str">
        <f t="shared" ca="1" si="70"/>
        <v/>
      </c>
      <c r="O349" s="46" t="str">
        <f t="shared" ca="1" si="71"/>
        <v/>
      </c>
      <c r="P349" s="46" t="str">
        <f t="shared" ca="1" si="72"/>
        <v/>
      </c>
      <c r="Q349" s="53" t="str">
        <f t="shared" ca="1" si="73"/>
        <v/>
      </c>
      <c r="R349" s="53" t="str">
        <f t="shared" ca="1" si="74"/>
        <v/>
      </c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x14ac:dyDescent="0.25">
      <c r="A350" s="31">
        <v>344</v>
      </c>
      <c r="B350" s="37" t="str">
        <f t="shared" ca="1" si="64"/>
        <v/>
      </c>
      <c r="C350" s="40" t="str">
        <f t="shared" ca="1" si="65"/>
        <v/>
      </c>
      <c r="D350" s="43" t="str">
        <f ca="1">+IF($C350&lt;&gt;"",VLOOKUP(YEAR($C350),'Proyecciones cuota'!$B$5:$C$113,2,FALSE),"")</f>
        <v/>
      </c>
      <c r="E350" s="171">
        <f ca="1">IFERROR(IF($D350&lt;&gt;"",VLOOKUP(C350,Simulador!$H$17:$I$27,2,FALSE),0),0)</f>
        <v>0</v>
      </c>
      <c r="F350" s="46" t="str">
        <f t="shared" ca="1" si="66"/>
        <v/>
      </c>
      <c r="G350" s="43" t="str">
        <f ca="1">+IF(F350&lt;&gt;"",F350*VLOOKUP(YEAR($C350),'Proyecciones DTF'!$B$4:$Y$112,IF(C350&lt;EOMONTH($C$1,61),6,IF(AND(C350&gt;=EOMONTH($C$1,61),C350&lt;EOMONTH($C$1,90)),9,IF(AND(C350&gt;=EOMONTH($C$1,91),C350&lt;EOMONTH($C$1,120)),12,IF(AND(C350&gt;=EOMONTH($C$1,121),C350&lt;EOMONTH($C$1,150)),15,IF(AND(C350&gt;=EOMONTH($C$1,151),C350&lt;EOMONTH($C$1,180)),18,IF(AND(C350&gt;=EOMONTH($C$1,181),C350&lt;EOMONTH($C$1,210)),21,24))))))),"")</f>
        <v/>
      </c>
      <c r="H350" s="47" t="str">
        <f ca="1">+IF(F350&lt;&gt;"",F350*VLOOKUP(YEAR($C350),'Proyecciones DTF'!$B$4:$Y$112,IF(C350&lt;EOMONTH($C$1,61),3,IF(AND(C350&gt;=EOMONTH($C$1,61),C350&lt;EOMONTH($C$1,90)),6,IF(AND(C350&gt;=EOMONTH($C$1,91),C350&lt;EOMONTH($C$1,120)),9,IF(AND(C350&gt;=EOMONTH($C$1,121),C350&lt;EOMONTH($C$1,150)),12,IF(AND(C350&gt;=EOMONTH($C$1,151),C350&lt;EOMONTH($C$1,180)),15,IF(AND(C350&gt;=EOMONTH($C$1,181),C350&lt;EOMONTH($C$1,210)),18,21))))))),"")</f>
        <v/>
      </c>
      <c r="I350" s="88" t="str">
        <f t="shared" ca="1" si="67"/>
        <v/>
      </c>
      <c r="J350" s="138" t="str">
        <f t="shared" ca="1" si="68"/>
        <v/>
      </c>
      <c r="K350" s="43" t="str">
        <f ca="1">+IF(G350&lt;&gt;"",SUM($G$7:G350),"")</f>
        <v/>
      </c>
      <c r="L350" s="46" t="str">
        <f t="shared" ca="1" si="69"/>
        <v/>
      </c>
      <c r="M350" s="51" t="str">
        <f ca="1">+IF(H350&lt;&gt;"",SUM($H$7:H350),"")</f>
        <v/>
      </c>
      <c r="N350" s="47" t="str">
        <f t="shared" ca="1" si="70"/>
        <v/>
      </c>
      <c r="O350" s="46" t="str">
        <f t="shared" ca="1" si="71"/>
        <v/>
      </c>
      <c r="P350" s="46" t="str">
        <f t="shared" ca="1" si="72"/>
        <v/>
      </c>
      <c r="Q350" s="53" t="str">
        <f t="shared" ca="1" si="73"/>
        <v/>
      </c>
      <c r="R350" s="53" t="str">
        <f t="shared" ca="1" si="74"/>
        <v/>
      </c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x14ac:dyDescent="0.25">
      <c r="A351" s="31">
        <v>345</v>
      </c>
      <c r="B351" s="37" t="str">
        <f t="shared" ca="1" si="64"/>
        <v/>
      </c>
      <c r="C351" s="40" t="str">
        <f t="shared" ca="1" si="65"/>
        <v/>
      </c>
      <c r="D351" s="43" t="str">
        <f ca="1">+IF($C351&lt;&gt;"",VLOOKUP(YEAR($C351),'Proyecciones cuota'!$B$5:$C$113,2,FALSE),"")</f>
        <v/>
      </c>
      <c r="E351" s="171">
        <f ca="1">IFERROR(IF($D351&lt;&gt;"",VLOOKUP(C351,Simulador!$H$17:$I$27,2,FALSE),0),0)</f>
        <v>0</v>
      </c>
      <c r="F351" s="46" t="str">
        <f t="shared" ca="1" si="66"/>
        <v/>
      </c>
      <c r="G351" s="43" t="str">
        <f ca="1">+IF(F351&lt;&gt;"",F351*VLOOKUP(YEAR($C351),'Proyecciones DTF'!$B$4:$Y$112,IF(C351&lt;EOMONTH($C$1,61),6,IF(AND(C351&gt;=EOMONTH($C$1,61),C351&lt;EOMONTH($C$1,90)),9,IF(AND(C351&gt;=EOMONTH($C$1,91),C351&lt;EOMONTH($C$1,120)),12,IF(AND(C351&gt;=EOMONTH($C$1,121),C351&lt;EOMONTH($C$1,150)),15,IF(AND(C351&gt;=EOMONTH($C$1,151),C351&lt;EOMONTH($C$1,180)),18,IF(AND(C351&gt;=EOMONTH($C$1,181),C351&lt;EOMONTH($C$1,210)),21,24))))))),"")</f>
        <v/>
      </c>
      <c r="H351" s="47" t="str">
        <f ca="1">+IF(F351&lt;&gt;"",F351*VLOOKUP(YEAR($C351),'Proyecciones DTF'!$B$4:$Y$112,IF(C351&lt;EOMONTH($C$1,61),3,IF(AND(C351&gt;=EOMONTH($C$1,61),C351&lt;EOMONTH($C$1,90)),6,IF(AND(C351&gt;=EOMONTH($C$1,91),C351&lt;EOMONTH($C$1,120)),9,IF(AND(C351&gt;=EOMONTH($C$1,121),C351&lt;EOMONTH($C$1,150)),12,IF(AND(C351&gt;=EOMONTH($C$1,151),C351&lt;EOMONTH($C$1,180)),15,IF(AND(C351&gt;=EOMONTH($C$1,181),C351&lt;EOMONTH($C$1,210)),18,21))))))),"")</f>
        <v/>
      </c>
      <c r="I351" s="88" t="str">
        <f t="shared" ca="1" si="67"/>
        <v/>
      </c>
      <c r="J351" s="138" t="str">
        <f t="shared" ca="1" si="68"/>
        <v/>
      </c>
      <c r="K351" s="43" t="str">
        <f ca="1">+IF(G351&lt;&gt;"",SUM($G$7:G351),"")</f>
        <v/>
      </c>
      <c r="L351" s="46" t="str">
        <f t="shared" ca="1" si="69"/>
        <v/>
      </c>
      <c r="M351" s="51" t="str">
        <f ca="1">+IF(H351&lt;&gt;"",SUM($H$7:H351),"")</f>
        <v/>
      </c>
      <c r="N351" s="47" t="str">
        <f t="shared" ca="1" si="70"/>
        <v/>
      </c>
      <c r="O351" s="46" t="str">
        <f t="shared" ca="1" si="71"/>
        <v/>
      </c>
      <c r="P351" s="46" t="str">
        <f t="shared" ca="1" si="72"/>
        <v/>
      </c>
      <c r="Q351" s="53" t="str">
        <f t="shared" ca="1" si="73"/>
        <v/>
      </c>
      <c r="R351" s="53" t="str">
        <f t="shared" ca="1" si="74"/>
        <v/>
      </c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x14ac:dyDescent="0.25">
      <c r="A352" s="31">
        <v>346</v>
      </c>
      <c r="B352" s="37" t="str">
        <f t="shared" ca="1" si="64"/>
        <v/>
      </c>
      <c r="C352" s="40" t="str">
        <f t="shared" ca="1" si="65"/>
        <v/>
      </c>
      <c r="D352" s="43" t="str">
        <f ca="1">+IF($C352&lt;&gt;"",VLOOKUP(YEAR($C352),'Proyecciones cuota'!$B$5:$C$113,2,FALSE),"")</f>
        <v/>
      </c>
      <c r="E352" s="171">
        <f ca="1">IFERROR(IF($D352&lt;&gt;"",VLOOKUP(C352,Simulador!$H$17:$I$27,2,FALSE),0),0)</f>
        <v>0</v>
      </c>
      <c r="F352" s="46" t="str">
        <f t="shared" ca="1" si="66"/>
        <v/>
      </c>
      <c r="G352" s="43" t="str">
        <f ca="1">+IF(F352&lt;&gt;"",F352*VLOOKUP(YEAR($C352),'Proyecciones DTF'!$B$4:$Y$112,IF(C352&lt;EOMONTH($C$1,61),6,IF(AND(C352&gt;=EOMONTH($C$1,61),C352&lt;EOMONTH($C$1,90)),9,IF(AND(C352&gt;=EOMONTH($C$1,91),C352&lt;EOMONTH($C$1,120)),12,IF(AND(C352&gt;=EOMONTH($C$1,121),C352&lt;EOMONTH($C$1,150)),15,IF(AND(C352&gt;=EOMONTH($C$1,151),C352&lt;EOMONTH($C$1,180)),18,IF(AND(C352&gt;=EOMONTH($C$1,181),C352&lt;EOMONTH($C$1,210)),21,24))))))),"")</f>
        <v/>
      </c>
      <c r="H352" s="47" t="str">
        <f ca="1">+IF(F352&lt;&gt;"",F352*VLOOKUP(YEAR($C352),'Proyecciones DTF'!$B$4:$Y$112,IF(C352&lt;EOMONTH($C$1,61),3,IF(AND(C352&gt;=EOMONTH($C$1,61),C352&lt;EOMONTH($C$1,90)),6,IF(AND(C352&gt;=EOMONTH($C$1,91),C352&lt;EOMONTH($C$1,120)),9,IF(AND(C352&gt;=EOMONTH($C$1,121),C352&lt;EOMONTH($C$1,150)),12,IF(AND(C352&gt;=EOMONTH($C$1,151),C352&lt;EOMONTH($C$1,180)),15,IF(AND(C352&gt;=EOMONTH($C$1,181),C352&lt;EOMONTH($C$1,210)),18,21))))))),"")</f>
        <v/>
      </c>
      <c r="I352" s="88" t="str">
        <f t="shared" ca="1" si="67"/>
        <v/>
      </c>
      <c r="J352" s="138" t="str">
        <f t="shared" ca="1" si="68"/>
        <v/>
      </c>
      <c r="K352" s="43" t="str">
        <f ca="1">+IF(G352&lt;&gt;"",SUM($G$7:G352),"")</f>
        <v/>
      </c>
      <c r="L352" s="46" t="str">
        <f t="shared" ca="1" si="69"/>
        <v/>
      </c>
      <c r="M352" s="51" t="str">
        <f ca="1">+IF(H352&lt;&gt;"",SUM($H$7:H352),"")</f>
        <v/>
      </c>
      <c r="N352" s="47" t="str">
        <f t="shared" ca="1" si="70"/>
        <v/>
      </c>
      <c r="O352" s="46" t="str">
        <f t="shared" ca="1" si="71"/>
        <v/>
      </c>
      <c r="P352" s="46" t="str">
        <f t="shared" ca="1" si="72"/>
        <v/>
      </c>
      <c r="Q352" s="53" t="str">
        <f t="shared" ca="1" si="73"/>
        <v/>
      </c>
      <c r="R352" s="53" t="str">
        <f t="shared" ca="1" si="74"/>
        <v/>
      </c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x14ac:dyDescent="0.25">
      <c r="A353" s="31">
        <v>347</v>
      </c>
      <c r="B353" s="37" t="str">
        <f t="shared" ca="1" si="64"/>
        <v/>
      </c>
      <c r="C353" s="40" t="str">
        <f t="shared" ca="1" si="65"/>
        <v/>
      </c>
      <c r="D353" s="43" t="str">
        <f ca="1">+IF($C353&lt;&gt;"",VLOOKUP(YEAR($C353),'Proyecciones cuota'!$B$5:$C$113,2,FALSE),"")</f>
        <v/>
      </c>
      <c r="E353" s="171">
        <f ca="1">IFERROR(IF($D353&lt;&gt;"",VLOOKUP(C353,Simulador!$H$17:$I$27,2,FALSE),0),0)</f>
        <v>0</v>
      </c>
      <c r="F353" s="46" t="str">
        <f t="shared" ca="1" si="66"/>
        <v/>
      </c>
      <c r="G353" s="43" t="str">
        <f ca="1">+IF(F353&lt;&gt;"",F353*VLOOKUP(YEAR($C353),'Proyecciones DTF'!$B$4:$Y$112,IF(C353&lt;EOMONTH($C$1,61),6,IF(AND(C353&gt;=EOMONTH($C$1,61),C353&lt;EOMONTH($C$1,90)),9,IF(AND(C353&gt;=EOMONTH($C$1,91),C353&lt;EOMONTH($C$1,120)),12,IF(AND(C353&gt;=EOMONTH($C$1,121),C353&lt;EOMONTH($C$1,150)),15,IF(AND(C353&gt;=EOMONTH($C$1,151),C353&lt;EOMONTH($C$1,180)),18,IF(AND(C353&gt;=EOMONTH($C$1,181),C353&lt;EOMONTH($C$1,210)),21,24))))))),"")</f>
        <v/>
      </c>
      <c r="H353" s="47" t="str">
        <f ca="1">+IF(F353&lt;&gt;"",F353*VLOOKUP(YEAR($C353),'Proyecciones DTF'!$B$4:$Y$112,IF(C353&lt;EOMONTH($C$1,61),3,IF(AND(C353&gt;=EOMONTH($C$1,61),C353&lt;EOMONTH($C$1,90)),6,IF(AND(C353&gt;=EOMONTH($C$1,91),C353&lt;EOMONTH($C$1,120)),9,IF(AND(C353&gt;=EOMONTH($C$1,121),C353&lt;EOMONTH($C$1,150)),12,IF(AND(C353&gt;=EOMONTH($C$1,151),C353&lt;EOMONTH($C$1,180)),15,IF(AND(C353&gt;=EOMONTH($C$1,181),C353&lt;EOMONTH($C$1,210)),18,21))))))),"")</f>
        <v/>
      </c>
      <c r="I353" s="88" t="str">
        <f t="shared" ca="1" si="67"/>
        <v/>
      </c>
      <c r="J353" s="138" t="str">
        <f t="shared" ca="1" si="68"/>
        <v/>
      </c>
      <c r="K353" s="43" t="str">
        <f ca="1">+IF(G353&lt;&gt;"",SUM($G$7:G353),"")</f>
        <v/>
      </c>
      <c r="L353" s="46" t="str">
        <f t="shared" ca="1" si="69"/>
        <v/>
      </c>
      <c r="M353" s="51" t="str">
        <f ca="1">+IF(H353&lt;&gt;"",SUM($H$7:H353),"")</f>
        <v/>
      </c>
      <c r="N353" s="47" t="str">
        <f t="shared" ca="1" si="70"/>
        <v/>
      </c>
      <c r="O353" s="46" t="str">
        <f t="shared" ca="1" si="71"/>
        <v/>
      </c>
      <c r="P353" s="46" t="str">
        <f t="shared" ca="1" si="72"/>
        <v/>
      </c>
      <c r="Q353" s="53" t="str">
        <f t="shared" ca="1" si="73"/>
        <v/>
      </c>
      <c r="R353" s="53" t="str">
        <f t="shared" ca="1" si="74"/>
        <v/>
      </c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x14ac:dyDescent="0.25">
      <c r="A354" s="31">
        <v>348</v>
      </c>
      <c r="B354" s="37" t="str">
        <f t="shared" ca="1" si="64"/>
        <v/>
      </c>
      <c r="C354" s="40" t="str">
        <f t="shared" ca="1" si="65"/>
        <v/>
      </c>
      <c r="D354" s="43" t="str">
        <f ca="1">+IF($C354&lt;&gt;"",VLOOKUP(YEAR($C354),'Proyecciones cuota'!$B$5:$C$113,2,FALSE),"")</f>
        <v/>
      </c>
      <c r="E354" s="171">
        <f ca="1">IFERROR(IF($D354&lt;&gt;"",VLOOKUP(C354,Simulador!$H$17:$I$27,2,FALSE),0),0)</f>
        <v>0</v>
      </c>
      <c r="F354" s="46" t="str">
        <f t="shared" ca="1" si="66"/>
        <v/>
      </c>
      <c r="G354" s="43" t="str">
        <f ca="1">+IF(F354&lt;&gt;"",F354*VLOOKUP(YEAR($C354),'Proyecciones DTF'!$B$4:$Y$112,IF(C354&lt;EOMONTH($C$1,61),6,IF(AND(C354&gt;=EOMONTH($C$1,61),C354&lt;EOMONTH($C$1,90)),9,IF(AND(C354&gt;=EOMONTH($C$1,91),C354&lt;EOMONTH($C$1,120)),12,IF(AND(C354&gt;=EOMONTH($C$1,121),C354&lt;EOMONTH($C$1,150)),15,IF(AND(C354&gt;=EOMONTH($C$1,151),C354&lt;EOMONTH($C$1,180)),18,IF(AND(C354&gt;=EOMONTH($C$1,181),C354&lt;EOMONTH($C$1,210)),21,24))))))),"")</f>
        <v/>
      </c>
      <c r="H354" s="47" t="str">
        <f ca="1">+IF(F354&lt;&gt;"",F354*VLOOKUP(YEAR($C354),'Proyecciones DTF'!$B$4:$Y$112,IF(C354&lt;EOMONTH($C$1,61),3,IF(AND(C354&gt;=EOMONTH($C$1,61),C354&lt;EOMONTH($C$1,90)),6,IF(AND(C354&gt;=EOMONTH($C$1,91),C354&lt;EOMONTH($C$1,120)),9,IF(AND(C354&gt;=EOMONTH($C$1,121),C354&lt;EOMONTH($C$1,150)),12,IF(AND(C354&gt;=EOMONTH($C$1,151),C354&lt;EOMONTH($C$1,180)),15,IF(AND(C354&gt;=EOMONTH($C$1,181),C354&lt;EOMONTH($C$1,210)),18,21))))))),"")</f>
        <v/>
      </c>
      <c r="I354" s="88" t="str">
        <f t="shared" ca="1" si="67"/>
        <v/>
      </c>
      <c r="J354" s="138" t="str">
        <f t="shared" ca="1" si="68"/>
        <v/>
      </c>
      <c r="K354" s="43" t="str">
        <f ca="1">+IF(G354&lt;&gt;"",SUM($G$7:G354),"")</f>
        <v/>
      </c>
      <c r="L354" s="46" t="str">
        <f t="shared" ca="1" si="69"/>
        <v/>
      </c>
      <c r="M354" s="51" t="str">
        <f ca="1">+IF(H354&lt;&gt;"",SUM($H$7:H354),"")</f>
        <v/>
      </c>
      <c r="N354" s="47" t="str">
        <f t="shared" ca="1" si="70"/>
        <v/>
      </c>
      <c r="O354" s="46" t="str">
        <f t="shared" ca="1" si="71"/>
        <v/>
      </c>
      <c r="P354" s="46" t="str">
        <f t="shared" ca="1" si="72"/>
        <v/>
      </c>
      <c r="Q354" s="53" t="str">
        <f t="shared" ca="1" si="73"/>
        <v/>
      </c>
      <c r="R354" s="53" t="str">
        <f t="shared" ca="1" si="74"/>
        <v/>
      </c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x14ac:dyDescent="0.25">
      <c r="A355" s="31">
        <v>349</v>
      </c>
      <c r="B355" s="37" t="str">
        <f t="shared" ca="1" si="64"/>
        <v/>
      </c>
      <c r="C355" s="40" t="str">
        <f t="shared" ca="1" si="65"/>
        <v/>
      </c>
      <c r="D355" s="43" t="str">
        <f ca="1">+IF($C355&lt;&gt;"",VLOOKUP(YEAR($C355),'Proyecciones cuota'!$B$5:$C$113,2,FALSE),"")</f>
        <v/>
      </c>
      <c r="E355" s="171">
        <f ca="1">IFERROR(IF($D355&lt;&gt;"",VLOOKUP(C355,Simulador!$H$17:$I$27,2,FALSE),0),0)</f>
        <v>0</v>
      </c>
      <c r="F355" s="46" t="str">
        <f t="shared" ca="1" si="66"/>
        <v/>
      </c>
      <c r="G355" s="43" t="str">
        <f ca="1">+IF(F355&lt;&gt;"",F355*VLOOKUP(YEAR($C355),'Proyecciones DTF'!$B$4:$Y$112,IF(C355&lt;EOMONTH($C$1,61),6,IF(AND(C355&gt;=EOMONTH($C$1,61),C355&lt;EOMONTH($C$1,90)),9,IF(AND(C355&gt;=EOMONTH($C$1,91),C355&lt;EOMONTH($C$1,120)),12,IF(AND(C355&gt;=EOMONTH($C$1,121),C355&lt;EOMONTH($C$1,150)),15,IF(AND(C355&gt;=EOMONTH($C$1,151),C355&lt;EOMONTH($C$1,180)),18,IF(AND(C355&gt;=EOMONTH($C$1,181),C355&lt;EOMONTH($C$1,210)),21,24))))))),"")</f>
        <v/>
      </c>
      <c r="H355" s="47" t="str">
        <f ca="1">+IF(F355&lt;&gt;"",F355*VLOOKUP(YEAR($C355),'Proyecciones DTF'!$B$4:$Y$112,IF(C355&lt;EOMONTH($C$1,61),3,IF(AND(C355&gt;=EOMONTH($C$1,61),C355&lt;EOMONTH($C$1,90)),6,IF(AND(C355&gt;=EOMONTH($C$1,91),C355&lt;EOMONTH($C$1,120)),9,IF(AND(C355&gt;=EOMONTH($C$1,121),C355&lt;EOMONTH($C$1,150)),12,IF(AND(C355&gt;=EOMONTH($C$1,151),C355&lt;EOMONTH($C$1,180)),15,IF(AND(C355&gt;=EOMONTH($C$1,181),C355&lt;EOMONTH($C$1,210)),18,21))))))),"")</f>
        <v/>
      </c>
      <c r="I355" s="88" t="str">
        <f t="shared" ca="1" si="67"/>
        <v/>
      </c>
      <c r="J355" s="138" t="str">
        <f t="shared" ca="1" si="68"/>
        <v/>
      </c>
      <c r="K355" s="43" t="str">
        <f ca="1">+IF(G355&lt;&gt;"",SUM($G$7:G355),"")</f>
        <v/>
      </c>
      <c r="L355" s="46" t="str">
        <f t="shared" ca="1" si="69"/>
        <v/>
      </c>
      <c r="M355" s="51" t="str">
        <f ca="1">+IF(H355&lt;&gt;"",SUM($H$7:H355),"")</f>
        <v/>
      </c>
      <c r="N355" s="47" t="str">
        <f t="shared" ca="1" si="70"/>
        <v/>
      </c>
      <c r="O355" s="46" t="str">
        <f t="shared" ca="1" si="71"/>
        <v/>
      </c>
      <c r="P355" s="46" t="str">
        <f t="shared" ca="1" si="72"/>
        <v/>
      </c>
      <c r="Q355" s="53" t="str">
        <f t="shared" ca="1" si="73"/>
        <v/>
      </c>
      <c r="R355" s="53" t="str">
        <f t="shared" ca="1" si="74"/>
        <v/>
      </c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x14ac:dyDescent="0.25">
      <c r="A356" s="31">
        <v>350</v>
      </c>
      <c r="B356" s="37" t="str">
        <f t="shared" ca="1" si="64"/>
        <v/>
      </c>
      <c r="C356" s="40" t="str">
        <f t="shared" ca="1" si="65"/>
        <v/>
      </c>
      <c r="D356" s="43" t="str">
        <f ca="1">+IF($C356&lt;&gt;"",VLOOKUP(YEAR($C356),'Proyecciones cuota'!$B$5:$C$113,2,FALSE),"")</f>
        <v/>
      </c>
      <c r="E356" s="171">
        <f ca="1">IFERROR(IF($D356&lt;&gt;"",VLOOKUP(C356,Simulador!$H$17:$I$27,2,FALSE),0),0)</f>
        <v>0</v>
      </c>
      <c r="F356" s="46" t="str">
        <f t="shared" ca="1" si="66"/>
        <v/>
      </c>
      <c r="G356" s="43" t="str">
        <f ca="1">+IF(F356&lt;&gt;"",F356*VLOOKUP(YEAR($C356),'Proyecciones DTF'!$B$4:$Y$112,IF(C356&lt;EOMONTH($C$1,61),6,IF(AND(C356&gt;=EOMONTH($C$1,61),C356&lt;EOMONTH($C$1,90)),9,IF(AND(C356&gt;=EOMONTH($C$1,91),C356&lt;EOMONTH($C$1,120)),12,IF(AND(C356&gt;=EOMONTH($C$1,121),C356&lt;EOMONTH($C$1,150)),15,IF(AND(C356&gt;=EOMONTH($C$1,151),C356&lt;EOMONTH($C$1,180)),18,IF(AND(C356&gt;=EOMONTH($C$1,181),C356&lt;EOMONTH($C$1,210)),21,24))))))),"")</f>
        <v/>
      </c>
      <c r="H356" s="47" t="str">
        <f ca="1">+IF(F356&lt;&gt;"",F356*VLOOKUP(YEAR($C356),'Proyecciones DTF'!$B$4:$Y$112,IF(C356&lt;EOMONTH($C$1,61),3,IF(AND(C356&gt;=EOMONTH($C$1,61),C356&lt;EOMONTH($C$1,90)),6,IF(AND(C356&gt;=EOMONTH($C$1,91),C356&lt;EOMONTH($C$1,120)),9,IF(AND(C356&gt;=EOMONTH($C$1,121),C356&lt;EOMONTH($C$1,150)),12,IF(AND(C356&gt;=EOMONTH($C$1,151),C356&lt;EOMONTH($C$1,180)),15,IF(AND(C356&gt;=EOMONTH($C$1,181),C356&lt;EOMONTH($C$1,210)),18,21))))))),"")</f>
        <v/>
      </c>
      <c r="I356" s="88" t="str">
        <f t="shared" ca="1" si="67"/>
        <v/>
      </c>
      <c r="J356" s="138" t="str">
        <f t="shared" ca="1" si="68"/>
        <v/>
      </c>
      <c r="K356" s="43" t="str">
        <f ca="1">+IF(G356&lt;&gt;"",SUM($G$7:G356),"")</f>
        <v/>
      </c>
      <c r="L356" s="46" t="str">
        <f t="shared" ca="1" si="69"/>
        <v/>
      </c>
      <c r="M356" s="51" t="str">
        <f ca="1">+IF(H356&lt;&gt;"",SUM($H$7:H356),"")</f>
        <v/>
      </c>
      <c r="N356" s="47" t="str">
        <f t="shared" ca="1" si="70"/>
        <v/>
      </c>
      <c r="O356" s="46" t="str">
        <f t="shared" ca="1" si="71"/>
        <v/>
      </c>
      <c r="P356" s="46" t="str">
        <f t="shared" ca="1" si="72"/>
        <v/>
      </c>
      <c r="Q356" s="53" t="str">
        <f t="shared" ca="1" si="73"/>
        <v/>
      </c>
      <c r="R356" s="53" t="str">
        <f t="shared" ca="1" si="74"/>
        <v/>
      </c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x14ac:dyDescent="0.25">
      <c r="A357" s="31">
        <v>351</v>
      </c>
      <c r="B357" s="37" t="str">
        <f t="shared" ca="1" si="64"/>
        <v/>
      </c>
      <c r="C357" s="40" t="str">
        <f t="shared" ca="1" si="65"/>
        <v/>
      </c>
      <c r="D357" s="43" t="str">
        <f ca="1">+IF($C357&lt;&gt;"",VLOOKUP(YEAR($C357),'Proyecciones cuota'!$B$5:$C$113,2,FALSE),"")</f>
        <v/>
      </c>
      <c r="E357" s="171">
        <f ca="1">IFERROR(IF($D357&lt;&gt;"",VLOOKUP(C357,Simulador!$H$17:$I$27,2,FALSE),0),0)</f>
        <v>0</v>
      </c>
      <c r="F357" s="46" t="str">
        <f t="shared" ca="1" si="66"/>
        <v/>
      </c>
      <c r="G357" s="43" t="str">
        <f ca="1">+IF(F357&lt;&gt;"",F357*VLOOKUP(YEAR($C357),'Proyecciones DTF'!$B$4:$Y$112,IF(C357&lt;EOMONTH($C$1,61),6,IF(AND(C357&gt;=EOMONTH($C$1,61),C357&lt;EOMONTH($C$1,90)),9,IF(AND(C357&gt;=EOMONTH($C$1,91),C357&lt;EOMONTH($C$1,120)),12,IF(AND(C357&gt;=EOMONTH($C$1,121),C357&lt;EOMONTH($C$1,150)),15,IF(AND(C357&gt;=EOMONTH($C$1,151),C357&lt;EOMONTH($C$1,180)),18,IF(AND(C357&gt;=EOMONTH($C$1,181),C357&lt;EOMONTH($C$1,210)),21,24))))))),"")</f>
        <v/>
      </c>
      <c r="H357" s="47" t="str">
        <f ca="1">+IF(F357&lt;&gt;"",F357*VLOOKUP(YEAR($C357),'Proyecciones DTF'!$B$4:$Y$112,IF(C357&lt;EOMONTH($C$1,61),3,IF(AND(C357&gt;=EOMONTH($C$1,61),C357&lt;EOMONTH($C$1,90)),6,IF(AND(C357&gt;=EOMONTH($C$1,91),C357&lt;EOMONTH($C$1,120)),9,IF(AND(C357&gt;=EOMONTH($C$1,121),C357&lt;EOMONTH($C$1,150)),12,IF(AND(C357&gt;=EOMONTH($C$1,151),C357&lt;EOMONTH($C$1,180)),15,IF(AND(C357&gt;=EOMONTH($C$1,181),C357&lt;EOMONTH($C$1,210)),18,21))))))),"")</f>
        <v/>
      </c>
      <c r="I357" s="88" t="str">
        <f t="shared" ca="1" si="67"/>
        <v/>
      </c>
      <c r="J357" s="138" t="str">
        <f t="shared" ca="1" si="68"/>
        <v/>
      </c>
      <c r="K357" s="43" t="str">
        <f ca="1">+IF(G357&lt;&gt;"",SUM($G$7:G357),"")</f>
        <v/>
      </c>
      <c r="L357" s="46" t="str">
        <f t="shared" ca="1" si="69"/>
        <v/>
      </c>
      <c r="M357" s="51" t="str">
        <f ca="1">+IF(H357&lt;&gt;"",SUM($H$7:H357),"")</f>
        <v/>
      </c>
      <c r="N357" s="47" t="str">
        <f t="shared" ca="1" si="70"/>
        <v/>
      </c>
      <c r="O357" s="46" t="str">
        <f t="shared" ca="1" si="71"/>
        <v/>
      </c>
      <c r="P357" s="46" t="str">
        <f t="shared" ca="1" si="72"/>
        <v/>
      </c>
      <c r="Q357" s="53" t="str">
        <f t="shared" ca="1" si="73"/>
        <v/>
      </c>
      <c r="R357" s="53" t="str">
        <f t="shared" ca="1" si="74"/>
        <v/>
      </c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x14ac:dyDescent="0.25">
      <c r="A358" s="31">
        <v>352</v>
      </c>
      <c r="B358" s="37" t="str">
        <f t="shared" ca="1" si="64"/>
        <v/>
      </c>
      <c r="C358" s="40" t="str">
        <f t="shared" ca="1" si="65"/>
        <v/>
      </c>
      <c r="D358" s="43" t="str">
        <f ca="1">+IF($C358&lt;&gt;"",VLOOKUP(YEAR($C358),'Proyecciones cuota'!$B$5:$C$113,2,FALSE),"")</f>
        <v/>
      </c>
      <c r="E358" s="171">
        <f ca="1">IFERROR(IF($D358&lt;&gt;"",VLOOKUP(C358,Simulador!$H$17:$I$27,2,FALSE),0),0)</f>
        <v>0</v>
      </c>
      <c r="F358" s="46" t="str">
        <f t="shared" ca="1" si="66"/>
        <v/>
      </c>
      <c r="G358" s="43" t="str">
        <f ca="1">+IF(F358&lt;&gt;"",F358*VLOOKUP(YEAR($C358),'Proyecciones DTF'!$B$4:$Y$112,IF(C358&lt;EOMONTH($C$1,61),6,IF(AND(C358&gt;=EOMONTH($C$1,61),C358&lt;EOMONTH($C$1,90)),9,IF(AND(C358&gt;=EOMONTH($C$1,91),C358&lt;EOMONTH($C$1,120)),12,IF(AND(C358&gt;=EOMONTH($C$1,121),C358&lt;EOMONTH($C$1,150)),15,IF(AND(C358&gt;=EOMONTH($C$1,151),C358&lt;EOMONTH($C$1,180)),18,IF(AND(C358&gt;=EOMONTH($C$1,181),C358&lt;EOMONTH($C$1,210)),21,24))))))),"")</f>
        <v/>
      </c>
      <c r="H358" s="47" t="str">
        <f ca="1">+IF(F358&lt;&gt;"",F358*VLOOKUP(YEAR($C358),'Proyecciones DTF'!$B$4:$Y$112,IF(C358&lt;EOMONTH($C$1,61),3,IF(AND(C358&gt;=EOMONTH($C$1,61),C358&lt;EOMONTH($C$1,90)),6,IF(AND(C358&gt;=EOMONTH($C$1,91),C358&lt;EOMONTH($C$1,120)),9,IF(AND(C358&gt;=EOMONTH($C$1,121),C358&lt;EOMONTH($C$1,150)),12,IF(AND(C358&gt;=EOMONTH($C$1,151),C358&lt;EOMONTH($C$1,180)),15,IF(AND(C358&gt;=EOMONTH($C$1,181),C358&lt;EOMONTH($C$1,210)),18,21))))))),"")</f>
        <v/>
      </c>
      <c r="I358" s="88" t="str">
        <f t="shared" ca="1" si="67"/>
        <v/>
      </c>
      <c r="J358" s="138" t="str">
        <f t="shared" ca="1" si="68"/>
        <v/>
      </c>
      <c r="K358" s="43" t="str">
        <f ca="1">+IF(G358&lt;&gt;"",SUM($G$7:G358),"")</f>
        <v/>
      </c>
      <c r="L358" s="46" t="str">
        <f t="shared" ca="1" si="69"/>
        <v/>
      </c>
      <c r="M358" s="51" t="str">
        <f ca="1">+IF(H358&lt;&gt;"",SUM($H$7:H358),"")</f>
        <v/>
      </c>
      <c r="N358" s="47" t="str">
        <f t="shared" ca="1" si="70"/>
        <v/>
      </c>
      <c r="O358" s="46" t="str">
        <f t="shared" ca="1" si="71"/>
        <v/>
      </c>
      <c r="P358" s="46" t="str">
        <f t="shared" ca="1" si="72"/>
        <v/>
      </c>
      <c r="Q358" s="53" t="str">
        <f t="shared" ca="1" si="73"/>
        <v/>
      </c>
      <c r="R358" s="53" t="str">
        <f t="shared" ca="1" si="74"/>
        <v/>
      </c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x14ac:dyDescent="0.25">
      <c r="A359" s="31">
        <v>353</v>
      </c>
      <c r="B359" s="37" t="str">
        <f t="shared" ca="1" si="64"/>
        <v/>
      </c>
      <c r="C359" s="40" t="str">
        <f t="shared" ca="1" si="65"/>
        <v/>
      </c>
      <c r="D359" s="43" t="str">
        <f ca="1">+IF($C359&lt;&gt;"",VLOOKUP(YEAR($C359),'Proyecciones cuota'!$B$5:$C$113,2,FALSE),"")</f>
        <v/>
      </c>
      <c r="E359" s="171">
        <f ca="1">IFERROR(IF($D359&lt;&gt;"",VLOOKUP(C359,Simulador!$H$17:$I$27,2,FALSE),0),0)</f>
        <v>0</v>
      </c>
      <c r="F359" s="46" t="str">
        <f t="shared" ca="1" si="66"/>
        <v/>
      </c>
      <c r="G359" s="43" t="str">
        <f ca="1">+IF(F359&lt;&gt;"",F359*VLOOKUP(YEAR($C359),'Proyecciones DTF'!$B$4:$Y$112,IF(C359&lt;EOMONTH($C$1,61),6,IF(AND(C359&gt;=EOMONTH($C$1,61),C359&lt;EOMONTH($C$1,90)),9,IF(AND(C359&gt;=EOMONTH($C$1,91),C359&lt;EOMONTH($C$1,120)),12,IF(AND(C359&gt;=EOMONTH($C$1,121),C359&lt;EOMONTH($C$1,150)),15,IF(AND(C359&gt;=EOMONTH($C$1,151),C359&lt;EOMONTH($C$1,180)),18,IF(AND(C359&gt;=EOMONTH($C$1,181),C359&lt;EOMONTH($C$1,210)),21,24))))))),"")</f>
        <v/>
      </c>
      <c r="H359" s="47" t="str">
        <f ca="1">+IF(F359&lt;&gt;"",F359*VLOOKUP(YEAR($C359),'Proyecciones DTF'!$B$4:$Y$112,IF(C359&lt;EOMONTH($C$1,61),3,IF(AND(C359&gt;=EOMONTH($C$1,61),C359&lt;EOMONTH($C$1,90)),6,IF(AND(C359&gt;=EOMONTH($C$1,91),C359&lt;EOMONTH($C$1,120)),9,IF(AND(C359&gt;=EOMONTH($C$1,121),C359&lt;EOMONTH($C$1,150)),12,IF(AND(C359&gt;=EOMONTH($C$1,151),C359&lt;EOMONTH($C$1,180)),15,IF(AND(C359&gt;=EOMONTH($C$1,181),C359&lt;EOMONTH($C$1,210)),18,21))))))),"")</f>
        <v/>
      </c>
      <c r="I359" s="88" t="str">
        <f t="shared" ca="1" si="67"/>
        <v/>
      </c>
      <c r="J359" s="138" t="str">
        <f t="shared" ca="1" si="68"/>
        <v/>
      </c>
      <c r="K359" s="43" t="str">
        <f ca="1">+IF(G359&lt;&gt;"",SUM($G$7:G359),"")</f>
        <v/>
      </c>
      <c r="L359" s="46" t="str">
        <f t="shared" ca="1" si="69"/>
        <v/>
      </c>
      <c r="M359" s="51" t="str">
        <f ca="1">+IF(H359&lt;&gt;"",SUM($H$7:H359),"")</f>
        <v/>
      </c>
      <c r="N359" s="47" t="str">
        <f t="shared" ca="1" si="70"/>
        <v/>
      </c>
      <c r="O359" s="46" t="str">
        <f t="shared" ca="1" si="71"/>
        <v/>
      </c>
      <c r="P359" s="46" t="str">
        <f t="shared" ca="1" si="72"/>
        <v/>
      </c>
      <c r="Q359" s="53" t="str">
        <f t="shared" ca="1" si="73"/>
        <v/>
      </c>
      <c r="R359" s="53" t="str">
        <f t="shared" ca="1" si="74"/>
        <v/>
      </c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x14ac:dyDescent="0.25">
      <c r="A360" s="31">
        <v>354</v>
      </c>
      <c r="B360" s="37" t="str">
        <f t="shared" ca="1" si="64"/>
        <v/>
      </c>
      <c r="C360" s="40" t="str">
        <f t="shared" ca="1" si="65"/>
        <v/>
      </c>
      <c r="D360" s="43" t="str">
        <f ca="1">+IF($C360&lt;&gt;"",VLOOKUP(YEAR($C360),'Proyecciones cuota'!$B$5:$C$113,2,FALSE),"")</f>
        <v/>
      </c>
      <c r="E360" s="171">
        <f ca="1">IFERROR(IF($D360&lt;&gt;"",VLOOKUP(C360,Simulador!$H$17:$I$27,2,FALSE),0),0)</f>
        <v>0</v>
      </c>
      <c r="F360" s="46" t="str">
        <f t="shared" ca="1" si="66"/>
        <v/>
      </c>
      <c r="G360" s="43" t="str">
        <f ca="1">+IF(F360&lt;&gt;"",F360*VLOOKUP(YEAR($C360),'Proyecciones DTF'!$B$4:$Y$112,IF(C360&lt;EOMONTH($C$1,61),6,IF(AND(C360&gt;=EOMONTH($C$1,61),C360&lt;EOMONTH($C$1,90)),9,IF(AND(C360&gt;=EOMONTH($C$1,91),C360&lt;EOMONTH($C$1,120)),12,IF(AND(C360&gt;=EOMONTH($C$1,121),C360&lt;EOMONTH($C$1,150)),15,IF(AND(C360&gt;=EOMONTH($C$1,151),C360&lt;EOMONTH($C$1,180)),18,IF(AND(C360&gt;=EOMONTH($C$1,181),C360&lt;EOMONTH($C$1,210)),21,24))))))),"")</f>
        <v/>
      </c>
      <c r="H360" s="47" t="str">
        <f ca="1">+IF(F360&lt;&gt;"",F360*VLOOKUP(YEAR($C360),'Proyecciones DTF'!$B$4:$Y$112,IF(C360&lt;EOMONTH($C$1,61),3,IF(AND(C360&gt;=EOMONTH($C$1,61),C360&lt;EOMONTH($C$1,90)),6,IF(AND(C360&gt;=EOMONTH($C$1,91),C360&lt;EOMONTH($C$1,120)),9,IF(AND(C360&gt;=EOMONTH($C$1,121),C360&lt;EOMONTH($C$1,150)),12,IF(AND(C360&gt;=EOMONTH($C$1,151),C360&lt;EOMONTH($C$1,180)),15,IF(AND(C360&gt;=EOMONTH($C$1,181),C360&lt;EOMONTH($C$1,210)),18,21))))))),"")</f>
        <v/>
      </c>
      <c r="I360" s="88" t="str">
        <f t="shared" ca="1" si="67"/>
        <v/>
      </c>
      <c r="J360" s="138" t="str">
        <f t="shared" ca="1" si="68"/>
        <v/>
      </c>
      <c r="K360" s="43" t="str">
        <f ca="1">+IF(G360&lt;&gt;"",SUM($G$7:G360),"")</f>
        <v/>
      </c>
      <c r="L360" s="46" t="str">
        <f t="shared" ca="1" si="69"/>
        <v/>
      </c>
      <c r="M360" s="51" t="str">
        <f ca="1">+IF(H360&lt;&gt;"",SUM($H$7:H360),"")</f>
        <v/>
      </c>
      <c r="N360" s="47" t="str">
        <f t="shared" ca="1" si="70"/>
        <v/>
      </c>
      <c r="O360" s="46" t="str">
        <f t="shared" ca="1" si="71"/>
        <v/>
      </c>
      <c r="P360" s="46" t="str">
        <f t="shared" ca="1" si="72"/>
        <v/>
      </c>
      <c r="Q360" s="53" t="str">
        <f t="shared" ca="1" si="73"/>
        <v/>
      </c>
      <c r="R360" s="53" t="str">
        <f t="shared" ca="1" si="74"/>
        <v/>
      </c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x14ac:dyDescent="0.25">
      <c r="A361" s="31">
        <v>355</v>
      </c>
      <c r="B361" s="37" t="str">
        <f t="shared" ca="1" si="64"/>
        <v/>
      </c>
      <c r="C361" s="40" t="str">
        <f t="shared" ca="1" si="65"/>
        <v/>
      </c>
      <c r="D361" s="43" t="str">
        <f ca="1">+IF($C361&lt;&gt;"",VLOOKUP(YEAR($C361),'Proyecciones cuota'!$B$5:$C$113,2,FALSE),"")</f>
        <v/>
      </c>
      <c r="E361" s="171">
        <f ca="1">IFERROR(IF($D361&lt;&gt;"",VLOOKUP(C361,Simulador!$H$17:$I$27,2,FALSE),0),0)</f>
        <v>0</v>
      </c>
      <c r="F361" s="46" t="str">
        <f t="shared" ca="1" si="66"/>
        <v/>
      </c>
      <c r="G361" s="43" t="str">
        <f ca="1">+IF(F361&lt;&gt;"",F361*VLOOKUP(YEAR($C361),'Proyecciones DTF'!$B$4:$Y$112,IF(C361&lt;EOMONTH($C$1,61),6,IF(AND(C361&gt;=EOMONTH($C$1,61),C361&lt;EOMONTH($C$1,90)),9,IF(AND(C361&gt;=EOMONTH($C$1,91),C361&lt;EOMONTH($C$1,120)),12,IF(AND(C361&gt;=EOMONTH($C$1,121),C361&lt;EOMONTH($C$1,150)),15,IF(AND(C361&gt;=EOMONTH($C$1,151),C361&lt;EOMONTH($C$1,180)),18,IF(AND(C361&gt;=EOMONTH($C$1,181),C361&lt;EOMONTH($C$1,210)),21,24))))))),"")</f>
        <v/>
      </c>
      <c r="H361" s="47" t="str">
        <f ca="1">+IF(F361&lt;&gt;"",F361*VLOOKUP(YEAR($C361),'Proyecciones DTF'!$B$4:$Y$112,IF(C361&lt;EOMONTH($C$1,61),3,IF(AND(C361&gt;=EOMONTH($C$1,61),C361&lt;EOMONTH($C$1,90)),6,IF(AND(C361&gt;=EOMONTH($C$1,91),C361&lt;EOMONTH($C$1,120)),9,IF(AND(C361&gt;=EOMONTH($C$1,121),C361&lt;EOMONTH($C$1,150)),12,IF(AND(C361&gt;=EOMONTH($C$1,151),C361&lt;EOMONTH($C$1,180)),15,IF(AND(C361&gt;=EOMONTH($C$1,181),C361&lt;EOMONTH($C$1,210)),18,21))))))),"")</f>
        <v/>
      </c>
      <c r="I361" s="88" t="str">
        <f t="shared" ca="1" si="67"/>
        <v/>
      </c>
      <c r="J361" s="138" t="str">
        <f t="shared" ca="1" si="68"/>
        <v/>
      </c>
      <c r="K361" s="43" t="str">
        <f ca="1">+IF(G361&lt;&gt;"",SUM($G$7:G361),"")</f>
        <v/>
      </c>
      <c r="L361" s="46" t="str">
        <f t="shared" ca="1" si="69"/>
        <v/>
      </c>
      <c r="M361" s="51" t="str">
        <f ca="1">+IF(H361&lt;&gt;"",SUM($H$7:H361),"")</f>
        <v/>
      </c>
      <c r="N361" s="47" t="str">
        <f t="shared" ca="1" si="70"/>
        <v/>
      </c>
      <c r="O361" s="46" t="str">
        <f t="shared" ca="1" si="71"/>
        <v/>
      </c>
      <c r="P361" s="46" t="str">
        <f t="shared" ca="1" si="72"/>
        <v/>
      </c>
      <c r="Q361" s="53" t="str">
        <f t="shared" ca="1" si="73"/>
        <v/>
      </c>
      <c r="R361" s="53" t="str">
        <f t="shared" ca="1" si="74"/>
        <v/>
      </c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x14ac:dyDescent="0.25">
      <c r="A362" s="31">
        <v>356</v>
      </c>
      <c r="B362" s="37" t="str">
        <f t="shared" ca="1" si="64"/>
        <v/>
      </c>
      <c r="C362" s="40" t="str">
        <f t="shared" ca="1" si="65"/>
        <v/>
      </c>
      <c r="D362" s="43" t="str">
        <f ca="1">+IF($C362&lt;&gt;"",VLOOKUP(YEAR($C362),'Proyecciones cuota'!$B$5:$C$113,2,FALSE),"")</f>
        <v/>
      </c>
      <c r="E362" s="171">
        <f ca="1">IFERROR(IF($D362&lt;&gt;"",VLOOKUP(C362,Simulador!$H$17:$I$27,2,FALSE),0),0)</f>
        <v>0</v>
      </c>
      <c r="F362" s="46" t="str">
        <f t="shared" ca="1" si="66"/>
        <v/>
      </c>
      <c r="G362" s="43" t="str">
        <f ca="1">+IF(F362&lt;&gt;"",F362*VLOOKUP(YEAR($C362),'Proyecciones DTF'!$B$4:$Y$112,IF(C362&lt;EOMONTH($C$1,61),6,IF(AND(C362&gt;=EOMONTH($C$1,61),C362&lt;EOMONTH($C$1,90)),9,IF(AND(C362&gt;=EOMONTH($C$1,91),C362&lt;EOMONTH($C$1,120)),12,IF(AND(C362&gt;=EOMONTH($C$1,121),C362&lt;EOMONTH($C$1,150)),15,IF(AND(C362&gt;=EOMONTH($C$1,151),C362&lt;EOMONTH($C$1,180)),18,IF(AND(C362&gt;=EOMONTH($C$1,181),C362&lt;EOMONTH($C$1,210)),21,24))))))),"")</f>
        <v/>
      </c>
      <c r="H362" s="47" t="str">
        <f ca="1">+IF(F362&lt;&gt;"",F362*VLOOKUP(YEAR($C362),'Proyecciones DTF'!$B$4:$Y$112,IF(C362&lt;EOMONTH($C$1,61),3,IF(AND(C362&gt;=EOMONTH($C$1,61),C362&lt;EOMONTH($C$1,90)),6,IF(AND(C362&gt;=EOMONTH($C$1,91),C362&lt;EOMONTH($C$1,120)),9,IF(AND(C362&gt;=EOMONTH($C$1,121),C362&lt;EOMONTH($C$1,150)),12,IF(AND(C362&gt;=EOMONTH($C$1,151),C362&lt;EOMONTH($C$1,180)),15,IF(AND(C362&gt;=EOMONTH($C$1,181),C362&lt;EOMONTH($C$1,210)),18,21))))))),"")</f>
        <v/>
      </c>
      <c r="I362" s="88" t="str">
        <f t="shared" ca="1" si="67"/>
        <v/>
      </c>
      <c r="J362" s="138" t="str">
        <f t="shared" ca="1" si="68"/>
        <v/>
      </c>
      <c r="K362" s="43" t="str">
        <f ca="1">+IF(G362&lt;&gt;"",SUM($G$7:G362),"")</f>
        <v/>
      </c>
      <c r="L362" s="46" t="str">
        <f t="shared" ca="1" si="69"/>
        <v/>
      </c>
      <c r="M362" s="51" t="str">
        <f ca="1">+IF(H362&lt;&gt;"",SUM($H$7:H362),"")</f>
        <v/>
      </c>
      <c r="N362" s="47" t="str">
        <f t="shared" ca="1" si="70"/>
        <v/>
      </c>
      <c r="O362" s="46" t="str">
        <f t="shared" ca="1" si="71"/>
        <v/>
      </c>
      <c r="P362" s="46" t="str">
        <f t="shared" ca="1" si="72"/>
        <v/>
      </c>
      <c r="Q362" s="53" t="str">
        <f t="shared" ca="1" si="73"/>
        <v/>
      </c>
      <c r="R362" s="53" t="str">
        <f t="shared" ca="1" si="74"/>
        <v/>
      </c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x14ac:dyDescent="0.25">
      <c r="A363" s="31">
        <v>357</v>
      </c>
      <c r="B363" s="37" t="str">
        <f t="shared" ca="1" si="64"/>
        <v/>
      </c>
      <c r="C363" s="40" t="str">
        <f t="shared" ca="1" si="65"/>
        <v/>
      </c>
      <c r="D363" s="43" t="str">
        <f ca="1">+IF($C363&lt;&gt;"",VLOOKUP(YEAR($C363),'Proyecciones cuota'!$B$5:$C$113,2,FALSE),"")</f>
        <v/>
      </c>
      <c r="E363" s="171">
        <f ca="1">IFERROR(IF($D363&lt;&gt;"",VLOOKUP(C363,Simulador!$H$17:$I$27,2,FALSE),0),0)</f>
        <v>0</v>
      </c>
      <c r="F363" s="46" t="str">
        <f t="shared" ca="1" si="66"/>
        <v/>
      </c>
      <c r="G363" s="43" t="str">
        <f ca="1">+IF(F363&lt;&gt;"",F363*VLOOKUP(YEAR($C363),'Proyecciones DTF'!$B$4:$Y$112,IF(C363&lt;EOMONTH($C$1,61),6,IF(AND(C363&gt;=EOMONTH($C$1,61),C363&lt;EOMONTH($C$1,90)),9,IF(AND(C363&gt;=EOMONTH($C$1,91),C363&lt;EOMONTH($C$1,120)),12,IF(AND(C363&gt;=EOMONTH($C$1,121),C363&lt;EOMONTH($C$1,150)),15,IF(AND(C363&gt;=EOMONTH($C$1,151),C363&lt;EOMONTH($C$1,180)),18,IF(AND(C363&gt;=EOMONTH($C$1,181),C363&lt;EOMONTH($C$1,210)),21,24))))))),"")</f>
        <v/>
      </c>
      <c r="H363" s="47" t="str">
        <f ca="1">+IF(F363&lt;&gt;"",F363*VLOOKUP(YEAR($C363),'Proyecciones DTF'!$B$4:$Y$112,IF(C363&lt;EOMONTH($C$1,61),3,IF(AND(C363&gt;=EOMONTH($C$1,61),C363&lt;EOMONTH($C$1,90)),6,IF(AND(C363&gt;=EOMONTH($C$1,91),C363&lt;EOMONTH($C$1,120)),9,IF(AND(C363&gt;=EOMONTH($C$1,121),C363&lt;EOMONTH($C$1,150)),12,IF(AND(C363&gt;=EOMONTH($C$1,151),C363&lt;EOMONTH($C$1,180)),15,IF(AND(C363&gt;=EOMONTH($C$1,181),C363&lt;EOMONTH($C$1,210)),18,21))))))),"")</f>
        <v/>
      </c>
      <c r="I363" s="88" t="str">
        <f t="shared" ca="1" si="67"/>
        <v/>
      </c>
      <c r="J363" s="138" t="str">
        <f t="shared" ca="1" si="68"/>
        <v/>
      </c>
      <c r="K363" s="43" t="str">
        <f ca="1">+IF(G363&lt;&gt;"",SUM($G$7:G363),"")</f>
        <v/>
      </c>
      <c r="L363" s="46" t="str">
        <f t="shared" ca="1" si="69"/>
        <v/>
      </c>
      <c r="M363" s="51" t="str">
        <f ca="1">+IF(H363&lt;&gt;"",SUM($H$7:H363),"")</f>
        <v/>
      </c>
      <c r="N363" s="47" t="str">
        <f t="shared" ca="1" si="70"/>
        <v/>
      </c>
      <c r="O363" s="46" t="str">
        <f t="shared" ca="1" si="71"/>
        <v/>
      </c>
      <c r="P363" s="46" t="str">
        <f t="shared" ca="1" si="72"/>
        <v/>
      </c>
      <c r="Q363" s="53" t="str">
        <f t="shared" ca="1" si="73"/>
        <v/>
      </c>
      <c r="R363" s="53" t="str">
        <f t="shared" ca="1" si="74"/>
        <v/>
      </c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x14ac:dyDescent="0.25">
      <c r="A364" s="31">
        <v>358</v>
      </c>
      <c r="B364" s="37" t="str">
        <f t="shared" ca="1" si="64"/>
        <v/>
      </c>
      <c r="C364" s="40" t="str">
        <f t="shared" ca="1" si="65"/>
        <v/>
      </c>
      <c r="D364" s="43" t="str">
        <f ca="1">+IF($C364&lt;&gt;"",VLOOKUP(YEAR($C364),'Proyecciones cuota'!$B$5:$C$113,2,FALSE),"")</f>
        <v/>
      </c>
      <c r="E364" s="171">
        <f ca="1">IFERROR(IF($D364&lt;&gt;"",VLOOKUP(C364,Simulador!$H$17:$I$27,2,FALSE),0),0)</f>
        <v>0</v>
      </c>
      <c r="F364" s="46" t="str">
        <f t="shared" ca="1" si="66"/>
        <v/>
      </c>
      <c r="G364" s="43" t="str">
        <f ca="1">+IF(F364&lt;&gt;"",F364*VLOOKUP(YEAR($C364),'Proyecciones DTF'!$B$4:$Y$112,IF(C364&lt;EOMONTH($C$1,61),6,IF(AND(C364&gt;=EOMONTH($C$1,61),C364&lt;EOMONTH($C$1,90)),9,IF(AND(C364&gt;=EOMONTH($C$1,91),C364&lt;EOMONTH($C$1,120)),12,IF(AND(C364&gt;=EOMONTH($C$1,121),C364&lt;EOMONTH($C$1,150)),15,IF(AND(C364&gt;=EOMONTH($C$1,151),C364&lt;EOMONTH($C$1,180)),18,IF(AND(C364&gt;=EOMONTH($C$1,181),C364&lt;EOMONTH($C$1,210)),21,24))))))),"")</f>
        <v/>
      </c>
      <c r="H364" s="47" t="str">
        <f ca="1">+IF(F364&lt;&gt;"",F364*VLOOKUP(YEAR($C364),'Proyecciones DTF'!$B$4:$Y$112,IF(C364&lt;EOMONTH($C$1,61),3,IF(AND(C364&gt;=EOMONTH($C$1,61),C364&lt;EOMONTH($C$1,90)),6,IF(AND(C364&gt;=EOMONTH($C$1,91),C364&lt;EOMONTH($C$1,120)),9,IF(AND(C364&gt;=EOMONTH($C$1,121),C364&lt;EOMONTH($C$1,150)),12,IF(AND(C364&gt;=EOMONTH($C$1,151),C364&lt;EOMONTH($C$1,180)),15,IF(AND(C364&gt;=EOMONTH($C$1,181),C364&lt;EOMONTH($C$1,210)),18,21))))))),"")</f>
        <v/>
      </c>
      <c r="I364" s="88" t="str">
        <f t="shared" ca="1" si="67"/>
        <v/>
      </c>
      <c r="J364" s="138" t="str">
        <f t="shared" ca="1" si="68"/>
        <v/>
      </c>
      <c r="K364" s="43" t="str">
        <f ca="1">+IF(G364&lt;&gt;"",SUM($G$7:G364),"")</f>
        <v/>
      </c>
      <c r="L364" s="46" t="str">
        <f t="shared" ca="1" si="69"/>
        <v/>
      </c>
      <c r="M364" s="51" t="str">
        <f ca="1">+IF(H364&lt;&gt;"",SUM($H$7:H364),"")</f>
        <v/>
      </c>
      <c r="N364" s="47" t="str">
        <f t="shared" ca="1" si="70"/>
        <v/>
      </c>
      <c r="O364" s="46" t="str">
        <f t="shared" ca="1" si="71"/>
        <v/>
      </c>
      <c r="P364" s="46" t="str">
        <f t="shared" ca="1" si="72"/>
        <v/>
      </c>
      <c r="Q364" s="53" t="str">
        <f t="shared" ca="1" si="73"/>
        <v/>
      </c>
      <c r="R364" s="53" t="str">
        <f t="shared" ca="1" si="74"/>
        <v/>
      </c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x14ac:dyDescent="0.25">
      <c r="A365" s="31">
        <v>359</v>
      </c>
      <c r="B365" s="37" t="str">
        <f t="shared" ca="1" si="64"/>
        <v/>
      </c>
      <c r="C365" s="40" t="str">
        <f t="shared" ca="1" si="65"/>
        <v/>
      </c>
      <c r="D365" s="43" t="str">
        <f ca="1">+IF($C365&lt;&gt;"",VLOOKUP(YEAR($C365),'Proyecciones cuota'!$B$5:$C$113,2,FALSE),"")</f>
        <v/>
      </c>
      <c r="E365" s="171">
        <f ca="1">IFERROR(IF($D365&lt;&gt;"",VLOOKUP(C365,Simulador!$H$17:$I$27,2,FALSE),0),0)</f>
        <v>0</v>
      </c>
      <c r="F365" s="46" t="str">
        <f t="shared" ca="1" si="66"/>
        <v/>
      </c>
      <c r="G365" s="43" t="str">
        <f ca="1">+IF(F365&lt;&gt;"",F365*VLOOKUP(YEAR($C365),'Proyecciones DTF'!$B$4:$Y$112,IF(C365&lt;EOMONTH($C$1,61),6,IF(AND(C365&gt;=EOMONTH($C$1,61),C365&lt;EOMONTH($C$1,90)),9,IF(AND(C365&gt;=EOMONTH($C$1,91),C365&lt;EOMONTH($C$1,120)),12,IF(AND(C365&gt;=EOMONTH($C$1,121),C365&lt;EOMONTH($C$1,150)),15,IF(AND(C365&gt;=EOMONTH($C$1,151),C365&lt;EOMONTH($C$1,180)),18,IF(AND(C365&gt;=EOMONTH($C$1,181),C365&lt;EOMONTH($C$1,210)),21,24))))))),"")</f>
        <v/>
      </c>
      <c r="H365" s="47" t="str">
        <f ca="1">+IF(F365&lt;&gt;"",F365*VLOOKUP(YEAR($C365),'Proyecciones DTF'!$B$4:$Y$112,IF(C365&lt;EOMONTH($C$1,61),3,IF(AND(C365&gt;=EOMONTH($C$1,61),C365&lt;EOMONTH($C$1,90)),6,IF(AND(C365&gt;=EOMONTH($C$1,91),C365&lt;EOMONTH($C$1,120)),9,IF(AND(C365&gt;=EOMONTH($C$1,121),C365&lt;EOMONTH($C$1,150)),12,IF(AND(C365&gt;=EOMONTH($C$1,151),C365&lt;EOMONTH($C$1,180)),15,IF(AND(C365&gt;=EOMONTH($C$1,181),C365&lt;EOMONTH($C$1,210)),18,21))))))),"")</f>
        <v/>
      </c>
      <c r="I365" s="88" t="str">
        <f t="shared" ca="1" si="67"/>
        <v/>
      </c>
      <c r="J365" s="138" t="str">
        <f t="shared" ca="1" si="68"/>
        <v/>
      </c>
      <c r="K365" s="43" t="str">
        <f ca="1">+IF(G365&lt;&gt;"",SUM($G$7:G365),"")</f>
        <v/>
      </c>
      <c r="L365" s="46" t="str">
        <f t="shared" ca="1" si="69"/>
        <v/>
      </c>
      <c r="M365" s="51" t="str">
        <f ca="1">+IF(H365&lt;&gt;"",SUM($H$7:H365),"")</f>
        <v/>
      </c>
      <c r="N365" s="47" t="str">
        <f t="shared" ca="1" si="70"/>
        <v/>
      </c>
      <c r="O365" s="46" t="str">
        <f t="shared" ca="1" si="71"/>
        <v/>
      </c>
      <c r="P365" s="46" t="str">
        <f t="shared" ca="1" si="72"/>
        <v/>
      </c>
      <c r="Q365" s="53" t="str">
        <f t="shared" ca="1" si="73"/>
        <v/>
      </c>
      <c r="R365" s="53" t="str">
        <f t="shared" ca="1" si="74"/>
        <v/>
      </c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x14ac:dyDescent="0.25">
      <c r="A366" s="31">
        <v>360</v>
      </c>
      <c r="B366" s="37" t="str">
        <f t="shared" ca="1" si="64"/>
        <v/>
      </c>
      <c r="C366" s="40" t="str">
        <f t="shared" ca="1" si="65"/>
        <v/>
      </c>
      <c r="D366" s="43" t="str">
        <f ca="1">+IF($C366&lt;&gt;"",VLOOKUP(YEAR($C366),'Proyecciones cuota'!$B$5:$C$113,2,FALSE),"")</f>
        <v/>
      </c>
      <c r="E366" s="171">
        <f ca="1">IFERROR(IF($D366&lt;&gt;"",VLOOKUP(C366,Simulador!$H$17:$I$27,2,FALSE),0),0)</f>
        <v>0</v>
      </c>
      <c r="F366" s="46" t="str">
        <f t="shared" ca="1" si="66"/>
        <v/>
      </c>
      <c r="G366" s="43" t="str">
        <f ca="1">+IF(F366&lt;&gt;"",F366*VLOOKUP(YEAR($C366),'Proyecciones DTF'!$B$4:$Y$112,IF(C366&lt;EOMONTH($C$1,61),6,IF(AND(C366&gt;=EOMONTH($C$1,61),C366&lt;EOMONTH($C$1,90)),9,IF(AND(C366&gt;=EOMONTH($C$1,91),C366&lt;EOMONTH($C$1,120)),12,IF(AND(C366&gt;=EOMONTH($C$1,121),C366&lt;EOMONTH($C$1,150)),15,IF(AND(C366&gt;=EOMONTH($C$1,151),C366&lt;EOMONTH($C$1,180)),18,IF(AND(C366&gt;=EOMONTH($C$1,181),C366&lt;EOMONTH($C$1,210)),21,24))))))),"")</f>
        <v/>
      </c>
      <c r="H366" s="47" t="str">
        <f ca="1">+IF(F366&lt;&gt;"",F366*VLOOKUP(YEAR($C366),'Proyecciones DTF'!$B$4:$Y$112,IF(C366&lt;EOMONTH($C$1,61),3,IF(AND(C366&gt;=EOMONTH($C$1,61),C366&lt;EOMONTH($C$1,90)),6,IF(AND(C366&gt;=EOMONTH($C$1,91),C366&lt;EOMONTH($C$1,120)),9,IF(AND(C366&gt;=EOMONTH($C$1,121),C366&lt;EOMONTH($C$1,150)),12,IF(AND(C366&gt;=EOMONTH($C$1,151),C366&lt;EOMONTH($C$1,180)),15,IF(AND(C366&gt;=EOMONTH($C$1,181),C366&lt;EOMONTH($C$1,210)),18,21))))))),"")</f>
        <v/>
      </c>
      <c r="I366" s="88" t="str">
        <f t="shared" ca="1" si="67"/>
        <v/>
      </c>
      <c r="J366" s="138" t="str">
        <f t="shared" ca="1" si="68"/>
        <v/>
      </c>
      <c r="K366" s="43" t="str">
        <f ca="1">+IF(G366&lt;&gt;"",SUM($G$7:G366),"")</f>
        <v/>
      </c>
      <c r="L366" s="46" t="str">
        <f t="shared" ca="1" si="69"/>
        <v/>
      </c>
      <c r="M366" s="51" t="str">
        <f ca="1">+IF(H366&lt;&gt;"",SUM($H$7:H366),"")</f>
        <v/>
      </c>
      <c r="N366" s="47" t="str">
        <f t="shared" ca="1" si="70"/>
        <v/>
      </c>
      <c r="O366" s="46" t="str">
        <f t="shared" ca="1" si="71"/>
        <v/>
      </c>
      <c r="P366" s="46" t="str">
        <f t="shared" ca="1" si="72"/>
        <v/>
      </c>
      <c r="Q366" s="53" t="str">
        <f t="shared" ca="1" si="73"/>
        <v/>
      </c>
      <c r="R366" s="53" t="str">
        <f t="shared" ca="1" si="74"/>
        <v/>
      </c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x14ac:dyDescent="0.25">
      <c r="A367" s="31">
        <v>361</v>
      </c>
      <c r="B367" s="37" t="str">
        <f t="shared" ca="1" si="64"/>
        <v/>
      </c>
      <c r="C367" s="40" t="str">
        <f t="shared" ca="1" si="65"/>
        <v/>
      </c>
      <c r="D367" s="43" t="str">
        <f ca="1">+IF($C367&lt;&gt;"",VLOOKUP(YEAR($C367),'Proyecciones cuota'!$B$5:$C$113,2,FALSE),"")</f>
        <v/>
      </c>
      <c r="E367" s="171">
        <f ca="1">IFERROR(IF($D367&lt;&gt;"",VLOOKUP(C367,Simulador!$H$17:$I$27,2,FALSE),0),0)</f>
        <v>0</v>
      </c>
      <c r="F367" s="46" t="str">
        <f t="shared" ca="1" si="66"/>
        <v/>
      </c>
      <c r="G367" s="43" t="str">
        <f ca="1">+IF(F367&lt;&gt;"",F367*VLOOKUP(YEAR($C367),'Proyecciones DTF'!$B$4:$Y$112,IF(C367&lt;EOMONTH($C$1,61),6,IF(AND(C367&gt;=EOMONTH($C$1,61),C367&lt;EOMONTH($C$1,90)),9,IF(AND(C367&gt;=EOMONTH($C$1,91),C367&lt;EOMONTH($C$1,120)),12,IF(AND(C367&gt;=EOMONTH($C$1,121),C367&lt;EOMONTH($C$1,150)),15,IF(AND(C367&gt;=EOMONTH($C$1,151),C367&lt;EOMONTH($C$1,180)),18,IF(AND(C367&gt;=EOMONTH($C$1,181),C367&lt;EOMONTH($C$1,210)),21,24))))))),"")</f>
        <v/>
      </c>
      <c r="H367" s="47" t="str">
        <f ca="1">+IF(F367&lt;&gt;"",F367*VLOOKUP(YEAR($C367),'Proyecciones DTF'!$B$4:$Y$112,IF(C367&lt;EOMONTH($C$1,61),3,IF(AND(C367&gt;=EOMONTH($C$1,61),C367&lt;EOMONTH($C$1,90)),6,IF(AND(C367&gt;=EOMONTH($C$1,91),C367&lt;EOMONTH($C$1,120)),9,IF(AND(C367&gt;=EOMONTH($C$1,121),C367&lt;EOMONTH($C$1,150)),12,IF(AND(C367&gt;=EOMONTH($C$1,151),C367&lt;EOMONTH($C$1,180)),15,IF(AND(C367&gt;=EOMONTH($C$1,181),C367&lt;EOMONTH($C$1,210)),18,21))))))),"")</f>
        <v/>
      </c>
      <c r="I367" s="88" t="str">
        <f t="shared" ca="1" si="67"/>
        <v/>
      </c>
      <c r="J367" s="138" t="str">
        <f t="shared" ca="1" si="68"/>
        <v/>
      </c>
      <c r="K367" s="43" t="str">
        <f ca="1">+IF(G367&lt;&gt;"",SUM($G$7:G367),"")</f>
        <v/>
      </c>
      <c r="L367" s="46" t="str">
        <f t="shared" ca="1" si="69"/>
        <v/>
      </c>
      <c r="M367" s="51" t="str">
        <f ca="1">+IF(H367&lt;&gt;"",SUM($H$7:H367),"")</f>
        <v/>
      </c>
      <c r="N367" s="47" t="str">
        <f t="shared" ca="1" si="70"/>
        <v/>
      </c>
      <c r="O367" s="46" t="str">
        <f t="shared" ca="1" si="71"/>
        <v/>
      </c>
      <c r="P367" s="46" t="str">
        <f t="shared" ca="1" si="72"/>
        <v/>
      </c>
      <c r="Q367" s="53" t="str">
        <f t="shared" ca="1" si="73"/>
        <v/>
      </c>
      <c r="R367" s="53" t="str">
        <f t="shared" ca="1" si="74"/>
        <v/>
      </c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x14ac:dyDescent="0.25">
      <c r="A368" s="31">
        <v>362</v>
      </c>
      <c r="B368" s="37" t="str">
        <f t="shared" ca="1" si="64"/>
        <v/>
      </c>
      <c r="C368" s="40" t="str">
        <f t="shared" ca="1" si="65"/>
        <v/>
      </c>
      <c r="D368" s="43" t="str">
        <f ca="1">+IF($C368&lt;&gt;"",VLOOKUP(YEAR($C368),'Proyecciones cuota'!$B$5:$C$113,2,FALSE),"")</f>
        <v/>
      </c>
      <c r="E368" s="171">
        <f ca="1">IFERROR(IF($D368&lt;&gt;"",VLOOKUP(C368,Simulador!$H$17:$I$27,2,FALSE),0),0)</f>
        <v>0</v>
      </c>
      <c r="F368" s="46" t="str">
        <f t="shared" ca="1" si="66"/>
        <v/>
      </c>
      <c r="G368" s="43" t="str">
        <f ca="1">+IF(F368&lt;&gt;"",F368*VLOOKUP(YEAR($C368),'Proyecciones DTF'!$B$4:$Y$112,IF(C368&lt;EOMONTH($C$1,61),6,IF(AND(C368&gt;=EOMONTH($C$1,61),C368&lt;EOMONTH($C$1,90)),9,IF(AND(C368&gt;=EOMONTH($C$1,91),C368&lt;EOMONTH($C$1,120)),12,IF(AND(C368&gt;=EOMONTH($C$1,121),C368&lt;EOMONTH($C$1,150)),15,IF(AND(C368&gt;=EOMONTH($C$1,151),C368&lt;EOMONTH($C$1,180)),18,IF(AND(C368&gt;=EOMONTH($C$1,181),C368&lt;EOMONTH($C$1,210)),21,24))))))),"")</f>
        <v/>
      </c>
      <c r="H368" s="47" t="str">
        <f ca="1">+IF(F368&lt;&gt;"",F368*VLOOKUP(YEAR($C368),'Proyecciones DTF'!$B$4:$Y$112,IF(C368&lt;EOMONTH($C$1,61),3,IF(AND(C368&gt;=EOMONTH($C$1,61),C368&lt;EOMONTH($C$1,90)),6,IF(AND(C368&gt;=EOMONTH($C$1,91),C368&lt;EOMONTH($C$1,120)),9,IF(AND(C368&gt;=EOMONTH($C$1,121),C368&lt;EOMONTH($C$1,150)),12,IF(AND(C368&gt;=EOMONTH($C$1,151),C368&lt;EOMONTH($C$1,180)),15,IF(AND(C368&gt;=EOMONTH($C$1,181),C368&lt;EOMONTH($C$1,210)),18,21))))))),"")</f>
        <v/>
      </c>
      <c r="I368" s="88" t="str">
        <f t="shared" ca="1" si="67"/>
        <v/>
      </c>
      <c r="J368" s="138" t="str">
        <f t="shared" ca="1" si="68"/>
        <v/>
      </c>
      <c r="K368" s="43" t="str">
        <f ca="1">+IF(G368&lt;&gt;"",SUM($G$7:G368),"")</f>
        <v/>
      </c>
      <c r="L368" s="46" t="str">
        <f t="shared" ca="1" si="69"/>
        <v/>
      </c>
      <c r="M368" s="51" t="str">
        <f ca="1">+IF(H368&lt;&gt;"",SUM($H$7:H368),"")</f>
        <v/>
      </c>
      <c r="N368" s="47" t="str">
        <f t="shared" ca="1" si="70"/>
        <v/>
      </c>
      <c r="O368" s="46" t="str">
        <f t="shared" ca="1" si="71"/>
        <v/>
      </c>
      <c r="P368" s="46" t="str">
        <f t="shared" ca="1" si="72"/>
        <v/>
      </c>
      <c r="Q368" s="53" t="str">
        <f t="shared" ca="1" si="73"/>
        <v/>
      </c>
      <c r="R368" s="53" t="str">
        <f t="shared" ca="1" si="74"/>
        <v/>
      </c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x14ac:dyDescent="0.25">
      <c r="A369" s="31">
        <v>363</v>
      </c>
      <c r="B369" s="37" t="str">
        <f t="shared" ca="1" si="64"/>
        <v/>
      </c>
      <c r="C369" s="40" t="str">
        <f t="shared" ca="1" si="65"/>
        <v/>
      </c>
      <c r="D369" s="43" t="str">
        <f ca="1">+IF($C369&lt;&gt;"",VLOOKUP(YEAR($C369),'Proyecciones cuota'!$B$5:$C$113,2,FALSE),"")</f>
        <v/>
      </c>
      <c r="E369" s="171">
        <f ca="1">IFERROR(IF($D369&lt;&gt;"",VLOOKUP(C369,Simulador!$H$17:$I$27,2,FALSE),0),0)</f>
        <v>0</v>
      </c>
      <c r="F369" s="46" t="str">
        <f t="shared" ca="1" si="66"/>
        <v/>
      </c>
      <c r="G369" s="43" t="str">
        <f ca="1">+IF(F369&lt;&gt;"",F369*VLOOKUP(YEAR($C369),'Proyecciones DTF'!$B$4:$Y$112,IF(C369&lt;EOMONTH($C$1,61),6,IF(AND(C369&gt;=EOMONTH($C$1,61),C369&lt;EOMONTH($C$1,90)),9,IF(AND(C369&gt;=EOMONTH($C$1,91),C369&lt;EOMONTH($C$1,120)),12,IF(AND(C369&gt;=EOMONTH($C$1,121),C369&lt;EOMONTH($C$1,150)),15,IF(AND(C369&gt;=EOMONTH($C$1,151),C369&lt;EOMONTH($C$1,180)),18,IF(AND(C369&gt;=EOMONTH($C$1,181),C369&lt;EOMONTH($C$1,210)),21,24))))))),"")</f>
        <v/>
      </c>
      <c r="H369" s="47" t="str">
        <f ca="1">+IF(F369&lt;&gt;"",F369*VLOOKUP(YEAR($C369),'Proyecciones DTF'!$B$4:$Y$112,IF(C369&lt;EOMONTH($C$1,61),3,IF(AND(C369&gt;=EOMONTH($C$1,61),C369&lt;EOMONTH($C$1,90)),6,IF(AND(C369&gt;=EOMONTH($C$1,91),C369&lt;EOMONTH($C$1,120)),9,IF(AND(C369&gt;=EOMONTH($C$1,121),C369&lt;EOMONTH($C$1,150)),12,IF(AND(C369&gt;=EOMONTH($C$1,151),C369&lt;EOMONTH($C$1,180)),15,IF(AND(C369&gt;=EOMONTH($C$1,181),C369&lt;EOMONTH($C$1,210)),18,21))))))),"")</f>
        <v/>
      </c>
      <c r="I369" s="88" t="str">
        <f t="shared" ca="1" si="67"/>
        <v/>
      </c>
      <c r="J369" s="138" t="str">
        <f t="shared" ca="1" si="68"/>
        <v/>
      </c>
      <c r="K369" s="43" t="str">
        <f ca="1">+IF(G369&lt;&gt;"",SUM($G$7:G369),"")</f>
        <v/>
      </c>
      <c r="L369" s="46" t="str">
        <f t="shared" ca="1" si="69"/>
        <v/>
      </c>
      <c r="M369" s="51" t="str">
        <f ca="1">+IF(H369&lt;&gt;"",SUM($H$7:H369),"")</f>
        <v/>
      </c>
      <c r="N369" s="47" t="str">
        <f t="shared" ca="1" si="70"/>
        <v/>
      </c>
      <c r="O369" s="46" t="str">
        <f t="shared" ca="1" si="71"/>
        <v/>
      </c>
      <c r="P369" s="46" t="str">
        <f t="shared" ca="1" si="72"/>
        <v/>
      </c>
      <c r="Q369" s="53" t="str">
        <f t="shared" ca="1" si="73"/>
        <v/>
      </c>
      <c r="R369" s="53" t="str">
        <f t="shared" ca="1" si="74"/>
        <v/>
      </c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x14ac:dyDescent="0.25">
      <c r="A370" s="31">
        <v>364</v>
      </c>
      <c r="B370" s="37" t="str">
        <f t="shared" ca="1" si="64"/>
        <v/>
      </c>
      <c r="C370" s="40" t="str">
        <f t="shared" ca="1" si="65"/>
        <v/>
      </c>
      <c r="D370" s="43" t="str">
        <f ca="1">+IF($C370&lt;&gt;"",VLOOKUP(YEAR($C370),'Proyecciones cuota'!$B$5:$C$113,2,FALSE),"")</f>
        <v/>
      </c>
      <c r="E370" s="171">
        <f ca="1">IFERROR(IF($D370&lt;&gt;"",VLOOKUP(C370,Simulador!$H$17:$I$27,2,FALSE),0),0)</f>
        <v>0</v>
      </c>
      <c r="F370" s="46" t="str">
        <f t="shared" ca="1" si="66"/>
        <v/>
      </c>
      <c r="G370" s="43" t="str">
        <f ca="1">+IF(F370&lt;&gt;"",F370*VLOOKUP(YEAR($C370),'Proyecciones DTF'!$B$4:$Y$112,IF(C370&lt;EOMONTH($C$1,61),6,IF(AND(C370&gt;=EOMONTH($C$1,61),C370&lt;EOMONTH($C$1,90)),9,IF(AND(C370&gt;=EOMONTH($C$1,91),C370&lt;EOMONTH($C$1,120)),12,IF(AND(C370&gt;=EOMONTH($C$1,121),C370&lt;EOMONTH($C$1,150)),15,IF(AND(C370&gt;=EOMONTH($C$1,151),C370&lt;EOMONTH($C$1,180)),18,IF(AND(C370&gt;=EOMONTH($C$1,181),C370&lt;EOMONTH($C$1,210)),21,24))))))),"")</f>
        <v/>
      </c>
      <c r="H370" s="47" t="str">
        <f ca="1">+IF(F370&lt;&gt;"",F370*VLOOKUP(YEAR($C370),'Proyecciones DTF'!$B$4:$Y$112,IF(C370&lt;EOMONTH($C$1,61),3,IF(AND(C370&gt;=EOMONTH($C$1,61),C370&lt;EOMONTH($C$1,90)),6,IF(AND(C370&gt;=EOMONTH($C$1,91),C370&lt;EOMONTH($C$1,120)),9,IF(AND(C370&gt;=EOMONTH($C$1,121),C370&lt;EOMONTH($C$1,150)),12,IF(AND(C370&gt;=EOMONTH($C$1,151),C370&lt;EOMONTH($C$1,180)),15,IF(AND(C370&gt;=EOMONTH($C$1,181),C370&lt;EOMONTH($C$1,210)),18,21))))))),"")</f>
        <v/>
      </c>
      <c r="I370" s="88" t="str">
        <f t="shared" ca="1" si="67"/>
        <v/>
      </c>
      <c r="J370" s="138" t="str">
        <f t="shared" ca="1" si="68"/>
        <v/>
      </c>
      <c r="K370" s="43" t="str">
        <f ca="1">+IF(G370&lt;&gt;"",SUM($G$7:G370),"")</f>
        <v/>
      </c>
      <c r="L370" s="46" t="str">
        <f t="shared" ca="1" si="69"/>
        <v/>
      </c>
      <c r="M370" s="51" t="str">
        <f ca="1">+IF(H370&lt;&gt;"",SUM($H$7:H370),"")</f>
        <v/>
      </c>
      <c r="N370" s="47" t="str">
        <f t="shared" ca="1" si="70"/>
        <v/>
      </c>
      <c r="O370" s="46" t="str">
        <f t="shared" ca="1" si="71"/>
        <v/>
      </c>
      <c r="P370" s="46" t="str">
        <f t="shared" ca="1" si="72"/>
        <v/>
      </c>
      <c r="Q370" s="53" t="str">
        <f t="shared" ca="1" si="73"/>
        <v/>
      </c>
      <c r="R370" s="53" t="str">
        <f t="shared" ca="1" si="74"/>
        <v/>
      </c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x14ac:dyDescent="0.25">
      <c r="A371" s="31">
        <v>365</v>
      </c>
      <c r="B371" s="37" t="str">
        <f t="shared" ca="1" si="64"/>
        <v/>
      </c>
      <c r="C371" s="40" t="str">
        <f t="shared" ca="1" si="65"/>
        <v/>
      </c>
      <c r="D371" s="43" t="str">
        <f ca="1">+IF($C371&lt;&gt;"",VLOOKUP(YEAR($C371),'Proyecciones cuota'!$B$5:$C$113,2,FALSE),"")</f>
        <v/>
      </c>
      <c r="E371" s="171">
        <f ca="1">IFERROR(IF($D371&lt;&gt;"",VLOOKUP(C371,Simulador!$H$17:$I$27,2,FALSE),0),0)</f>
        <v>0</v>
      </c>
      <c r="F371" s="46" t="str">
        <f t="shared" ca="1" si="66"/>
        <v/>
      </c>
      <c r="G371" s="43" t="str">
        <f ca="1">+IF(F371&lt;&gt;"",F371*VLOOKUP(YEAR($C371),'Proyecciones DTF'!$B$4:$Y$112,IF(C371&lt;EOMONTH($C$1,61),6,IF(AND(C371&gt;=EOMONTH($C$1,61),C371&lt;EOMONTH($C$1,90)),9,IF(AND(C371&gt;=EOMONTH($C$1,91),C371&lt;EOMONTH($C$1,120)),12,IF(AND(C371&gt;=EOMONTH($C$1,121),C371&lt;EOMONTH($C$1,150)),15,IF(AND(C371&gt;=EOMONTH($C$1,151),C371&lt;EOMONTH($C$1,180)),18,IF(AND(C371&gt;=EOMONTH($C$1,181),C371&lt;EOMONTH($C$1,210)),21,24))))))),"")</f>
        <v/>
      </c>
      <c r="H371" s="47" t="str">
        <f ca="1">+IF(F371&lt;&gt;"",F371*VLOOKUP(YEAR($C371),'Proyecciones DTF'!$B$4:$Y$112,IF(C371&lt;EOMONTH($C$1,61),3,IF(AND(C371&gt;=EOMONTH($C$1,61),C371&lt;EOMONTH($C$1,90)),6,IF(AND(C371&gt;=EOMONTH($C$1,91),C371&lt;EOMONTH($C$1,120)),9,IF(AND(C371&gt;=EOMONTH($C$1,121),C371&lt;EOMONTH($C$1,150)),12,IF(AND(C371&gt;=EOMONTH($C$1,151),C371&lt;EOMONTH($C$1,180)),15,IF(AND(C371&gt;=EOMONTH($C$1,181),C371&lt;EOMONTH($C$1,210)),18,21))))))),"")</f>
        <v/>
      </c>
      <c r="I371" s="88" t="str">
        <f t="shared" ca="1" si="67"/>
        <v/>
      </c>
      <c r="J371" s="138" t="str">
        <f t="shared" ca="1" si="68"/>
        <v/>
      </c>
      <c r="K371" s="43" t="str">
        <f ca="1">+IF(G371&lt;&gt;"",SUM($G$7:G371),"")</f>
        <v/>
      </c>
      <c r="L371" s="46" t="str">
        <f t="shared" ca="1" si="69"/>
        <v/>
      </c>
      <c r="M371" s="51" t="str">
        <f ca="1">+IF(H371&lt;&gt;"",SUM($H$7:H371),"")</f>
        <v/>
      </c>
      <c r="N371" s="47" t="str">
        <f t="shared" ca="1" si="70"/>
        <v/>
      </c>
      <c r="O371" s="46" t="str">
        <f t="shared" ca="1" si="71"/>
        <v/>
      </c>
      <c r="P371" s="46" t="str">
        <f t="shared" ca="1" si="72"/>
        <v/>
      </c>
      <c r="Q371" s="53" t="str">
        <f t="shared" ca="1" si="73"/>
        <v/>
      </c>
      <c r="R371" s="53" t="str">
        <f t="shared" ca="1" si="74"/>
        <v/>
      </c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x14ac:dyDescent="0.25">
      <c r="A372" s="31">
        <v>366</v>
      </c>
      <c r="B372" s="37" t="str">
        <f t="shared" ca="1" si="64"/>
        <v/>
      </c>
      <c r="C372" s="40" t="str">
        <f t="shared" ca="1" si="65"/>
        <v/>
      </c>
      <c r="D372" s="43" t="str">
        <f ca="1">+IF($C372&lt;&gt;"",VLOOKUP(YEAR($C372),'Proyecciones cuota'!$B$5:$C$113,2,FALSE),"")</f>
        <v/>
      </c>
      <c r="E372" s="171">
        <f ca="1">IFERROR(IF($D372&lt;&gt;"",VLOOKUP(C372,Simulador!$H$17:$I$27,2,FALSE),0),0)</f>
        <v>0</v>
      </c>
      <c r="F372" s="46" t="str">
        <f t="shared" ca="1" si="66"/>
        <v/>
      </c>
      <c r="G372" s="43" t="str">
        <f ca="1">+IF(F372&lt;&gt;"",F372*VLOOKUP(YEAR($C372),'Proyecciones DTF'!$B$4:$Y$112,IF(C372&lt;EOMONTH($C$1,61),6,IF(AND(C372&gt;=EOMONTH($C$1,61),C372&lt;EOMONTH($C$1,90)),9,IF(AND(C372&gt;=EOMONTH($C$1,91),C372&lt;EOMONTH($C$1,120)),12,IF(AND(C372&gt;=EOMONTH($C$1,121),C372&lt;EOMONTH($C$1,150)),15,IF(AND(C372&gt;=EOMONTH($C$1,151),C372&lt;EOMONTH($C$1,180)),18,IF(AND(C372&gt;=EOMONTH($C$1,181),C372&lt;EOMONTH($C$1,210)),21,24))))))),"")</f>
        <v/>
      </c>
      <c r="H372" s="47" t="str">
        <f ca="1">+IF(F372&lt;&gt;"",F372*VLOOKUP(YEAR($C372),'Proyecciones DTF'!$B$4:$Y$112,IF(C372&lt;EOMONTH($C$1,61),3,IF(AND(C372&gt;=EOMONTH($C$1,61),C372&lt;EOMONTH($C$1,90)),6,IF(AND(C372&gt;=EOMONTH($C$1,91),C372&lt;EOMONTH($C$1,120)),9,IF(AND(C372&gt;=EOMONTH($C$1,121),C372&lt;EOMONTH($C$1,150)),12,IF(AND(C372&gt;=EOMONTH($C$1,151),C372&lt;EOMONTH($C$1,180)),15,IF(AND(C372&gt;=EOMONTH($C$1,181),C372&lt;EOMONTH($C$1,210)),18,21))))))),"")</f>
        <v/>
      </c>
      <c r="I372" s="88" t="str">
        <f t="shared" ca="1" si="67"/>
        <v/>
      </c>
      <c r="J372" s="138" t="str">
        <f t="shared" ca="1" si="68"/>
        <v/>
      </c>
      <c r="K372" s="43" t="str">
        <f ca="1">+IF(G372&lt;&gt;"",SUM($G$7:G372),"")</f>
        <v/>
      </c>
      <c r="L372" s="46" t="str">
        <f t="shared" ca="1" si="69"/>
        <v/>
      </c>
      <c r="M372" s="51" t="str">
        <f ca="1">+IF(H372&lt;&gt;"",SUM($H$7:H372),"")</f>
        <v/>
      </c>
      <c r="N372" s="47" t="str">
        <f t="shared" ca="1" si="70"/>
        <v/>
      </c>
      <c r="O372" s="46" t="str">
        <f t="shared" ca="1" si="71"/>
        <v/>
      </c>
      <c r="P372" s="46" t="str">
        <f t="shared" ca="1" si="72"/>
        <v/>
      </c>
      <c r="Q372" s="53" t="str">
        <f t="shared" ca="1" si="73"/>
        <v/>
      </c>
      <c r="R372" s="53" t="str">
        <f t="shared" ca="1" si="74"/>
        <v/>
      </c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x14ac:dyDescent="0.25">
      <c r="A373" s="31">
        <v>367</v>
      </c>
      <c r="B373" s="37" t="str">
        <f t="shared" ca="1" si="64"/>
        <v/>
      </c>
      <c r="C373" s="40" t="str">
        <f t="shared" ca="1" si="65"/>
        <v/>
      </c>
      <c r="D373" s="43" t="str">
        <f ca="1">+IF($C373&lt;&gt;"",VLOOKUP(YEAR($C373),'Proyecciones cuota'!$B$5:$C$113,2,FALSE),"")</f>
        <v/>
      </c>
      <c r="E373" s="171">
        <f ca="1">IFERROR(IF($D373&lt;&gt;"",VLOOKUP(C373,Simulador!$H$17:$I$27,2,FALSE),0),0)</f>
        <v>0</v>
      </c>
      <c r="F373" s="46" t="str">
        <f t="shared" ca="1" si="66"/>
        <v/>
      </c>
      <c r="G373" s="43" t="str">
        <f ca="1">+IF(F373&lt;&gt;"",F373*VLOOKUP(YEAR($C373),'Proyecciones DTF'!$B$4:$Y$112,IF(C373&lt;EOMONTH($C$1,61),6,IF(AND(C373&gt;=EOMONTH($C$1,61),C373&lt;EOMONTH($C$1,90)),9,IF(AND(C373&gt;=EOMONTH($C$1,91),C373&lt;EOMONTH($C$1,120)),12,IF(AND(C373&gt;=EOMONTH($C$1,121),C373&lt;EOMONTH($C$1,150)),15,IF(AND(C373&gt;=EOMONTH($C$1,151),C373&lt;EOMONTH($C$1,180)),18,IF(AND(C373&gt;=EOMONTH($C$1,181),C373&lt;EOMONTH($C$1,210)),21,24))))))),"")</f>
        <v/>
      </c>
      <c r="H373" s="47" t="str">
        <f ca="1">+IF(F373&lt;&gt;"",F373*VLOOKUP(YEAR($C373),'Proyecciones DTF'!$B$4:$Y$112,IF(C373&lt;EOMONTH($C$1,61),3,IF(AND(C373&gt;=EOMONTH($C$1,61),C373&lt;EOMONTH($C$1,90)),6,IF(AND(C373&gt;=EOMONTH($C$1,91),C373&lt;EOMONTH($C$1,120)),9,IF(AND(C373&gt;=EOMONTH($C$1,121),C373&lt;EOMONTH($C$1,150)),12,IF(AND(C373&gt;=EOMONTH($C$1,151),C373&lt;EOMONTH($C$1,180)),15,IF(AND(C373&gt;=EOMONTH($C$1,181),C373&lt;EOMONTH($C$1,210)),18,21))))))),"")</f>
        <v/>
      </c>
      <c r="I373" s="88" t="str">
        <f t="shared" ca="1" si="67"/>
        <v/>
      </c>
      <c r="J373" s="138" t="str">
        <f t="shared" ca="1" si="68"/>
        <v/>
      </c>
      <c r="K373" s="43" t="str">
        <f ca="1">+IF(G373&lt;&gt;"",SUM($G$7:G373),"")</f>
        <v/>
      </c>
      <c r="L373" s="46" t="str">
        <f t="shared" ca="1" si="69"/>
        <v/>
      </c>
      <c r="M373" s="51" t="str">
        <f ca="1">+IF(H373&lt;&gt;"",SUM($H$7:H373),"")</f>
        <v/>
      </c>
      <c r="N373" s="47" t="str">
        <f t="shared" ca="1" si="70"/>
        <v/>
      </c>
      <c r="O373" s="46" t="str">
        <f t="shared" ca="1" si="71"/>
        <v/>
      </c>
      <c r="P373" s="46" t="str">
        <f t="shared" ca="1" si="72"/>
        <v/>
      </c>
      <c r="Q373" s="53" t="str">
        <f t="shared" ca="1" si="73"/>
        <v/>
      </c>
      <c r="R373" s="53" t="str">
        <f t="shared" ca="1" si="74"/>
        <v/>
      </c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x14ac:dyDescent="0.25">
      <c r="A374" s="31">
        <v>368</v>
      </c>
      <c r="B374" s="37" t="str">
        <f t="shared" ca="1" si="64"/>
        <v/>
      </c>
      <c r="C374" s="40" t="str">
        <f t="shared" ca="1" si="65"/>
        <v/>
      </c>
      <c r="D374" s="43" t="str">
        <f ca="1">+IF($C374&lt;&gt;"",VLOOKUP(YEAR($C374),'Proyecciones cuota'!$B$5:$C$113,2,FALSE),"")</f>
        <v/>
      </c>
      <c r="E374" s="171">
        <f ca="1">IFERROR(IF($D374&lt;&gt;"",VLOOKUP(C374,Simulador!$H$17:$I$27,2,FALSE),0),0)</f>
        <v>0</v>
      </c>
      <c r="F374" s="46" t="str">
        <f t="shared" ca="1" si="66"/>
        <v/>
      </c>
      <c r="G374" s="43" t="str">
        <f ca="1">+IF(F374&lt;&gt;"",F374*VLOOKUP(YEAR($C374),'Proyecciones DTF'!$B$4:$Y$112,IF(C374&lt;EOMONTH($C$1,61),6,IF(AND(C374&gt;=EOMONTH($C$1,61),C374&lt;EOMONTH($C$1,90)),9,IF(AND(C374&gt;=EOMONTH($C$1,91),C374&lt;EOMONTH($C$1,120)),12,IF(AND(C374&gt;=EOMONTH($C$1,121),C374&lt;EOMONTH($C$1,150)),15,IF(AND(C374&gt;=EOMONTH($C$1,151),C374&lt;EOMONTH($C$1,180)),18,IF(AND(C374&gt;=EOMONTH($C$1,181),C374&lt;EOMONTH($C$1,210)),21,24))))))),"")</f>
        <v/>
      </c>
      <c r="H374" s="47" t="str">
        <f ca="1">+IF(F374&lt;&gt;"",F374*VLOOKUP(YEAR($C374),'Proyecciones DTF'!$B$4:$Y$112,IF(C374&lt;EOMONTH($C$1,61),3,IF(AND(C374&gt;=EOMONTH($C$1,61),C374&lt;EOMONTH($C$1,90)),6,IF(AND(C374&gt;=EOMONTH($C$1,91),C374&lt;EOMONTH($C$1,120)),9,IF(AND(C374&gt;=EOMONTH($C$1,121),C374&lt;EOMONTH($C$1,150)),12,IF(AND(C374&gt;=EOMONTH($C$1,151),C374&lt;EOMONTH($C$1,180)),15,IF(AND(C374&gt;=EOMONTH($C$1,181),C374&lt;EOMONTH($C$1,210)),18,21))))))),"")</f>
        <v/>
      </c>
      <c r="I374" s="88" t="str">
        <f t="shared" ca="1" si="67"/>
        <v/>
      </c>
      <c r="J374" s="138" t="str">
        <f t="shared" ca="1" si="68"/>
        <v/>
      </c>
      <c r="K374" s="43" t="str">
        <f ca="1">+IF(G374&lt;&gt;"",SUM($G$7:G374),"")</f>
        <v/>
      </c>
      <c r="L374" s="46" t="str">
        <f t="shared" ca="1" si="69"/>
        <v/>
      </c>
      <c r="M374" s="51" t="str">
        <f ca="1">+IF(H374&lt;&gt;"",SUM($H$7:H374),"")</f>
        <v/>
      </c>
      <c r="N374" s="47" t="str">
        <f t="shared" ca="1" si="70"/>
        <v/>
      </c>
      <c r="O374" s="46" t="str">
        <f t="shared" ca="1" si="71"/>
        <v/>
      </c>
      <c r="P374" s="46" t="str">
        <f t="shared" ca="1" si="72"/>
        <v/>
      </c>
      <c r="Q374" s="53" t="str">
        <f t="shared" ca="1" si="73"/>
        <v/>
      </c>
      <c r="R374" s="53" t="str">
        <f t="shared" ca="1" si="74"/>
        <v/>
      </c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x14ac:dyDescent="0.25">
      <c r="A375" s="31">
        <v>369</v>
      </c>
      <c r="B375" s="37" t="str">
        <f t="shared" ca="1" si="64"/>
        <v/>
      </c>
      <c r="C375" s="40" t="str">
        <f t="shared" ca="1" si="65"/>
        <v/>
      </c>
      <c r="D375" s="43" t="str">
        <f ca="1">+IF($C375&lt;&gt;"",VLOOKUP(YEAR($C375),'Proyecciones cuota'!$B$5:$C$113,2,FALSE),"")</f>
        <v/>
      </c>
      <c r="E375" s="171">
        <f ca="1">IFERROR(IF($D375&lt;&gt;"",VLOOKUP(C375,Simulador!$H$17:$I$27,2,FALSE),0),0)</f>
        <v>0</v>
      </c>
      <c r="F375" s="46" t="str">
        <f t="shared" ca="1" si="66"/>
        <v/>
      </c>
      <c r="G375" s="43" t="str">
        <f ca="1">+IF(F375&lt;&gt;"",F375*VLOOKUP(YEAR($C375),'Proyecciones DTF'!$B$4:$Y$112,IF(C375&lt;EOMONTH($C$1,61),6,IF(AND(C375&gt;=EOMONTH($C$1,61),C375&lt;EOMONTH($C$1,90)),9,IF(AND(C375&gt;=EOMONTH($C$1,91),C375&lt;EOMONTH($C$1,120)),12,IF(AND(C375&gt;=EOMONTH($C$1,121),C375&lt;EOMONTH($C$1,150)),15,IF(AND(C375&gt;=EOMONTH($C$1,151),C375&lt;EOMONTH($C$1,180)),18,IF(AND(C375&gt;=EOMONTH($C$1,181),C375&lt;EOMONTH($C$1,210)),21,24))))))),"")</f>
        <v/>
      </c>
      <c r="H375" s="47" t="str">
        <f ca="1">+IF(F375&lt;&gt;"",F375*VLOOKUP(YEAR($C375),'Proyecciones DTF'!$B$4:$Y$112,IF(C375&lt;EOMONTH($C$1,61),3,IF(AND(C375&gt;=EOMONTH($C$1,61),C375&lt;EOMONTH($C$1,90)),6,IF(AND(C375&gt;=EOMONTH($C$1,91),C375&lt;EOMONTH($C$1,120)),9,IF(AND(C375&gt;=EOMONTH($C$1,121),C375&lt;EOMONTH($C$1,150)),12,IF(AND(C375&gt;=EOMONTH($C$1,151),C375&lt;EOMONTH($C$1,180)),15,IF(AND(C375&gt;=EOMONTH($C$1,181),C375&lt;EOMONTH($C$1,210)),18,21))))))),"")</f>
        <v/>
      </c>
      <c r="I375" s="88" t="str">
        <f t="shared" ca="1" si="67"/>
        <v/>
      </c>
      <c r="J375" s="138" t="str">
        <f t="shared" ca="1" si="68"/>
        <v/>
      </c>
      <c r="K375" s="43" t="str">
        <f ca="1">+IF(G375&lt;&gt;"",SUM($G$7:G375),"")</f>
        <v/>
      </c>
      <c r="L375" s="46" t="str">
        <f t="shared" ca="1" si="69"/>
        <v/>
      </c>
      <c r="M375" s="51" t="str">
        <f ca="1">+IF(H375&lt;&gt;"",SUM($H$7:H375),"")</f>
        <v/>
      </c>
      <c r="N375" s="47" t="str">
        <f t="shared" ca="1" si="70"/>
        <v/>
      </c>
      <c r="O375" s="46" t="str">
        <f t="shared" ca="1" si="71"/>
        <v/>
      </c>
      <c r="P375" s="46" t="str">
        <f t="shared" ca="1" si="72"/>
        <v/>
      </c>
      <c r="Q375" s="53" t="str">
        <f t="shared" ca="1" si="73"/>
        <v/>
      </c>
      <c r="R375" s="53" t="str">
        <f t="shared" ca="1" si="74"/>
        <v/>
      </c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x14ac:dyDescent="0.25">
      <c r="A376" s="31">
        <v>370</v>
      </c>
      <c r="B376" s="37" t="str">
        <f t="shared" ca="1" si="64"/>
        <v/>
      </c>
      <c r="C376" s="40" t="str">
        <f t="shared" ca="1" si="65"/>
        <v/>
      </c>
      <c r="D376" s="43" t="str">
        <f ca="1">+IF($C376&lt;&gt;"",VLOOKUP(YEAR($C376),'Proyecciones cuota'!$B$5:$C$113,2,FALSE),"")</f>
        <v/>
      </c>
      <c r="E376" s="171">
        <f ca="1">IFERROR(IF($D376&lt;&gt;"",VLOOKUP(C376,Simulador!$H$17:$I$27,2,FALSE),0),0)</f>
        <v>0</v>
      </c>
      <c r="F376" s="46" t="str">
        <f t="shared" ca="1" si="66"/>
        <v/>
      </c>
      <c r="G376" s="43" t="str">
        <f ca="1">+IF(F376&lt;&gt;"",F376*VLOOKUP(YEAR($C376),'Proyecciones DTF'!$B$4:$Y$112,IF(C376&lt;EOMONTH($C$1,61),6,IF(AND(C376&gt;=EOMONTH($C$1,61),C376&lt;EOMONTH($C$1,90)),9,IF(AND(C376&gt;=EOMONTH($C$1,91),C376&lt;EOMONTH($C$1,120)),12,IF(AND(C376&gt;=EOMONTH($C$1,121),C376&lt;EOMONTH($C$1,150)),15,IF(AND(C376&gt;=EOMONTH($C$1,151),C376&lt;EOMONTH($C$1,180)),18,IF(AND(C376&gt;=EOMONTH($C$1,181),C376&lt;EOMONTH($C$1,210)),21,24))))))),"")</f>
        <v/>
      </c>
      <c r="H376" s="47" t="str">
        <f ca="1">+IF(F376&lt;&gt;"",F376*VLOOKUP(YEAR($C376),'Proyecciones DTF'!$B$4:$Y$112,IF(C376&lt;EOMONTH($C$1,61),3,IF(AND(C376&gt;=EOMONTH($C$1,61),C376&lt;EOMONTH($C$1,90)),6,IF(AND(C376&gt;=EOMONTH($C$1,91),C376&lt;EOMONTH($C$1,120)),9,IF(AND(C376&gt;=EOMONTH($C$1,121),C376&lt;EOMONTH($C$1,150)),12,IF(AND(C376&gt;=EOMONTH($C$1,151),C376&lt;EOMONTH($C$1,180)),15,IF(AND(C376&gt;=EOMONTH($C$1,181),C376&lt;EOMONTH($C$1,210)),18,21))))))),"")</f>
        <v/>
      </c>
      <c r="I376" s="88" t="str">
        <f t="shared" ca="1" si="67"/>
        <v/>
      </c>
      <c r="J376" s="138" t="str">
        <f t="shared" ca="1" si="68"/>
        <v/>
      </c>
      <c r="K376" s="43" t="str">
        <f ca="1">+IF(G376&lt;&gt;"",SUM($G$7:G376),"")</f>
        <v/>
      </c>
      <c r="L376" s="46" t="str">
        <f t="shared" ca="1" si="69"/>
        <v/>
      </c>
      <c r="M376" s="51" t="str">
        <f ca="1">+IF(H376&lt;&gt;"",SUM($H$7:H376),"")</f>
        <v/>
      </c>
      <c r="N376" s="47" t="str">
        <f t="shared" ca="1" si="70"/>
        <v/>
      </c>
      <c r="O376" s="46" t="str">
        <f t="shared" ca="1" si="71"/>
        <v/>
      </c>
      <c r="P376" s="46" t="str">
        <f t="shared" ca="1" si="72"/>
        <v/>
      </c>
      <c r="Q376" s="53" t="str">
        <f t="shared" ca="1" si="73"/>
        <v/>
      </c>
      <c r="R376" s="53" t="str">
        <f t="shared" ca="1" si="74"/>
        <v/>
      </c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x14ac:dyDescent="0.25">
      <c r="A377" s="31">
        <v>371</v>
      </c>
      <c r="B377" s="37" t="str">
        <f t="shared" ca="1" si="64"/>
        <v/>
      </c>
      <c r="C377" s="40" t="str">
        <f t="shared" ca="1" si="65"/>
        <v/>
      </c>
      <c r="D377" s="43" t="str">
        <f ca="1">+IF($C377&lt;&gt;"",VLOOKUP(YEAR($C377),'Proyecciones cuota'!$B$5:$C$113,2,FALSE),"")</f>
        <v/>
      </c>
      <c r="E377" s="171">
        <f ca="1">IFERROR(IF($D377&lt;&gt;"",VLOOKUP(C377,Simulador!$H$17:$I$27,2,FALSE),0),0)</f>
        <v>0</v>
      </c>
      <c r="F377" s="46" t="str">
        <f t="shared" ca="1" si="66"/>
        <v/>
      </c>
      <c r="G377" s="43" t="str">
        <f ca="1">+IF(F377&lt;&gt;"",F377*VLOOKUP(YEAR($C377),'Proyecciones DTF'!$B$4:$Y$112,IF(C377&lt;EOMONTH($C$1,61),6,IF(AND(C377&gt;=EOMONTH($C$1,61),C377&lt;EOMONTH($C$1,90)),9,IF(AND(C377&gt;=EOMONTH($C$1,91),C377&lt;EOMONTH($C$1,120)),12,IF(AND(C377&gt;=EOMONTH($C$1,121),C377&lt;EOMONTH($C$1,150)),15,IF(AND(C377&gt;=EOMONTH($C$1,151),C377&lt;EOMONTH($C$1,180)),18,IF(AND(C377&gt;=EOMONTH($C$1,181),C377&lt;EOMONTH($C$1,210)),21,24))))))),"")</f>
        <v/>
      </c>
      <c r="H377" s="47" t="str">
        <f ca="1">+IF(F377&lt;&gt;"",F377*VLOOKUP(YEAR($C377),'Proyecciones DTF'!$B$4:$Y$112,IF(C377&lt;EOMONTH($C$1,61),3,IF(AND(C377&gt;=EOMONTH($C$1,61),C377&lt;EOMONTH($C$1,90)),6,IF(AND(C377&gt;=EOMONTH($C$1,91),C377&lt;EOMONTH($C$1,120)),9,IF(AND(C377&gt;=EOMONTH($C$1,121),C377&lt;EOMONTH($C$1,150)),12,IF(AND(C377&gt;=EOMONTH($C$1,151),C377&lt;EOMONTH($C$1,180)),15,IF(AND(C377&gt;=EOMONTH($C$1,181),C377&lt;EOMONTH($C$1,210)),18,21))))))),"")</f>
        <v/>
      </c>
      <c r="I377" s="88" t="str">
        <f t="shared" ca="1" si="67"/>
        <v/>
      </c>
      <c r="J377" s="138" t="str">
        <f t="shared" ca="1" si="68"/>
        <v/>
      </c>
      <c r="K377" s="43" t="str">
        <f ca="1">+IF(G377&lt;&gt;"",SUM($G$7:G377),"")</f>
        <v/>
      </c>
      <c r="L377" s="46" t="str">
        <f t="shared" ca="1" si="69"/>
        <v/>
      </c>
      <c r="M377" s="51" t="str">
        <f ca="1">+IF(H377&lt;&gt;"",SUM($H$7:H377),"")</f>
        <v/>
      </c>
      <c r="N377" s="47" t="str">
        <f t="shared" ca="1" si="70"/>
        <v/>
      </c>
      <c r="O377" s="46" t="str">
        <f t="shared" ca="1" si="71"/>
        <v/>
      </c>
      <c r="P377" s="46" t="str">
        <f t="shared" ca="1" si="72"/>
        <v/>
      </c>
      <c r="Q377" s="53" t="str">
        <f t="shared" ca="1" si="73"/>
        <v/>
      </c>
      <c r="R377" s="53" t="str">
        <f t="shared" ca="1" si="74"/>
        <v/>
      </c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x14ac:dyDescent="0.25">
      <c r="A378" s="31">
        <v>372</v>
      </c>
      <c r="B378" s="37" t="str">
        <f t="shared" ca="1" si="64"/>
        <v/>
      </c>
      <c r="C378" s="40" t="str">
        <f t="shared" ca="1" si="65"/>
        <v/>
      </c>
      <c r="D378" s="43" t="str">
        <f ca="1">+IF($C378&lt;&gt;"",VLOOKUP(YEAR($C378),'Proyecciones cuota'!$B$5:$C$113,2,FALSE),"")</f>
        <v/>
      </c>
      <c r="E378" s="171">
        <f ca="1">IFERROR(IF($D378&lt;&gt;"",VLOOKUP(C378,Simulador!$H$17:$I$27,2,FALSE),0),0)</f>
        <v>0</v>
      </c>
      <c r="F378" s="46" t="str">
        <f t="shared" ca="1" si="66"/>
        <v/>
      </c>
      <c r="G378" s="43" t="str">
        <f ca="1">+IF(F378&lt;&gt;"",F378*VLOOKUP(YEAR($C378),'Proyecciones DTF'!$B$4:$Y$112,IF(C378&lt;EOMONTH($C$1,61),6,IF(AND(C378&gt;=EOMONTH($C$1,61),C378&lt;EOMONTH($C$1,90)),9,IF(AND(C378&gt;=EOMONTH($C$1,91),C378&lt;EOMONTH($C$1,120)),12,IF(AND(C378&gt;=EOMONTH($C$1,121),C378&lt;EOMONTH($C$1,150)),15,IF(AND(C378&gt;=EOMONTH($C$1,151),C378&lt;EOMONTH($C$1,180)),18,IF(AND(C378&gt;=EOMONTH($C$1,181),C378&lt;EOMONTH($C$1,210)),21,24))))))),"")</f>
        <v/>
      </c>
      <c r="H378" s="47" t="str">
        <f ca="1">+IF(F378&lt;&gt;"",F378*VLOOKUP(YEAR($C378),'Proyecciones DTF'!$B$4:$Y$112,IF(C378&lt;EOMONTH($C$1,61),3,IF(AND(C378&gt;=EOMONTH($C$1,61),C378&lt;EOMONTH($C$1,90)),6,IF(AND(C378&gt;=EOMONTH($C$1,91),C378&lt;EOMONTH($C$1,120)),9,IF(AND(C378&gt;=EOMONTH($C$1,121),C378&lt;EOMONTH($C$1,150)),12,IF(AND(C378&gt;=EOMONTH($C$1,151),C378&lt;EOMONTH($C$1,180)),15,IF(AND(C378&gt;=EOMONTH($C$1,181),C378&lt;EOMONTH($C$1,210)),18,21))))))),"")</f>
        <v/>
      </c>
      <c r="I378" s="88" t="str">
        <f t="shared" ca="1" si="67"/>
        <v/>
      </c>
      <c r="J378" s="138" t="str">
        <f t="shared" ca="1" si="68"/>
        <v/>
      </c>
      <c r="K378" s="43" t="str">
        <f ca="1">+IF(G378&lt;&gt;"",SUM($G$7:G378),"")</f>
        <v/>
      </c>
      <c r="L378" s="46" t="str">
        <f t="shared" ca="1" si="69"/>
        <v/>
      </c>
      <c r="M378" s="51" t="str">
        <f ca="1">+IF(H378&lt;&gt;"",SUM($H$7:H378),"")</f>
        <v/>
      </c>
      <c r="N378" s="47" t="str">
        <f t="shared" ca="1" si="70"/>
        <v/>
      </c>
      <c r="O378" s="46" t="str">
        <f t="shared" ca="1" si="71"/>
        <v/>
      </c>
      <c r="P378" s="46" t="str">
        <f t="shared" ca="1" si="72"/>
        <v/>
      </c>
      <c r="Q378" s="53" t="str">
        <f t="shared" ca="1" si="73"/>
        <v/>
      </c>
      <c r="R378" s="53" t="str">
        <f t="shared" ca="1" si="74"/>
        <v/>
      </c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x14ac:dyDescent="0.25">
      <c r="A379" s="31">
        <v>373</v>
      </c>
      <c r="B379" s="37" t="str">
        <f t="shared" ca="1" si="64"/>
        <v/>
      </c>
      <c r="C379" s="40" t="str">
        <f t="shared" ca="1" si="65"/>
        <v/>
      </c>
      <c r="D379" s="43" t="str">
        <f ca="1">+IF($C379&lt;&gt;"",VLOOKUP(YEAR($C379),'Proyecciones cuota'!$B$5:$C$113,2,FALSE),"")</f>
        <v/>
      </c>
      <c r="E379" s="171">
        <f ca="1">IFERROR(IF($D379&lt;&gt;"",VLOOKUP(C379,Simulador!$H$17:$I$27,2,FALSE),0),0)</f>
        <v>0</v>
      </c>
      <c r="F379" s="46" t="str">
        <f t="shared" ca="1" si="66"/>
        <v/>
      </c>
      <c r="G379" s="43" t="str">
        <f ca="1">+IF(F379&lt;&gt;"",F379*VLOOKUP(YEAR($C379),'Proyecciones DTF'!$B$4:$Y$112,IF(C379&lt;EOMONTH($C$1,61),6,IF(AND(C379&gt;=EOMONTH($C$1,61),C379&lt;EOMONTH($C$1,90)),9,IF(AND(C379&gt;=EOMONTH($C$1,91),C379&lt;EOMONTH($C$1,120)),12,IF(AND(C379&gt;=EOMONTH($C$1,121),C379&lt;EOMONTH($C$1,150)),15,IF(AND(C379&gt;=EOMONTH($C$1,151),C379&lt;EOMONTH($C$1,180)),18,IF(AND(C379&gt;=EOMONTH($C$1,181),C379&lt;EOMONTH($C$1,210)),21,24))))))),"")</f>
        <v/>
      </c>
      <c r="H379" s="47" t="str">
        <f ca="1">+IF(F379&lt;&gt;"",F379*VLOOKUP(YEAR($C379),'Proyecciones DTF'!$B$4:$Y$112,IF(C379&lt;EOMONTH($C$1,61),3,IF(AND(C379&gt;=EOMONTH($C$1,61),C379&lt;EOMONTH($C$1,90)),6,IF(AND(C379&gt;=EOMONTH($C$1,91),C379&lt;EOMONTH($C$1,120)),9,IF(AND(C379&gt;=EOMONTH($C$1,121),C379&lt;EOMONTH($C$1,150)),12,IF(AND(C379&gt;=EOMONTH($C$1,151),C379&lt;EOMONTH($C$1,180)),15,IF(AND(C379&gt;=EOMONTH($C$1,181),C379&lt;EOMONTH($C$1,210)),18,21))))))),"")</f>
        <v/>
      </c>
      <c r="I379" s="88" t="str">
        <f t="shared" ca="1" si="67"/>
        <v/>
      </c>
      <c r="J379" s="138" t="str">
        <f t="shared" ca="1" si="68"/>
        <v/>
      </c>
      <c r="K379" s="43" t="str">
        <f ca="1">+IF(G379&lt;&gt;"",SUM($G$7:G379),"")</f>
        <v/>
      </c>
      <c r="L379" s="46" t="str">
        <f t="shared" ca="1" si="69"/>
        <v/>
      </c>
      <c r="M379" s="51" t="str">
        <f ca="1">+IF(H379&lt;&gt;"",SUM($H$7:H379),"")</f>
        <v/>
      </c>
      <c r="N379" s="47" t="str">
        <f t="shared" ca="1" si="70"/>
        <v/>
      </c>
      <c r="O379" s="46" t="str">
        <f t="shared" ca="1" si="71"/>
        <v/>
      </c>
      <c r="P379" s="46" t="str">
        <f t="shared" ca="1" si="72"/>
        <v/>
      </c>
      <c r="Q379" s="53" t="str">
        <f t="shared" ca="1" si="73"/>
        <v/>
      </c>
      <c r="R379" s="53" t="str">
        <f t="shared" ca="1" si="74"/>
        <v/>
      </c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x14ac:dyDescent="0.25">
      <c r="A380" s="31">
        <v>374</v>
      </c>
      <c r="B380" s="37" t="str">
        <f t="shared" ca="1" si="64"/>
        <v/>
      </c>
      <c r="C380" s="40" t="str">
        <f t="shared" ca="1" si="65"/>
        <v/>
      </c>
      <c r="D380" s="43" t="str">
        <f ca="1">+IF($C380&lt;&gt;"",VLOOKUP(YEAR($C380),'Proyecciones cuota'!$B$5:$C$113,2,FALSE),"")</f>
        <v/>
      </c>
      <c r="E380" s="171">
        <f ca="1">IFERROR(IF($D380&lt;&gt;"",VLOOKUP(C380,Simulador!$H$17:$I$27,2,FALSE),0),0)</f>
        <v>0</v>
      </c>
      <c r="F380" s="46" t="str">
        <f t="shared" ca="1" si="66"/>
        <v/>
      </c>
      <c r="G380" s="43" t="str">
        <f ca="1">+IF(F380&lt;&gt;"",F380*VLOOKUP(YEAR($C380),'Proyecciones DTF'!$B$4:$Y$112,IF(C380&lt;EOMONTH($C$1,61),6,IF(AND(C380&gt;=EOMONTH($C$1,61),C380&lt;EOMONTH($C$1,90)),9,IF(AND(C380&gt;=EOMONTH($C$1,91),C380&lt;EOMONTH($C$1,120)),12,IF(AND(C380&gt;=EOMONTH($C$1,121),C380&lt;EOMONTH($C$1,150)),15,IF(AND(C380&gt;=EOMONTH($C$1,151),C380&lt;EOMONTH($C$1,180)),18,IF(AND(C380&gt;=EOMONTH($C$1,181),C380&lt;EOMONTH($C$1,210)),21,24))))))),"")</f>
        <v/>
      </c>
      <c r="H380" s="47" t="str">
        <f ca="1">+IF(F380&lt;&gt;"",F380*VLOOKUP(YEAR($C380),'Proyecciones DTF'!$B$4:$Y$112,IF(C380&lt;EOMONTH($C$1,61),3,IF(AND(C380&gt;=EOMONTH($C$1,61),C380&lt;EOMONTH($C$1,90)),6,IF(AND(C380&gt;=EOMONTH($C$1,91),C380&lt;EOMONTH($C$1,120)),9,IF(AND(C380&gt;=EOMONTH($C$1,121),C380&lt;EOMONTH($C$1,150)),12,IF(AND(C380&gt;=EOMONTH($C$1,151),C380&lt;EOMONTH($C$1,180)),15,IF(AND(C380&gt;=EOMONTH($C$1,181),C380&lt;EOMONTH($C$1,210)),18,21))))))),"")</f>
        <v/>
      </c>
      <c r="I380" s="88" t="str">
        <f t="shared" ca="1" si="67"/>
        <v/>
      </c>
      <c r="J380" s="138" t="str">
        <f t="shared" ca="1" si="68"/>
        <v/>
      </c>
      <c r="K380" s="43" t="str">
        <f ca="1">+IF(G380&lt;&gt;"",SUM($G$7:G380),"")</f>
        <v/>
      </c>
      <c r="L380" s="46" t="str">
        <f t="shared" ca="1" si="69"/>
        <v/>
      </c>
      <c r="M380" s="51" t="str">
        <f ca="1">+IF(H380&lt;&gt;"",SUM($H$7:H380),"")</f>
        <v/>
      </c>
      <c r="N380" s="47" t="str">
        <f t="shared" ca="1" si="70"/>
        <v/>
      </c>
      <c r="O380" s="46" t="str">
        <f t="shared" ca="1" si="71"/>
        <v/>
      </c>
      <c r="P380" s="46" t="str">
        <f t="shared" ca="1" si="72"/>
        <v/>
      </c>
      <c r="Q380" s="53" t="str">
        <f t="shared" ca="1" si="73"/>
        <v/>
      </c>
      <c r="R380" s="53" t="str">
        <f t="shared" ca="1" si="74"/>
        <v/>
      </c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x14ac:dyDescent="0.25">
      <c r="A381" s="31">
        <v>375</v>
      </c>
      <c r="B381" s="37" t="str">
        <f t="shared" ca="1" si="64"/>
        <v/>
      </c>
      <c r="C381" s="40" t="str">
        <f t="shared" ca="1" si="65"/>
        <v/>
      </c>
      <c r="D381" s="43" t="str">
        <f ca="1">+IF($C381&lt;&gt;"",VLOOKUP(YEAR($C381),'Proyecciones cuota'!$B$5:$C$113,2,FALSE),"")</f>
        <v/>
      </c>
      <c r="E381" s="171">
        <f ca="1">IFERROR(IF($D381&lt;&gt;"",VLOOKUP(C381,Simulador!$H$17:$I$27,2,FALSE),0),0)</f>
        <v>0</v>
      </c>
      <c r="F381" s="46" t="str">
        <f t="shared" ca="1" si="66"/>
        <v/>
      </c>
      <c r="G381" s="43" t="str">
        <f ca="1">+IF(F381&lt;&gt;"",F381*VLOOKUP(YEAR($C381),'Proyecciones DTF'!$B$4:$Y$112,IF(C381&lt;EOMONTH($C$1,61),6,IF(AND(C381&gt;=EOMONTH($C$1,61),C381&lt;EOMONTH($C$1,90)),9,IF(AND(C381&gt;=EOMONTH($C$1,91),C381&lt;EOMONTH($C$1,120)),12,IF(AND(C381&gt;=EOMONTH($C$1,121),C381&lt;EOMONTH($C$1,150)),15,IF(AND(C381&gt;=EOMONTH($C$1,151),C381&lt;EOMONTH($C$1,180)),18,IF(AND(C381&gt;=EOMONTH($C$1,181),C381&lt;EOMONTH($C$1,210)),21,24))))))),"")</f>
        <v/>
      </c>
      <c r="H381" s="47" t="str">
        <f ca="1">+IF(F381&lt;&gt;"",F381*VLOOKUP(YEAR($C381),'Proyecciones DTF'!$B$4:$Y$112,IF(C381&lt;EOMONTH($C$1,61),3,IF(AND(C381&gt;=EOMONTH($C$1,61),C381&lt;EOMONTH($C$1,90)),6,IF(AND(C381&gt;=EOMONTH($C$1,91),C381&lt;EOMONTH($C$1,120)),9,IF(AND(C381&gt;=EOMONTH($C$1,121),C381&lt;EOMONTH($C$1,150)),12,IF(AND(C381&gt;=EOMONTH($C$1,151),C381&lt;EOMONTH($C$1,180)),15,IF(AND(C381&gt;=EOMONTH($C$1,181),C381&lt;EOMONTH($C$1,210)),18,21))))))),"")</f>
        <v/>
      </c>
      <c r="I381" s="88" t="str">
        <f t="shared" ca="1" si="67"/>
        <v/>
      </c>
      <c r="J381" s="138" t="str">
        <f t="shared" ca="1" si="68"/>
        <v/>
      </c>
      <c r="K381" s="43" t="str">
        <f ca="1">+IF(G381&lt;&gt;"",SUM($G$7:G381),"")</f>
        <v/>
      </c>
      <c r="L381" s="46" t="str">
        <f t="shared" ca="1" si="69"/>
        <v/>
      </c>
      <c r="M381" s="51" t="str">
        <f ca="1">+IF(H381&lt;&gt;"",SUM($H$7:H381),"")</f>
        <v/>
      </c>
      <c r="N381" s="47" t="str">
        <f t="shared" ca="1" si="70"/>
        <v/>
      </c>
      <c r="O381" s="46" t="str">
        <f t="shared" ca="1" si="71"/>
        <v/>
      </c>
      <c r="P381" s="46" t="str">
        <f t="shared" ca="1" si="72"/>
        <v/>
      </c>
      <c r="Q381" s="53" t="str">
        <f t="shared" ca="1" si="73"/>
        <v/>
      </c>
      <c r="R381" s="53" t="str">
        <f t="shared" ca="1" si="74"/>
        <v/>
      </c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x14ac:dyDescent="0.25">
      <c r="A382" s="31">
        <v>376</v>
      </c>
      <c r="B382" s="37" t="str">
        <f t="shared" ca="1" si="64"/>
        <v/>
      </c>
      <c r="C382" s="40" t="str">
        <f t="shared" ca="1" si="65"/>
        <v/>
      </c>
      <c r="D382" s="43" t="str">
        <f ca="1">+IF($C382&lt;&gt;"",VLOOKUP(YEAR($C382),'Proyecciones cuota'!$B$5:$C$113,2,FALSE),"")</f>
        <v/>
      </c>
      <c r="E382" s="171">
        <f ca="1">IFERROR(IF($D382&lt;&gt;"",VLOOKUP(C382,Simulador!$H$17:$I$27,2,FALSE),0),0)</f>
        <v>0</v>
      </c>
      <c r="F382" s="46" t="str">
        <f t="shared" ca="1" si="66"/>
        <v/>
      </c>
      <c r="G382" s="43" t="str">
        <f ca="1">+IF(F382&lt;&gt;"",F382*VLOOKUP(YEAR($C382),'Proyecciones DTF'!$B$4:$Y$112,IF(C382&lt;EOMONTH($C$1,61),6,IF(AND(C382&gt;=EOMONTH($C$1,61),C382&lt;EOMONTH($C$1,90)),9,IF(AND(C382&gt;=EOMONTH($C$1,91),C382&lt;EOMONTH($C$1,120)),12,IF(AND(C382&gt;=EOMONTH($C$1,121),C382&lt;EOMONTH($C$1,150)),15,IF(AND(C382&gt;=EOMONTH($C$1,151),C382&lt;EOMONTH($C$1,180)),18,IF(AND(C382&gt;=EOMONTH($C$1,181),C382&lt;EOMONTH($C$1,210)),21,24))))))),"")</f>
        <v/>
      </c>
      <c r="H382" s="47" t="str">
        <f ca="1">+IF(F382&lt;&gt;"",F382*VLOOKUP(YEAR($C382),'Proyecciones DTF'!$B$4:$Y$112,IF(C382&lt;EOMONTH($C$1,61),3,IF(AND(C382&gt;=EOMONTH($C$1,61),C382&lt;EOMONTH($C$1,90)),6,IF(AND(C382&gt;=EOMONTH($C$1,91),C382&lt;EOMONTH($C$1,120)),9,IF(AND(C382&gt;=EOMONTH($C$1,121),C382&lt;EOMONTH($C$1,150)),12,IF(AND(C382&gt;=EOMONTH($C$1,151),C382&lt;EOMONTH($C$1,180)),15,IF(AND(C382&gt;=EOMONTH($C$1,181),C382&lt;EOMONTH($C$1,210)),18,21))))))),"")</f>
        <v/>
      </c>
      <c r="I382" s="88" t="str">
        <f t="shared" ca="1" si="67"/>
        <v/>
      </c>
      <c r="J382" s="138" t="str">
        <f t="shared" ca="1" si="68"/>
        <v/>
      </c>
      <c r="K382" s="43" t="str">
        <f ca="1">+IF(G382&lt;&gt;"",SUM($G$7:G382),"")</f>
        <v/>
      </c>
      <c r="L382" s="46" t="str">
        <f t="shared" ca="1" si="69"/>
        <v/>
      </c>
      <c r="M382" s="51" t="str">
        <f ca="1">+IF(H382&lt;&gt;"",SUM($H$7:H382),"")</f>
        <v/>
      </c>
      <c r="N382" s="47" t="str">
        <f t="shared" ca="1" si="70"/>
        <v/>
      </c>
      <c r="O382" s="46" t="str">
        <f t="shared" ca="1" si="71"/>
        <v/>
      </c>
      <c r="P382" s="46" t="str">
        <f t="shared" ca="1" si="72"/>
        <v/>
      </c>
      <c r="Q382" s="53" t="str">
        <f t="shared" ca="1" si="73"/>
        <v/>
      </c>
      <c r="R382" s="53" t="str">
        <f t="shared" ca="1" si="74"/>
        <v/>
      </c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x14ac:dyDescent="0.25">
      <c r="A383" s="31">
        <v>377</v>
      </c>
      <c r="B383" s="37" t="str">
        <f t="shared" ca="1" si="64"/>
        <v/>
      </c>
      <c r="C383" s="40" t="str">
        <f t="shared" ca="1" si="65"/>
        <v/>
      </c>
      <c r="D383" s="43" t="str">
        <f ca="1">+IF($C383&lt;&gt;"",VLOOKUP(YEAR($C383),'Proyecciones cuota'!$B$5:$C$113,2,FALSE),"")</f>
        <v/>
      </c>
      <c r="E383" s="171">
        <f ca="1">IFERROR(IF($D383&lt;&gt;"",VLOOKUP(C383,Simulador!$H$17:$I$27,2,FALSE),0),0)</f>
        <v>0</v>
      </c>
      <c r="F383" s="46" t="str">
        <f t="shared" ca="1" si="66"/>
        <v/>
      </c>
      <c r="G383" s="43" t="str">
        <f ca="1">+IF(F383&lt;&gt;"",F383*VLOOKUP(YEAR($C383),'Proyecciones DTF'!$B$4:$Y$112,IF(C383&lt;EOMONTH($C$1,61),6,IF(AND(C383&gt;=EOMONTH($C$1,61),C383&lt;EOMONTH($C$1,90)),9,IF(AND(C383&gt;=EOMONTH($C$1,91),C383&lt;EOMONTH($C$1,120)),12,IF(AND(C383&gt;=EOMONTH($C$1,121),C383&lt;EOMONTH($C$1,150)),15,IF(AND(C383&gt;=EOMONTH($C$1,151),C383&lt;EOMONTH($C$1,180)),18,IF(AND(C383&gt;=EOMONTH($C$1,181),C383&lt;EOMONTH($C$1,210)),21,24))))))),"")</f>
        <v/>
      </c>
      <c r="H383" s="47" t="str">
        <f ca="1">+IF(F383&lt;&gt;"",F383*VLOOKUP(YEAR($C383),'Proyecciones DTF'!$B$4:$Y$112,IF(C383&lt;EOMONTH($C$1,61),3,IF(AND(C383&gt;=EOMONTH($C$1,61),C383&lt;EOMONTH($C$1,90)),6,IF(AND(C383&gt;=EOMONTH($C$1,91),C383&lt;EOMONTH($C$1,120)),9,IF(AND(C383&gt;=EOMONTH($C$1,121),C383&lt;EOMONTH($C$1,150)),12,IF(AND(C383&gt;=EOMONTH($C$1,151),C383&lt;EOMONTH($C$1,180)),15,IF(AND(C383&gt;=EOMONTH($C$1,181),C383&lt;EOMONTH($C$1,210)),18,21))))))),"")</f>
        <v/>
      </c>
      <c r="I383" s="88" t="str">
        <f t="shared" ca="1" si="67"/>
        <v/>
      </c>
      <c r="J383" s="138" t="str">
        <f t="shared" ca="1" si="68"/>
        <v/>
      </c>
      <c r="K383" s="43" t="str">
        <f ca="1">+IF(G383&lt;&gt;"",SUM($G$7:G383),"")</f>
        <v/>
      </c>
      <c r="L383" s="46" t="str">
        <f t="shared" ca="1" si="69"/>
        <v/>
      </c>
      <c r="M383" s="51" t="str">
        <f ca="1">+IF(H383&lt;&gt;"",SUM($H$7:H383),"")</f>
        <v/>
      </c>
      <c r="N383" s="47" t="str">
        <f t="shared" ca="1" si="70"/>
        <v/>
      </c>
      <c r="O383" s="46" t="str">
        <f t="shared" ca="1" si="71"/>
        <v/>
      </c>
      <c r="P383" s="46" t="str">
        <f t="shared" ca="1" si="72"/>
        <v/>
      </c>
      <c r="Q383" s="53" t="str">
        <f t="shared" ca="1" si="73"/>
        <v/>
      </c>
      <c r="R383" s="53" t="str">
        <f t="shared" ca="1" si="74"/>
        <v/>
      </c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x14ac:dyDescent="0.25">
      <c r="A384" s="31">
        <v>378</v>
      </c>
      <c r="B384" s="37" t="str">
        <f t="shared" ca="1" si="64"/>
        <v/>
      </c>
      <c r="C384" s="40" t="str">
        <f t="shared" ca="1" si="65"/>
        <v/>
      </c>
      <c r="D384" s="43" t="str">
        <f ca="1">+IF($C384&lt;&gt;"",VLOOKUP(YEAR($C384),'Proyecciones cuota'!$B$5:$C$113,2,FALSE),"")</f>
        <v/>
      </c>
      <c r="E384" s="171">
        <f ca="1">IFERROR(IF($D384&lt;&gt;"",VLOOKUP(C384,Simulador!$H$17:$I$27,2,FALSE),0),0)</f>
        <v>0</v>
      </c>
      <c r="F384" s="46" t="str">
        <f t="shared" ca="1" si="66"/>
        <v/>
      </c>
      <c r="G384" s="43" t="str">
        <f ca="1">+IF(F384&lt;&gt;"",F384*VLOOKUP(YEAR($C384),'Proyecciones DTF'!$B$4:$Y$112,IF(C384&lt;EOMONTH($C$1,61),6,IF(AND(C384&gt;=EOMONTH($C$1,61),C384&lt;EOMONTH($C$1,90)),9,IF(AND(C384&gt;=EOMONTH($C$1,91),C384&lt;EOMONTH($C$1,120)),12,IF(AND(C384&gt;=EOMONTH($C$1,121),C384&lt;EOMONTH($C$1,150)),15,IF(AND(C384&gt;=EOMONTH($C$1,151),C384&lt;EOMONTH($C$1,180)),18,IF(AND(C384&gt;=EOMONTH($C$1,181),C384&lt;EOMONTH($C$1,210)),21,24))))))),"")</f>
        <v/>
      </c>
      <c r="H384" s="47" t="str">
        <f ca="1">+IF(F384&lt;&gt;"",F384*VLOOKUP(YEAR($C384),'Proyecciones DTF'!$B$4:$Y$112,IF(C384&lt;EOMONTH($C$1,61),3,IF(AND(C384&gt;=EOMONTH($C$1,61),C384&lt;EOMONTH($C$1,90)),6,IF(AND(C384&gt;=EOMONTH($C$1,91),C384&lt;EOMONTH($C$1,120)),9,IF(AND(C384&gt;=EOMONTH($C$1,121),C384&lt;EOMONTH($C$1,150)),12,IF(AND(C384&gt;=EOMONTH($C$1,151),C384&lt;EOMONTH($C$1,180)),15,IF(AND(C384&gt;=EOMONTH($C$1,181),C384&lt;EOMONTH($C$1,210)),18,21))))))),"")</f>
        <v/>
      </c>
      <c r="I384" s="88" t="str">
        <f t="shared" ca="1" si="67"/>
        <v/>
      </c>
      <c r="J384" s="138" t="str">
        <f t="shared" ca="1" si="68"/>
        <v/>
      </c>
      <c r="K384" s="43" t="str">
        <f ca="1">+IF(G384&lt;&gt;"",SUM($G$7:G384),"")</f>
        <v/>
      </c>
      <c r="L384" s="46" t="str">
        <f t="shared" ca="1" si="69"/>
        <v/>
      </c>
      <c r="M384" s="51" t="str">
        <f ca="1">+IF(H384&lt;&gt;"",SUM($H$7:H384),"")</f>
        <v/>
      </c>
      <c r="N384" s="47" t="str">
        <f t="shared" ca="1" si="70"/>
        <v/>
      </c>
      <c r="O384" s="46" t="str">
        <f t="shared" ca="1" si="71"/>
        <v/>
      </c>
      <c r="P384" s="46" t="str">
        <f t="shared" ca="1" si="72"/>
        <v/>
      </c>
      <c r="Q384" s="53" t="str">
        <f t="shared" ca="1" si="73"/>
        <v/>
      </c>
      <c r="R384" s="53" t="str">
        <f t="shared" ca="1" si="74"/>
        <v/>
      </c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x14ac:dyDescent="0.25">
      <c r="A385" s="31">
        <v>379</v>
      </c>
      <c r="B385" s="37" t="str">
        <f t="shared" ca="1" si="64"/>
        <v/>
      </c>
      <c r="C385" s="40" t="str">
        <f t="shared" ca="1" si="65"/>
        <v/>
      </c>
      <c r="D385" s="43" t="str">
        <f ca="1">+IF($C385&lt;&gt;"",VLOOKUP(YEAR($C385),'Proyecciones cuota'!$B$5:$C$113,2,FALSE),"")</f>
        <v/>
      </c>
      <c r="E385" s="171">
        <f ca="1">IFERROR(IF($D385&lt;&gt;"",VLOOKUP(C385,Simulador!$H$17:$I$27,2,FALSE),0),0)</f>
        <v>0</v>
      </c>
      <c r="F385" s="46" t="str">
        <f t="shared" ca="1" si="66"/>
        <v/>
      </c>
      <c r="G385" s="43" t="str">
        <f ca="1">+IF(F385&lt;&gt;"",F385*VLOOKUP(YEAR($C385),'Proyecciones DTF'!$B$4:$Y$112,IF(C385&lt;EOMONTH($C$1,61),6,IF(AND(C385&gt;=EOMONTH($C$1,61),C385&lt;EOMONTH($C$1,90)),9,IF(AND(C385&gt;=EOMONTH($C$1,91),C385&lt;EOMONTH($C$1,120)),12,IF(AND(C385&gt;=EOMONTH($C$1,121),C385&lt;EOMONTH($C$1,150)),15,IF(AND(C385&gt;=EOMONTH($C$1,151),C385&lt;EOMONTH($C$1,180)),18,IF(AND(C385&gt;=EOMONTH($C$1,181),C385&lt;EOMONTH($C$1,210)),21,24))))))),"")</f>
        <v/>
      </c>
      <c r="H385" s="47" t="str">
        <f ca="1">+IF(F385&lt;&gt;"",F385*VLOOKUP(YEAR($C385),'Proyecciones DTF'!$B$4:$Y$112,IF(C385&lt;EOMONTH($C$1,61),3,IF(AND(C385&gt;=EOMONTH($C$1,61),C385&lt;EOMONTH($C$1,90)),6,IF(AND(C385&gt;=EOMONTH($C$1,91),C385&lt;EOMONTH($C$1,120)),9,IF(AND(C385&gt;=EOMONTH($C$1,121),C385&lt;EOMONTH($C$1,150)),12,IF(AND(C385&gt;=EOMONTH($C$1,151),C385&lt;EOMONTH($C$1,180)),15,IF(AND(C385&gt;=EOMONTH($C$1,181),C385&lt;EOMONTH($C$1,210)),18,21))))))),"")</f>
        <v/>
      </c>
      <c r="I385" s="88" t="str">
        <f t="shared" ca="1" si="67"/>
        <v/>
      </c>
      <c r="J385" s="138" t="str">
        <f t="shared" ca="1" si="68"/>
        <v/>
      </c>
      <c r="K385" s="43" t="str">
        <f ca="1">+IF(G385&lt;&gt;"",SUM($G$7:G385),"")</f>
        <v/>
      </c>
      <c r="L385" s="46" t="str">
        <f t="shared" ca="1" si="69"/>
        <v/>
      </c>
      <c r="M385" s="51" t="str">
        <f ca="1">+IF(H385&lt;&gt;"",SUM($H$7:H385),"")</f>
        <v/>
      </c>
      <c r="N385" s="47" t="str">
        <f t="shared" ca="1" si="70"/>
        <v/>
      </c>
      <c r="O385" s="46" t="str">
        <f t="shared" ca="1" si="71"/>
        <v/>
      </c>
      <c r="P385" s="46" t="str">
        <f t="shared" ca="1" si="72"/>
        <v/>
      </c>
      <c r="Q385" s="53" t="str">
        <f t="shared" ca="1" si="73"/>
        <v/>
      </c>
      <c r="R385" s="53" t="str">
        <f t="shared" ca="1" si="74"/>
        <v/>
      </c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x14ac:dyDescent="0.25">
      <c r="A386" s="31">
        <v>380</v>
      </c>
      <c r="B386" s="37" t="str">
        <f t="shared" ca="1" si="64"/>
        <v/>
      </c>
      <c r="C386" s="40" t="str">
        <f t="shared" ca="1" si="65"/>
        <v/>
      </c>
      <c r="D386" s="43" t="str">
        <f ca="1">+IF($C386&lt;&gt;"",VLOOKUP(YEAR($C386),'Proyecciones cuota'!$B$5:$C$113,2,FALSE),"")</f>
        <v/>
      </c>
      <c r="E386" s="171">
        <f ca="1">IFERROR(IF($D386&lt;&gt;"",VLOOKUP(C386,Simulador!$H$17:$I$27,2,FALSE),0),0)</f>
        <v>0</v>
      </c>
      <c r="F386" s="46" t="str">
        <f t="shared" ca="1" si="66"/>
        <v/>
      </c>
      <c r="G386" s="43" t="str">
        <f ca="1">+IF(F386&lt;&gt;"",F386*VLOOKUP(YEAR($C386),'Proyecciones DTF'!$B$4:$Y$112,IF(C386&lt;EOMONTH($C$1,61),6,IF(AND(C386&gt;=EOMONTH($C$1,61),C386&lt;EOMONTH($C$1,90)),9,IF(AND(C386&gt;=EOMONTH($C$1,91),C386&lt;EOMONTH($C$1,120)),12,IF(AND(C386&gt;=EOMONTH($C$1,121),C386&lt;EOMONTH($C$1,150)),15,IF(AND(C386&gt;=EOMONTH($C$1,151),C386&lt;EOMONTH($C$1,180)),18,IF(AND(C386&gt;=EOMONTH($C$1,181),C386&lt;EOMONTH($C$1,210)),21,24))))))),"")</f>
        <v/>
      </c>
      <c r="H386" s="47" t="str">
        <f ca="1">+IF(F386&lt;&gt;"",F386*VLOOKUP(YEAR($C386),'Proyecciones DTF'!$B$4:$Y$112,IF(C386&lt;EOMONTH($C$1,61),3,IF(AND(C386&gt;=EOMONTH($C$1,61),C386&lt;EOMONTH($C$1,90)),6,IF(AND(C386&gt;=EOMONTH($C$1,91),C386&lt;EOMONTH($C$1,120)),9,IF(AND(C386&gt;=EOMONTH($C$1,121),C386&lt;EOMONTH($C$1,150)),12,IF(AND(C386&gt;=EOMONTH($C$1,151),C386&lt;EOMONTH($C$1,180)),15,IF(AND(C386&gt;=EOMONTH($C$1,181),C386&lt;EOMONTH($C$1,210)),18,21))))))),"")</f>
        <v/>
      </c>
      <c r="I386" s="88" t="str">
        <f t="shared" ca="1" si="67"/>
        <v/>
      </c>
      <c r="J386" s="138" t="str">
        <f t="shared" ca="1" si="68"/>
        <v/>
      </c>
      <c r="K386" s="43" t="str">
        <f ca="1">+IF(G386&lt;&gt;"",SUM($G$7:G386),"")</f>
        <v/>
      </c>
      <c r="L386" s="46" t="str">
        <f t="shared" ca="1" si="69"/>
        <v/>
      </c>
      <c r="M386" s="51" t="str">
        <f ca="1">+IF(H386&lt;&gt;"",SUM($H$7:H386),"")</f>
        <v/>
      </c>
      <c r="N386" s="47" t="str">
        <f t="shared" ca="1" si="70"/>
        <v/>
      </c>
      <c r="O386" s="46" t="str">
        <f t="shared" ca="1" si="71"/>
        <v/>
      </c>
      <c r="P386" s="46" t="str">
        <f t="shared" ca="1" si="72"/>
        <v/>
      </c>
      <c r="Q386" s="53" t="str">
        <f t="shared" ca="1" si="73"/>
        <v/>
      </c>
      <c r="R386" s="53" t="str">
        <f t="shared" ca="1" si="74"/>
        <v/>
      </c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x14ac:dyDescent="0.25">
      <c r="A387" s="31">
        <v>381</v>
      </c>
      <c r="B387" s="37" t="str">
        <f t="shared" ca="1" si="64"/>
        <v/>
      </c>
      <c r="C387" s="40" t="str">
        <f t="shared" ca="1" si="65"/>
        <v/>
      </c>
      <c r="D387" s="43" t="str">
        <f ca="1">+IF($C387&lt;&gt;"",VLOOKUP(YEAR($C387),'Proyecciones cuota'!$B$5:$C$113,2,FALSE),"")</f>
        <v/>
      </c>
      <c r="E387" s="171">
        <f ca="1">IFERROR(IF($D387&lt;&gt;"",VLOOKUP(C387,Simulador!$H$17:$I$27,2,FALSE),0),0)</f>
        <v>0</v>
      </c>
      <c r="F387" s="46" t="str">
        <f t="shared" ca="1" si="66"/>
        <v/>
      </c>
      <c r="G387" s="43" t="str">
        <f ca="1">+IF(F387&lt;&gt;"",F387*VLOOKUP(YEAR($C387),'Proyecciones DTF'!$B$4:$Y$112,IF(C387&lt;EOMONTH($C$1,61),6,IF(AND(C387&gt;=EOMONTH($C$1,61),C387&lt;EOMONTH($C$1,90)),9,IF(AND(C387&gt;=EOMONTH($C$1,91),C387&lt;EOMONTH($C$1,120)),12,IF(AND(C387&gt;=EOMONTH($C$1,121),C387&lt;EOMONTH($C$1,150)),15,IF(AND(C387&gt;=EOMONTH($C$1,151),C387&lt;EOMONTH($C$1,180)),18,IF(AND(C387&gt;=EOMONTH($C$1,181),C387&lt;EOMONTH($C$1,210)),21,24))))))),"")</f>
        <v/>
      </c>
      <c r="H387" s="47" t="str">
        <f ca="1">+IF(F387&lt;&gt;"",F387*VLOOKUP(YEAR($C387),'Proyecciones DTF'!$B$4:$Y$112,IF(C387&lt;EOMONTH($C$1,61),3,IF(AND(C387&gt;=EOMONTH($C$1,61),C387&lt;EOMONTH($C$1,90)),6,IF(AND(C387&gt;=EOMONTH($C$1,91),C387&lt;EOMONTH($C$1,120)),9,IF(AND(C387&gt;=EOMONTH($C$1,121),C387&lt;EOMONTH($C$1,150)),12,IF(AND(C387&gt;=EOMONTH($C$1,151),C387&lt;EOMONTH($C$1,180)),15,IF(AND(C387&gt;=EOMONTH($C$1,181),C387&lt;EOMONTH($C$1,210)),18,21))))))),"")</f>
        <v/>
      </c>
      <c r="I387" s="88" t="str">
        <f t="shared" ca="1" si="67"/>
        <v/>
      </c>
      <c r="J387" s="138" t="str">
        <f t="shared" ca="1" si="68"/>
        <v/>
      </c>
      <c r="K387" s="43" t="str">
        <f ca="1">+IF(G387&lt;&gt;"",SUM($G$7:G387),"")</f>
        <v/>
      </c>
      <c r="L387" s="46" t="str">
        <f t="shared" ca="1" si="69"/>
        <v/>
      </c>
      <c r="M387" s="51" t="str">
        <f ca="1">+IF(H387&lt;&gt;"",SUM($H$7:H387),"")</f>
        <v/>
      </c>
      <c r="N387" s="47" t="str">
        <f t="shared" ca="1" si="70"/>
        <v/>
      </c>
      <c r="O387" s="46" t="str">
        <f t="shared" ca="1" si="71"/>
        <v/>
      </c>
      <c r="P387" s="46" t="str">
        <f t="shared" ca="1" si="72"/>
        <v/>
      </c>
      <c r="Q387" s="53" t="str">
        <f t="shared" ca="1" si="73"/>
        <v/>
      </c>
      <c r="R387" s="53" t="str">
        <f t="shared" ca="1" si="74"/>
        <v/>
      </c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x14ac:dyDescent="0.25">
      <c r="A388" s="31">
        <v>382</v>
      </c>
      <c r="B388" s="37" t="str">
        <f t="shared" ca="1" si="64"/>
        <v/>
      </c>
      <c r="C388" s="40" t="str">
        <f t="shared" ca="1" si="65"/>
        <v/>
      </c>
      <c r="D388" s="43" t="str">
        <f ca="1">+IF($C388&lt;&gt;"",VLOOKUP(YEAR($C388),'Proyecciones cuota'!$B$5:$C$113,2,FALSE),"")</f>
        <v/>
      </c>
      <c r="E388" s="171">
        <f ca="1">IFERROR(IF($D388&lt;&gt;"",VLOOKUP(C388,Simulador!$H$17:$I$27,2,FALSE),0),0)</f>
        <v>0</v>
      </c>
      <c r="F388" s="46" t="str">
        <f t="shared" ca="1" si="66"/>
        <v/>
      </c>
      <c r="G388" s="43" t="str">
        <f ca="1">+IF(F388&lt;&gt;"",F388*VLOOKUP(YEAR($C388),'Proyecciones DTF'!$B$4:$Y$112,IF(C388&lt;EOMONTH($C$1,61),6,IF(AND(C388&gt;=EOMONTH($C$1,61),C388&lt;EOMONTH($C$1,90)),9,IF(AND(C388&gt;=EOMONTH($C$1,91),C388&lt;EOMONTH($C$1,120)),12,IF(AND(C388&gt;=EOMONTH($C$1,121),C388&lt;EOMONTH($C$1,150)),15,IF(AND(C388&gt;=EOMONTH($C$1,151),C388&lt;EOMONTH($C$1,180)),18,IF(AND(C388&gt;=EOMONTH($C$1,181),C388&lt;EOMONTH($C$1,210)),21,24))))))),"")</f>
        <v/>
      </c>
      <c r="H388" s="47" t="str">
        <f ca="1">+IF(F388&lt;&gt;"",F388*VLOOKUP(YEAR($C388),'Proyecciones DTF'!$B$4:$Y$112,IF(C388&lt;EOMONTH($C$1,61),3,IF(AND(C388&gt;=EOMONTH($C$1,61),C388&lt;EOMONTH($C$1,90)),6,IF(AND(C388&gt;=EOMONTH($C$1,91),C388&lt;EOMONTH($C$1,120)),9,IF(AND(C388&gt;=EOMONTH($C$1,121),C388&lt;EOMONTH($C$1,150)),12,IF(AND(C388&gt;=EOMONTH($C$1,151),C388&lt;EOMONTH($C$1,180)),15,IF(AND(C388&gt;=EOMONTH($C$1,181),C388&lt;EOMONTH($C$1,210)),18,21))))))),"")</f>
        <v/>
      </c>
      <c r="I388" s="88" t="str">
        <f t="shared" ca="1" si="67"/>
        <v/>
      </c>
      <c r="J388" s="138" t="str">
        <f t="shared" ca="1" si="68"/>
        <v/>
      </c>
      <c r="K388" s="43" t="str">
        <f ca="1">+IF(G388&lt;&gt;"",SUM($G$7:G388),"")</f>
        <v/>
      </c>
      <c r="L388" s="46" t="str">
        <f t="shared" ca="1" si="69"/>
        <v/>
      </c>
      <c r="M388" s="51" t="str">
        <f ca="1">+IF(H388&lt;&gt;"",SUM($H$7:H388),"")</f>
        <v/>
      </c>
      <c r="N388" s="47" t="str">
        <f t="shared" ca="1" si="70"/>
        <v/>
      </c>
      <c r="O388" s="46" t="str">
        <f t="shared" ca="1" si="71"/>
        <v/>
      </c>
      <c r="P388" s="46" t="str">
        <f t="shared" ca="1" si="72"/>
        <v/>
      </c>
      <c r="Q388" s="53" t="str">
        <f t="shared" ca="1" si="73"/>
        <v/>
      </c>
      <c r="R388" s="53" t="str">
        <f t="shared" ca="1" si="74"/>
        <v/>
      </c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x14ac:dyDescent="0.25">
      <c r="A389" s="31">
        <v>383</v>
      </c>
      <c r="B389" s="37" t="str">
        <f t="shared" ca="1" si="64"/>
        <v/>
      </c>
      <c r="C389" s="40" t="str">
        <f t="shared" ca="1" si="65"/>
        <v/>
      </c>
      <c r="D389" s="43" t="str">
        <f ca="1">+IF($C389&lt;&gt;"",VLOOKUP(YEAR($C389),'Proyecciones cuota'!$B$5:$C$113,2,FALSE),"")</f>
        <v/>
      </c>
      <c r="E389" s="171">
        <f ca="1">IFERROR(IF($D389&lt;&gt;"",VLOOKUP(C389,Simulador!$H$17:$I$27,2,FALSE),0),0)</f>
        <v>0</v>
      </c>
      <c r="F389" s="46" t="str">
        <f t="shared" ca="1" si="66"/>
        <v/>
      </c>
      <c r="G389" s="43" t="str">
        <f ca="1">+IF(F389&lt;&gt;"",F389*VLOOKUP(YEAR($C389),'Proyecciones DTF'!$B$4:$Y$112,IF(C389&lt;EOMONTH($C$1,61),6,IF(AND(C389&gt;=EOMONTH($C$1,61),C389&lt;EOMONTH($C$1,90)),9,IF(AND(C389&gt;=EOMONTH($C$1,91),C389&lt;EOMONTH($C$1,120)),12,IF(AND(C389&gt;=EOMONTH($C$1,121),C389&lt;EOMONTH($C$1,150)),15,IF(AND(C389&gt;=EOMONTH($C$1,151),C389&lt;EOMONTH($C$1,180)),18,IF(AND(C389&gt;=EOMONTH($C$1,181),C389&lt;EOMONTH($C$1,210)),21,24))))))),"")</f>
        <v/>
      </c>
      <c r="H389" s="47" t="str">
        <f ca="1">+IF(F389&lt;&gt;"",F389*VLOOKUP(YEAR($C389),'Proyecciones DTF'!$B$4:$Y$112,IF(C389&lt;EOMONTH($C$1,61),3,IF(AND(C389&gt;=EOMONTH($C$1,61),C389&lt;EOMONTH($C$1,90)),6,IF(AND(C389&gt;=EOMONTH($C$1,91),C389&lt;EOMONTH($C$1,120)),9,IF(AND(C389&gt;=EOMONTH($C$1,121),C389&lt;EOMONTH($C$1,150)),12,IF(AND(C389&gt;=EOMONTH($C$1,151),C389&lt;EOMONTH($C$1,180)),15,IF(AND(C389&gt;=EOMONTH($C$1,181),C389&lt;EOMONTH($C$1,210)),18,21))))))),"")</f>
        <v/>
      </c>
      <c r="I389" s="88" t="str">
        <f t="shared" ca="1" si="67"/>
        <v/>
      </c>
      <c r="J389" s="138" t="str">
        <f t="shared" ca="1" si="68"/>
        <v/>
      </c>
      <c r="K389" s="43" t="str">
        <f ca="1">+IF(G389&lt;&gt;"",SUM($G$7:G389),"")</f>
        <v/>
      </c>
      <c r="L389" s="46" t="str">
        <f t="shared" ca="1" si="69"/>
        <v/>
      </c>
      <c r="M389" s="51" t="str">
        <f ca="1">+IF(H389&lt;&gt;"",SUM($H$7:H389),"")</f>
        <v/>
      </c>
      <c r="N389" s="47" t="str">
        <f t="shared" ca="1" si="70"/>
        <v/>
      </c>
      <c r="O389" s="46" t="str">
        <f t="shared" ca="1" si="71"/>
        <v/>
      </c>
      <c r="P389" s="46" t="str">
        <f t="shared" ca="1" si="72"/>
        <v/>
      </c>
      <c r="Q389" s="53" t="str">
        <f t="shared" ca="1" si="73"/>
        <v/>
      </c>
      <c r="R389" s="53" t="str">
        <f t="shared" ca="1" si="74"/>
        <v/>
      </c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x14ac:dyDescent="0.25">
      <c r="A390" s="31">
        <v>384</v>
      </c>
      <c r="B390" s="37" t="str">
        <f t="shared" ca="1" si="64"/>
        <v/>
      </c>
      <c r="C390" s="40" t="str">
        <f t="shared" ca="1" si="65"/>
        <v/>
      </c>
      <c r="D390" s="43" t="str">
        <f ca="1">+IF($C390&lt;&gt;"",VLOOKUP(YEAR($C390),'Proyecciones cuota'!$B$5:$C$113,2,FALSE),"")</f>
        <v/>
      </c>
      <c r="E390" s="171">
        <f ca="1">IFERROR(IF($D390&lt;&gt;"",VLOOKUP(C390,Simulador!$H$17:$I$27,2,FALSE),0),0)</f>
        <v>0</v>
      </c>
      <c r="F390" s="46" t="str">
        <f t="shared" ca="1" si="66"/>
        <v/>
      </c>
      <c r="G390" s="43" t="str">
        <f ca="1">+IF(F390&lt;&gt;"",F390*VLOOKUP(YEAR($C390),'Proyecciones DTF'!$B$4:$Y$112,IF(C390&lt;EOMONTH($C$1,61),6,IF(AND(C390&gt;=EOMONTH($C$1,61),C390&lt;EOMONTH($C$1,90)),9,IF(AND(C390&gt;=EOMONTH($C$1,91),C390&lt;EOMONTH($C$1,120)),12,IF(AND(C390&gt;=EOMONTH($C$1,121),C390&lt;EOMONTH($C$1,150)),15,IF(AND(C390&gt;=EOMONTH($C$1,151),C390&lt;EOMONTH($C$1,180)),18,IF(AND(C390&gt;=EOMONTH($C$1,181),C390&lt;EOMONTH($C$1,210)),21,24))))))),"")</f>
        <v/>
      </c>
      <c r="H390" s="47" t="str">
        <f ca="1">+IF(F390&lt;&gt;"",F390*VLOOKUP(YEAR($C390),'Proyecciones DTF'!$B$4:$Y$112,IF(C390&lt;EOMONTH($C$1,61),3,IF(AND(C390&gt;=EOMONTH($C$1,61),C390&lt;EOMONTH($C$1,90)),6,IF(AND(C390&gt;=EOMONTH($C$1,91),C390&lt;EOMONTH($C$1,120)),9,IF(AND(C390&gt;=EOMONTH($C$1,121),C390&lt;EOMONTH($C$1,150)),12,IF(AND(C390&gt;=EOMONTH($C$1,151),C390&lt;EOMONTH($C$1,180)),15,IF(AND(C390&gt;=EOMONTH($C$1,181),C390&lt;EOMONTH($C$1,210)),18,21))))))),"")</f>
        <v/>
      </c>
      <c r="I390" s="88" t="str">
        <f t="shared" ca="1" si="67"/>
        <v/>
      </c>
      <c r="J390" s="138" t="str">
        <f t="shared" ca="1" si="68"/>
        <v/>
      </c>
      <c r="K390" s="43" t="str">
        <f ca="1">+IF(G390&lt;&gt;"",SUM($G$7:G390),"")</f>
        <v/>
      </c>
      <c r="L390" s="46" t="str">
        <f t="shared" ca="1" si="69"/>
        <v/>
      </c>
      <c r="M390" s="51" t="str">
        <f ca="1">+IF(H390&lt;&gt;"",SUM($H$7:H390),"")</f>
        <v/>
      </c>
      <c r="N390" s="47" t="str">
        <f t="shared" ca="1" si="70"/>
        <v/>
      </c>
      <c r="O390" s="46" t="str">
        <f t="shared" ca="1" si="71"/>
        <v/>
      </c>
      <c r="P390" s="46" t="str">
        <f t="shared" ca="1" si="72"/>
        <v/>
      </c>
      <c r="Q390" s="53" t="str">
        <f t="shared" ca="1" si="73"/>
        <v/>
      </c>
      <c r="R390" s="53" t="str">
        <f t="shared" ca="1" si="74"/>
        <v/>
      </c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x14ac:dyDescent="0.25">
      <c r="A391" s="31">
        <v>385</v>
      </c>
      <c r="B391" s="37" t="str">
        <f t="shared" ca="1" si="64"/>
        <v/>
      </c>
      <c r="C391" s="40" t="str">
        <f t="shared" ca="1" si="65"/>
        <v/>
      </c>
      <c r="D391" s="43" t="str">
        <f ca="1">+IF($C391&lt;&gt;"",VLOOKUP(YEAR($C391),'Proyecciones cuota'!$B$5:$C$113,2,FALSE),"")</f>
        <v/>
      </c>
      <c r="E391" s="171">
        <f ca="1">IFERROR(IF($D391&lt;&gt;"",VLOOKUP(C391,Simulador!$H$17:$I$27,2,FALSE),0),0)</f>
        <v>0</v>
      </c>
      <c r="F391" s="46" t="str">
        <f t="shared" ca="1" si="66"/>
        <v/>
      </c>
      <c r="G391" s="43" t="str">
        <f ca="1">+IF(F391&lt;&gt;"",F391*VLOOKUP(YEAR($C391),'Proyecciones DTF'!$B$4:$Y$112,IF(C391&lt;EOMONTH($C$1,61),6,IF(AND(C391&gt;=EOMONTH($C$1,61),C391&lt;EOMONTH($C$1,90)),9,IF(AND(C391&gt;=EOMONTH($C$1,91),C391&lt;EOMONTH($C$1,120)),12,IF(AND(C391&gt;=EOMONTH($C$1,121),C391&lt;EOMONTH($C$1,150)),15,IF(AND(C391&gt;=EOMONTH($C$1,151),C391&lt;EOMONTH($C$1,180)),18,IF(AND(C391&gt;=EOMONTH($C$1,181),C391&lt;EOMONTH($C$1,210)),21,24))))))),"")</f>
        <v/>
      </c>
      <c r="H391" s="47" t="str">
        <f ca="1">+IF(F391&lt;&gt;"",F391*VLOOKUP(YEAR($C391),'Proyecciones DTF'!$B$4:$Y$112,IF(C391&lt;EOMONTH($C$1,61),3,IF(AND(C391&gt;=EOMONTH($C$1,61),C391&lt;EOMONTH($C$1,90)),6,IF(AND(C391&gt;=EOMONTH($C$1,91),C391&lt;EOMONTH($C$1,120)),9,IF(AND(C391&gt;=EOMONTH($C$1,121),C391&lt;EOMONTH($C$1,150)),12,IF(AND(C391&gt;=EOMONTH($C$1,151),C391&lt;EOMONTH($C$1,180)),15,IF(AND(C391&gt;=EOMONTH($C$1,181),C391&lt;EOMONTH($C$1,210)),18,21))))))),"")</f>
        <v/>
      </c>
      <c r="I391" s="88" t="str">
        <f t="shared" ca="1" si="67"/>
        <v/>
      </c>
      <c r="J391" s="138" t="str">
        <f t="shared" ca="1" si="68"/>
        <v/>
      </c>
      <c r="K391" s="43" t="str">
        <f ca="1">+IF(G391&lt;&gt;"",SUM($G$7:G391),"")</f>
        <v/>
      </c>
      <c r="L391" s="46" t="str">
        <f t="shared" ca="1" si="69"/>
        <v/>
      </c>
      <c r="M391" s="51" t="str">
        <f ca="1">+IF(H391&lt;&gt;"",SUM($H$7:H391),"")</f>
        <v/>
      </c>
      <c r="N391" s="47" t="str">
        <f t="shared" ca="1" si="70"/>
        <v/>
      </c>
      <c r="O391" s="46" t="str">
        <f t="shared" ca="1" si="71"/>
        <v/>
      </c>
      <c r="P391" s="46" t="str">
        <f t="shared" ca="1" si="72"/>
        <v/>
      </c>
      <c r="Q391" s="53" t="str">
        <f t="shared" ca="1" si="73"/>
        <v/>
      </c>
      <c r="R391" s="53" t="str">
        <f t="shared" ca="1" si="74"/>
        <v/>
      </c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x14ac:dyDescent="0.25">
      <c r="A392" s="31">
        <v>386</v>
      </c>
      <c r="B392" s="37" t="str">
        <f t="shared" ca="1" si="64"/>
        <v/>
      </c>
      <c r="C392" s="40" t="str">
        <f t="shared" ca="1" si="65"/>
        <v/>
      </c>
      <c r="D392" s="43" t="str">
        <f ca="1">+IF($C392&lt;&gt;"",VLOOKUP(YEAR($C392),'Proyecciones cuota'!$B$5:$C$113,2,FALSE),"")</f>
        <v/>
      </c>
      <c r="E392" s="171">
        <f ca="1">IFERROR(IF($D392&lt;&gt;"",VLOOKUP(C392,Simulador!$H$17:$I$27,2,FALSE),0),0)</f>
        <v>0</v>
      </c>
      <c r="F392" s="46" t="str">
        <f t="shared" ca="1" si="66"/>
        <v/>
      </c>
      <c r="G392" s="43" t="str">
        <f ca="1">+IF(F392&lt;&gt;"",F392*VLOOKUP(YEAR($C392),'Proyecciones DTF'!$B$4:$Y$112,IF(C392&lt;EOMONTH($C$1,61),6,IF(AND(C392&gt;=EOMONTH($C$1,61),C392&lt;EOMONTH($C$1,90)),9,IF(AND(C392&gt;=EOMONTH($C$1,91),C392&lt;EOMONTH($C$1,120)),12,IF(AND(C392&gt;=EOMONTH($C$1,121),C392&lt;EOMONTH($C$1,150)),15,IF(AND(C392&gt;=EOMONTH($C$1,151),C392&lt;EOMONTH($C$1,180)),18,IF(AND(C392&gt;=EOMONTH($C$1,181),C392&lt;EOMONTH($C$1,210)),21,24))))))),"")</f>
        <v/>
      </c>
      <c r="H392" s="47" t="str">
        <f ca="1">+IF(F392&lt;&gt;"",F392*VLOOKUP(YEAR($C392),'Proyecciones DTF'!$B$4:$Y$112,IF(C392&lt;EOMONTH($C$1,61),3,IF(AND(C392&gt;=EOMONTH($C$1,61),C392&lt;EOMONTH($C$1,90)),6,IF(AND(C392&gt;=EOMONTH($C$1,91),C392&lt;EOMONTH($C$1,120)),9,IF(AND(C392&gt;=EOMONTH($C$1,121),C392&lt;EOMONTH($C$1,150)),12,IF(AND(C392&gt;=EOMONTH($C$1,151),C392&lt;EOMONTH($C$1,180)),15,IF(AND(C392&gt;=EOMONTH($C$1,181),C392&lt;EOMONTH($C$1,210)),18,21))))))),"")</f>
        <v/>
      </c>
      <c r="I392" s="88" t="str">
        <f t="shared" ca="1" si="67"/>
        <v/>
      </c>
      <c r="J392" s="138" t="str">
        <f t="shared" ca="1" si="68"/>
        <v/>
      </c>
      <c r="K392" s="43" t="str">
        <f ca="1">+IF(G392&lt;&gt;"",SUM($G$7:G392),"")</f>
        <v/>
      </c>
      <c r="L392" s="46" t="str">
        <f t="shared" ca="1" si="69"/>
        <v/>
      </c>
      <c r="M392" s="51" t="str">
        <f ca="1">+IF(H392&lt;&gt;"",SUM($H$7:H392),"")</f>
        <v/>
      </c>
      <c r="N392" s="47" t="str">
        <f t="shared" ca="1" si="70"/>
        <v/>
      </c>
      <c r="O392" s="46" t="str">
        <f t="shared" ca="1" si="71"/>
        <v/>
      </c>
      <c r="P392" s="46" t="str">
        <f t="shared" ca="1" si="72"/>
        <v/>
      </c>
      <c r="Q392" s="53" t="str">
        <f t="shared" ca="1" si="73"/>
        <v/>
      </c>
      <c r="R392" s="53" t="str">
        <f t="shared" ca="1" si="74"/>
        <v/>
      </c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x14ac:dyDescent="0.25">
      <c r="A393" s="31">
        <v>387</v>
      </c>
      <c r="B393" s="37" t="str">
        <f t="shared" ref="B393:B456" ca="1" si="75">+IF(C393&lt;&gt;"",YEAR(C393),"")</f>
        <v/>
      </c>
      <c r="C393" s="40" t="str">
        <f t="shared" ref="C393:C456" ca="1" si="76">+IF(EOMONTH($C$1,A393)&lt;=EOMONTH($C$1,$C$2*12),EOMONTH($C$1,A393),"")</f>
        <v/>
      </c>
      <c r="D393" s="43" t="str">
        <f ca="1">+IF($C393&lt;&gt;"",VLOOKUP(YEAR($C393),'Proyecciones cuota'!$B$5:$C$113,2,FALSE),"")</f>
        <v/>
      </c>
      <c r="E393" s="171">
        <f ca="1">IFERROR(IF($D393&lt;&gt;"",VLOOKUP(C393,Simulador!$H$17:$I$27,2,FALSE),0),0)</f>
        <v>0</v>
      </c>
      <c r="F393" s="46" t="str">
        <f t="shared" ref="F393:F456" ca="1" si="77">+IF(D393&lt;&gt;"",F392+D393+E393,"")</f>
        <v/>
      </c>
      <c r="G393" s="43" t="str">
        <f ca="1">+IF(F393&lt;&gt;"",F393*VLOOKUP(YEAR($C393),'Proyecciones DTF'!$B$4:$Y$112,IF(C393&lt;EOMONTH($C$1,61),6,IF(AND(C393&gt;=EOMONTH($C$1,61),C393&lt;EOMONTH($C$1,90)),9,IF(AND(C393&gt;=EOMONTH($C$1,91),C393&lt;EOMONTH($C$1,120)),12,IF(AND(C393&gt;=EOMONTH($C$1,121),C393&lt;EOMONTH($C$1,150)),15,IF(AND(C393&gt;=EOMONTH($C$1,151),C393&lt;EOMONTH($C$1,180)),18,IF(AND(C393&gt;=EOMONTH($C$1,181),C393&lt;EOMONTH($C$1,210)),21,24))))))),"")</f>
        <v/>
      </c>
      <c r="H393" s="47" t="str">
        <f ca="1">+IF(F393&lt;&gt;"",F393*VLOOKUP(YEAR($C393),'Proyecciones DTF'!$B$4:$Y$112,IF(C393&lt;EOMONTH($C$1,61),3,IF(AND(C393&gt;=EOMONTH($C$1,61),C393&lt;EOMONTH($C$1,90)),6,IF(AND(C393&gt;=EOMONTH($C$1,91),C393&lt;EOMONTH($C$1,120)),9,IF(AND(C393&gt;=EOMONTH($C$1,121),C393&lt;EOMONTH($C$1,150)),12,IF(AND(C393&gt;=EOMONTH($C$1,151),C393&lt;EOMONTH($C$1,180)),15,IF(AND(C393&gt;=EOMONTH($C$1,181),C393&lt;EOMONTH($C$1,210)),18,21))))))),"")</f>
        <v/>
      </c>
      <c r="I393" s="88" t="str">
        <f t="shared" ref="I393:I456" ca="1" si="78">IF(G393="","",((1+G393/F393)^(12/1))-1)</f>
        <v/>
      </c>
      <c r="J393" s="138" t="str">
        <f t="shared" ref="J393:J456" ca="1" si="79">IFERROR(((1+H393/F393)^(12/1))-1,"")</f>
        <v/>
      </c>
      <c r="K393" s="43" t="str">
        <f ca="1">+IF(G393&lt;&gt;"",SUM($G$7:G393),"")</f>
        <v/>
      </c>
      <c r="L393" s="46" t="str">
        <f t="shared" ref="L393:L456" ca="1" si="80">IF(K393="","",K393*93%)</f>
        <v/>
      </c>
      <c r="M393" s="51" t="str">
        <f ca="1">+IF(H393&lt;&gt;"",SUM($H$7:H393),"")</f>
        <v/>
      </c>
      <c r="N393" s="47" t="str">
        <f t="shared" ref="N393:N456" ca="1" si="81">IF(M393="","",M393*$U$13)</f>
        <v/>
      </c>
      <c r="O393" s="46" t="str">
        <f t="shared" ref="O393:O456" ca="1" si="82">+IF(K393&lt;&gt;"",F393+K393,"")</f>
        <v/>
      </c>
      <c r="P393" s="46" t="str">
        <f t="shared" ref="P393:P456" ca="1" si="83">IF(L393="","",F393+L393)</f>
        <v/>
      </c>
      <c r="Q393" s="53" t="str">
        <f t="shared" ref="Q393:Q456" ca="1" si="84">+IF(M393&lt;&gt;"",F393+M393,"")</f>
        <v/>
      </c>
      <c r="R393" s="53" t="str">
        <f t="shared" ref="R393:R456" ca="1" si="85">IF(N393="","",F393+N393)</f>
        <v/>
      </c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x14ac:dyDescent="0.25">
      <c r="A394" s="31">
        <v>388</v>
      </c>
      <c r="B394" s="37" t="str">
        <f t="shared" ca="1" si="75"/>
        <v/>
      </c>
      <c r="C394" s="40" t="str">
        <f t="shared" ca="1" si="76"/>
        <v/>
      </c>
      <c r="D394" s="43" t="str">
        <f ca="1">+IF($C394&lt;&gt;"",VLOOKUP(YEAR($C394),'Proyecciones cuota'!$B$5:$C$113,2,FALSE),"")</f>
        <v/>
      </c>
      <c r="E394" s="171">
        <f ca="1">IFERROR(IF($D394&lt;&gt;"",VLOOKUP(C394,Simulador!$H$17:$I$27,2,FALSE),0),0)</f>
        <v>0</v>
      </c>
      <c r="F394" s="46" t="str">
        <f t="shared" ca="1" si="77"/>
        <v/>
      </c>
      <c r="G394" s="43" t="str">
        <f ca="1">+IF(F394&lt;&gt;"",F394*VLOOKUP(YEAR($C394),'Proyecciones DTF'!$B$4:$Y$112,IF(C394&lt;EOMONTH($C$1,61),6,IF(AND(C394&gt;=EOMONTH($C$1,61),C394&lt;EOMONTH($C$1,90)),9,IF(AND(C394&gt;=EOMONTH($C$1,91),C394&lt;EOMONTH($C$1,120)),12,IF(AND(C394&gt;=EOMONTH($C$1,121),C394&lt;EOMONTH($C$1,150)),15,IF(AND(C394&gt;=EOMONTH($C$1,151),C394&lt;EOMONTH($C$1,180)),18,IF(AND(C394&gt;=EOMONTH($C$1,181),C394&lt;EOMONTH($C$1,210)),21,24))))))),"")</f>
        <v/>
      </c>
      <c r="H394" s="47" t="str">
        <f ca="1">+IF(F394&lt;&gt;"",F394*VLOOKUP(YEAR($C394),'Proyecciones DTF'!$B$4:$Y$112,IF(C394&lt;EOMONTH($C$1,61),3,IF(AND(C394&gt;=EOMONTH($C$1,61),C394&lt;EOMONTH($C$1,90)),6,IF(AND(C394&gt;=EOMONTH($C$1,91),C394&lt;EOMONTH($C$1,120)),9,IF(AND(C394&gt;=EOMONTH($C$1,121),C394&lt;EOMONTH($C$1,150)),12,IF(AND(C394&gt;=EOMONTH($C$1,151),C394&lt;EOMONTH($C$1,180)),15,IF(AND(C394&gt;=EOMONTH($C$1,181),C394&lt;EOMONTH($C$1,210)),18,21))))))),"")</f>
        <v/>
      </c>
      <c r="I394" s="88" t="str">
        <f t="shared" ca="1" si="78"/>
        <v/>
      </c>
      <c r="J394" s="138" t="str">
        <f t="shared" ca="1" si="79"/>
        <v/>
      </c>
      <c r="K394" s="43" t="str">
        <f ca="1">+IF(G394&lt;&gt;"",SUM($G$7:G394),"")</f>
        <v/>
      </c>
      <c r="L394" s="46" t="str">
        <f t="shared" ca="1" si="80"/>
        <v/>
      </c>
      <c r="M394" s="51" t="str">
        <f ca="1">+IF(H394&lt;&gt;"",SUM($H$7:H394),"")</f>
        <v/>
      </c>
      <c r="N394" s="47" t="str">
        <f t="shared" ca="1" si="81"/>
        <v/>
      </c>
      <c r="O394" s="46" t="str">
        <f t="shared" ca="1" si="82"/>
        <v/>
      </c>
      <c r="P394" s="46" t="str">
        <f t="shared" ca="1" si="83"/>
        <v/>
      </c>
      <c r="Q394" s="53" t="str">
        <f t="shared" ca="1" si="84"/>
        <v/>
      </c>
      <c r="R394" s="53" t="str">
        <f t="shared" ca="1" si="85"/>
        <v/>
      </c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x14ac:dyDescent="0.25">
      <c r="A395" s="31">
        <v>389</v>
      </c>
      <c r="B395" s="37" t="str">
        <f t="shared" ca="1" si="75"/>
        <v/>
      </c>
      <c r="C395" s="40" t="str">
        <f t="shared" ca="1" si="76"/>
        <v/>
      </c>
      <c r="D395" s="43" t="str">
        <f ca="1">+IF($C395&lt;&gt;"",VLOOKUP(YEAR($C395),'Proyecciones cuota'!$B$5:$C$113,2,FALSE),"")</f>
        <v/>
      </c>
      <c r="E395" s="171">
        <f ca="1">IFERROR(IF($D395&lt;&gt;"",VLOOKUP(C395,Simulador!$H$17:$I$27,2,FALSE),0),0)</f>
        <v>0</v>
      </c>
      <c r="F395" s="46" t="str">
        <f t="shared" ca="1" si="77"/>
        <v/>
      </c>
      <c r="G395" s="43" t="str">
        <f ca="1">+IF(F395&lt;&gt;"",F395*VLOOKUP(YEAR($C395),'Proyecciones DTF'!$B$4:$Y$112,IF(C395&lt;EOMONTH($C$1,61),6,IF(AND(C395&gt;=EOMONTH($C$1,61),C395&lt;EOMONTH($C$1,90)),9,IF(AND(C395&gt;=EOMONTH($C$1,91),C395&lt;EOMONTH($C$1,120)),12,IF(AND(C395&gt;=EOMONTH($C$1,121),C395&lt;EOMONTH($C$1,150)),15,IF(AND(C395&gt;=EOMONTH($C$1,151),C395&lt;EOMONTH($C$1,180)),18,IF(AND(C395&gt;=EOMONTH($C$1,181),C395&lt;EOMONTH($C$1,210)),21,24))))))),"")</f>
        <v/>
      </c>
      <c r="H395" s="47" t="str">
        <f ca="1">+IF(F395&lt;&gt;"",F395*VLOOKUP(YEAR($C395),'Proyecciones DTF'!$B$4:$Y$112,IF(C395&lt;EOMONTH($C$1,61),3,IF(AND(C395&gt;=EOMONTH($C$1,61),C395&lt;EOMONTH($C$1,90)),6,IF(AND(C395&gt;=EOMONTH($C$1,91),C395&lt;EOMONTH($C$1,120)),9,IF(AND(C395&gt;=EOMONTH($C$1,121),C395&lt;EOMONTH($C$1,150)),12,IF(AND(C395&gt;=EOMONTH($C$1,151),C395&lt;EOMONTH($C$1,180)),15,IF(AND(C395&gt;=EOMONTH($C$1,181),C395&lt;EOMONTH($C$1,210)),18,21))))))),"")</f>
        <v/>
      </c>
      <c r="I395" s="88" t="str">
        <f t="shared" ca="1" si="78"/>
        <v/>
      </c>
      <c r="J395" s="138" t="str">
        <f t="shared" ca="1" si="79"/>
        <v/>
      </c>
      <c r="K395" s="43" t="str">
        <f ca="1">+IF(G395&lt;&gt;"",SUM($G$7:G395),"")</f>
        <v/>
      </c>
      <c r="L395" s="46" t="str">
        <f t="shared" ca="1" si="80"/>
        <v/>
      </c>
      <c r="M395" s="51" t="str">
        <f ca="1">+IF(H395&lt;&gt;"",SUM($H$7:H395),"")</f>
        <v/>
      </c>
      <c r="N395" s="47" t="str">
        <f t="shared" ca="1" si="81"/>
        <v/>
      </c>
      <c r="O395" s="46" t="str">
        <f t="shared" ca="1" si="82"/>
        <v/>
      </c>
      <c r="P395" s="46" t="str">
        <f t="shared" ca="1" si="83"/>
        <v/>
      </c>
      <c r="Q395" s="53" t="str">
        <f t="shared" ca="1" si="84"/>
        <v/>
      </c>
      <c r="R395" s="53" t="str">
        <f t="shared" ca="1" si="85"/>
        <v/>
      </c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x14ac:dyDescent="0.25">
      <c r="A396" s="31">
        <v>390</v>
      </c>
      <c r="B396" s="37" t="str">
        <f t="shared" ca="1" si="75"/>
        <v/>
      </c>
      <c r="C396" s="40" t="str">
        <f t="shared" ca="1" si="76"/>
        <v/>
      </c>
      <c r="D396" s="43" t="str">
        <f ca="1">+IF($C396&lt;&gt;"",VLOOKUP(YEAR($C396),'Proyecciones cuota'!$B$5:$C$113,2,FALSE),"")</f>
        <v/>
      </c>
      <c r="E396" s="171">
        <f ca="1">IFERROR(IF($D396&lt;&gt;"",VLOOKUP(C396,Simulador!$H$17:$I$27,2,FALSE),0),0)</f>
        <v>0</v>
      </c>
      <c r="F396" s="46" t="str">
        <f t="shared" ca="1" si="77"/>
        <v/>
      </c>
      <c r="G396" s="43" t="str">
        <f ca="1">+IF(F396&lt;&gt;"",F396*VLOOKUP(YEAR($C396),'Proyecciones DTF'!$B$4:$Y$112,IF(C396&lt;EOMONTH($C$1,61),6,IF(AND(C396&gt;=EOMONTH($C$1,61),C396&lt;EOMONTH($C$1,90)),9,IF(AND(C396&gt;=EOMONTH($C$1,91),C396&lt;EOMONTH($C$1,120)),12,IF(AND(C396&gt;=EOMONTH($C$1,121),C396&lt;EOMONTH($C$1,150)),15,IF(AND(C396&gt;=EOMONTH($C$1,151),C396&lt;EOMONTH($C$1,180)),18,IF(AND(C396&gt;=EOMONTH($C$1,181),C396&lt;EOMONTH($C$1,210)),21,24))))))),"")</f>
        <v/>
      </c>
      <c r="H396" s="47" t="str">
        <f ca="1">+IF(F396&lt;&gt;"",F396*VLOOKUP(YEAR($C396),'Proyecciones DTF'!$B$4:$Y$112,IF(C396&lt;EOMONTH($C$1,61),3,IF(AND(C396&gt;=EOMONTH($C$1,61),C396&lt;EOMONTH($C$1,90)),6,IF(AND(C396&gt;=EOMONTH($C$1,91),C396&lt;EOMONTH($C$1,120)),9,IF(AND(C396&gt;=EOMONTH($C$1,121),C396&lt;EOMONTH($C$1,150)),12,IF(AND(C396&gt;=EOMONTH($C$1,151),C396&lt;EOMONTH($C$1,180)),15,IF(AND(C396&gt;=EOMONTH($C$1,181),C396&lt;EOMONTH($C$1,210)),18,21))))))),"")</f>
        <v/>
      </c>
      <c r="I396" s="88" t="str">
        <f t="shared" ca="1" si="78"/>
        <v/>
      </c>
      <c r="J396" s="138" t="str">
        <f t="shared" ca="1" si="79"/>
        <v/>
      </c>
      <c r="K396" s="43" t="str">
        <f ca="1">+IF(G396&lt;&gt;"",SUM($G$7:G396),"")</f>
        <v/>
      </c>
      <c r="L396" s="46" t="str">
        <f t="shared" ca="1" si="80"/>
        <v/>
      </c>
      <c r="M396" s="51" t="str">
        <f ca="1">+IF(H396&lt;&gt;"",SUM($H$7:H396),"")</f>
        <v/>
      </c>
      <c r="N396" s="47" t="str">
        <f t="shared" ca="1" si="81"/>
        <v/>
      </c>
      <c r="O396" s="46" t="str">
        <f t="shared" ca="1" si="82"/>
        <v/>
      </c>
      <c r="P396" s="46" t="str">
        <f t="shared" ca="1" si="83"/>
        <v/>
      </c>
      <c r="Q396" s="53" t="str">
        <f t="shared" ca="1" si="84"/>
        <v/>
      </c>
      <c r="R396" s="53" t="str">
        <f t="shared" ca="1" si="85"/>
        <v/>
      </c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x14ac:dyDescent="0.25">
      <c r="A397" s="31">
        <v>391</v>
      </c>
      <c r="B397" s="37" t="str">
        <f t="shared" ca="1" si="75"/>
        <v/>
      </c>
      <c r="C397" s="40" t="str">
        <f t="shared" ca="1" si="76"/>
        <v/>
      </c>
      <c r="D397" s="43" t="str">
        <f ca="1">+IF($C397&lt;&gt;"",VLOOKUP(YEAR($C397),'Proyecciones cuota'!$B$5:$C$113,2,FALSE),"")</f>
        <v/>
      </c>
      <c r="E397" s="171">
        <f ca="1">IFERROR(IF($D397&lt;&gt;"",VLOOKUP(C397,Simulador!$H$17:$I$27,2,FALSE),0),0)</f>
        <v>0</v>
      </c>
      <c r="F397" s="46" t="str">
        <f t="shared" ca="1" si="77"/>
        <v/>
      </c>
      <c r="G397" s="43" t="str">
        <f ca="1">+IF(F397&lt;&gt;"",F397*VLOOKUP(YEAR($C397),'Proyecciones DTF'!$B$4:$Y$112,IF(C397&lt;EOMONTH($C$1,61),6,IF(AND(C397&gt;=EOMONTH($C$1,61),C397&lt;EOMONTH($C$1,90)),9,IF(AND(C397&gt;=EOMONTH($C$1,91),C397&lt;EOMONTH($C$1,120)),12,IF(AND(C397&gt;=EOMONTH($C$1,121),C397&lt;EOMONTH($C$1,150)),15,IF(AND(C397&gt;=EOMONTH($C$1,151),C397&lt;EOMONTH($C$1,180)),18,IF(AND(C397&gt;=EOMONTH($C$1,181),C397&lt;EOMONTH($C$1,210)),21,24))))))),"")</f>
        <v/>
      </c>
      <c r="H397" s="47" t="str">
        <f ca="1">+IF(F397&lt;&gt;"",F397*VLOOKUP(YEAR($C397),'Proyecciones DTF'!$B$4:$Y$112,IF(C397&lt;EOMONTH($C$1,61),3,IF(AND(C397&gt;=EOMONTH($C$1,61),C397&lt;EOMONTH($C$1,90)),6,IF(AND(C397&gt;=EOMONTH($C$1,91),C397&lt;EOMONTH($C$1,120)),9,IF(AND(C397&gt;=EOMONTH($C$1,121),C397&lt;EOMONTH($C$1,150)),12,IF(AND(C397&gt;=EOMONTH($C$1,151),C397&lt;EOMONTH($C$1,180)),15,IF(AND(C397&gt;=EOMONTH($C$1,181),C397&lt;EOMONTH($C$1,210)),18,21))))))),"")</f>
        <v/>
      </c>
      <c r="I397" s="88" t="str">
        <f t="shared" ca="1" si="78"/>
        <v/>
      </c>
      <c r="J397" s="138" t="str">
        <f t="shared" ca="1" si="79"/>
        <v/>
      </c>
      <c r="K397" s="43" t="str">
        <f ca="1">+IF(G397&lt;&gt;"",SUM($G$7:G397),"")</f>
        <v/>
      </c>
      <c r="L397" s="46" t="str">
        <f t="shared" ca="1" si="80"/>
        <v/>
      </c>
      <c r="M397" s="51" t="str">
        <f ca="1">+IF(H397&lt;&gt;"",SUM($H$7:H397),"")</f>
        <v/>
      </c>
      <c r="N397" s="47" t="str">
        <f t="shared" ca="1" si="81"/>
        <v/>
      </c>
      <c r="O397" s="46" t="str">
        <f t="shared" ca="1" si="82"/>
        <v/>
      </c>
      <c r="P397" s="46" t="str">
        <f t="shared" ca="1" si="83"/>
        <v/>
      </c>
      <c r="Q397" s="53" t="str">
        <f t="shared" ca="1" si="84"/>
        <v/>
      </c>
      <c r="R397" s="53" t="str">
        <f t="shared" ca="1" si="85"/>
        <v/>
      </c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x14ac:dyDescent="0.25">
      <c r="A398" s="31">
        <v>392</v>
      </c>
      <c r="B398" s="37" t="str">
        <f t="shared" ca="1" si="75"/>
        <v/>
      </c>
      <c r="C398" s="40" t="str">
        <f t="shared" ca="1" si="76"/>
        <v/>
      </c>
      <c r="D398" s="43" t="str">
        <f ca="1">+IF($C398&lt;&gt;"",VLOOKUP(YEAR($C398),'Proyecciones cuota'!$B$5:$C$113,2,FALSE),"")</f>
        <v/>
      </c>
      <c r="E398" s="171">
        <f ca="1">IFERROR(IF($D398&lt;&gt;"",VLOOKUP(C398,Simulador!$H$17:$I$27,2,FALSE),0),0)</f>
        <v>0</v>
      </c>
      <c r="F398" s="46" t="str">
        <f t="shared" ca="1" si="77"/>
        <v/>
      </c>
      <c r="G398" s="43" t="str">
        <f ca="1">+IF(F398&lt;&gt;"",F398*VLOOKUP(YEAR($C398),'Proyecciones DTF'!$B$4:$Y$112,IF(C398&lt;EOMONTH($C$1,61),6,IF(AND(C398&gt;=EOMONTH($C$1,61),C398&lt;EOMONTH($C$1,90)),9,IF(AND(C398&gt;=EOMONTH($C$1,91),C398&lt;EOMONTH($C$1,120)),12,IF(AND(C398&gt;=EOMONTH($C$1,121),C398&lt;EOMONTH($C$1,150)),15,IF(AND(C398&gt;=EOMONTH($C$1,151),C398&lt;EOMONTH($C$1,180)),18,IF(AND(C398&gt;=EOMONTH($C$1,181),C398&lt;EOMONTH($C$1,210)),21,24))))))),"")</f>
        <v/>
      </c>
      <c r="H398" s="47" t="str">
        <f ca="1">+IF(F398&lt;&gt;"",F398*VLOOKUP(YEAR($C398),'Proyecciones DTF'!$B$4:$Y$112,IF(C398&lt;EOMONTH($C$1,61),3,IF(AND(C398&gt;=EOMONTH($C$1,61),C398&lt;EOMONTH($C$1,90)),6,IF(AND(C398&gt;=EOMONTH($C$1,91),C398&lt;EOMONTH($C$1,120)),9,IF(AND(C398&gt;=EOMONTH($C$1,121),C398&lt;EOMONTH($C$1,150)),12,IF(AND(C398&gt;=EOMONTH($C$1,151),C398&lt;EOMONTH($C$1,180)),15,IF(AND(C398&gt;=EOMONTH($C$1,181),C398&lt;EOMONTH($C$1,210)),18,21))))))),"")</f>
        <v/>
      </c>
      <c r="I398" s="88" t="str">
        <f t="shared" ca="1" si="78"/>
        <v/>
      </c>
      <c r="J398" s="138" t="str">
        <f t="shared" ca="1" si="79"/>
        <v/>
      </c>
      <c r="K398" s="43" t="str">
        <f ca="1">+IF(G398&lt;&gt;"",SUM($G$7:G398),"")</f>
        <v/>
      </c>
      <c r="L398" s="46" t="str">
        <f t="shared" ca="1" si="80"/>
        <v/>
      </c>
      <c r="M398" s="51" t="str">
        <f ca="1">+IF(H398&lt;&gt;"",SUM($H$7:H398),"")</f>
        <v/>
      </c>
      <c r="N398" s="47" t="str">
        <f t="shared" ca="1" si="81"/>
        <v/>
      </c>
      <c r="O398" s="46" t="str">
        <f t="shared" ca="1" si="82"/>
        <v/>
      </c>
      <c r="P398" s="46" t="str">
        <f t="shared" ca="1" si="83"/>
        <v/>
      </c>
      <c r="Q398" s="53" t="str">
        <f t="shared" ca="1" si="84"/>
        <v/>
      </c>
      <c r="R398" s="53" t="str">
        <f t="shared" ca="1" si="85"/>
        <v/>
      </c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x14ac:dyDescent="0.25">
      <c r="A399" s="31">
        <v>393</v>
      </c>
      <c r="B399" s="37" t="str">
        <f t="shared" ca="1" si="75"/>
        <v/>
      </c>
      <c r="C399" s="40" t="str">
        <f t="shared" ca="1" si="76"/>
        <v/>
      </c>
      <c r="D399" s="43" t="str">
        <f ca="1">+IF($C399&lt;&gt;"",VLOOKUP(YEAR($C399),'Proyecciones cuota'!$B$5:$C$113,2,FALSE),"")</f>
        <v/>
      </c>
      <c r="E399" s="171">
        <f ca="1">IFERROR(IF($D399&lt;&gt;"",VLOOKUP(C399,Simulador!$H$17:$I$27,2,FALSE),0),0)</f>
        <v>0</v>
      </c>
      <c r="F399" s="46" t="str">
        <f t="shared" ca="1" si="77"/>
        <v/>
      </c>
      <c r="G399" s="43" t="str">
        <f ca="1">+IF(F399&lt;&gt;"",F399*VLOOKUP(YEAR($C399),'Proyecciones DTF'!$B$4:$Y$112,IF(C399&lt;EOMONTH($C$1,61),6,IF(AND(C399&gt;=EOMONTH($C$1,61),C399&lt;EOMONTH($C$1,90)),9,IF(AND(C399&gt;=EOMONTH($C$1,91),C399&lt;EOMONTH($C$1,120)),12,IF(AND(C399&gt;=EOMONTH($C$1,121),C399&lt;EOMONTH($C$1,150)),15,IF(AND(C399&gt;=EOMONTH($C$1,151),C399&lt;EOMONTH($C$1,180)),18,IF(AND(C399&gt;=EOMONTH($C$1,181),C399&lt;EOMONTH($C$1,210)),21,24))))))),"")</f>
        <v/>
      </c>
      <c r="H399" s="47" t="str">
        <f ca="1">+IF(F399&lt;&gt;"",F399*VLOOKUP(YEAR($C399),'Proyecciones DTF'!$B$4:$Y$112,IF(C399&lt;EOMONTH($C$1,61),3,IF(AND(C399&gt;=EOMONTH($C$1,61),C399&lt;EOMONTH($C$1,90)),6,IF(AND(C399&gt;=EOMONTH($C$1,91),C399&lt;EOMONTH($C$1,120)),9,IF(AND(C399&gt;=EOMONTH($C$1,121),C399&lt;EOMONTH($C$1,150)),12,IF(AND(C399&gt;=EOMONTH($C$1,151),C399&lt;EOMONTH($C$1,180)),15,IF(AND(C399&gt;=EOMONTH($C$1,181),C399&lt;EOMONTH($C$1,210)),18,21))))))),"")</f>
        <v/>
      </c>
      <c r="I399" s="88" t="str">
        <f t="shared" ca="1" si="78"/>
        <v/>
      </c>
      <c r="J399" s="138" t="str">
        <f t="shared" ca="1" si="79"/>
        <v/>
      </c>
      <c r="K399" s="43" t="str">
        <f ca="1">+IF(G399&lt;&gt;"",SUM($G$7:G399),"")</f>
        <v/>
      </c>
      <c r="L399" s="46" t="str">
        <f t="shared" ca="1" si="80"/>
        <v/>
      </c>
      <c r="M399" s="51" t="str">
        <f ca="1">+IF(H399&lt;&gt;"",SUM($H$7:H399),"")</f>
        <v/>
      </c>
      <c r="N399" s="47" t="str">
        <f t="shared" ca="1" si="81"/>
        <v/>
      </c>
      <c r="O399" s="46" t="str">
        <f t="shared" ca="1" si="82"/>
        <v/>
      </c>
      <c r="P399" s="46" t="str">
        <f t="shared" ca="1" si="83"/>
        <v/>
      </c>
      <c r="Q399" s="53" t="str">
        <f t="shared" ca="1" si="84"/>
        <v/>
      </c>
      <c r="R399" s="53" t="str">
        <f t="shared" ca="1" si="85"/>
        <v/>
      </c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x14ac:dyDescent="0.25">
      <c r="A400" s="31">
        <v>394</v>
      </c>
      <c r="B400" s="37" t="str">
        <f t="shared" ca="1" si="75"/>
        <v/>
      </c>
      <c r="C400" s="40" t="str">
        <f t="shared" ca="1" si="76"/>
        <v/>
      </c>
      <c r="D400" s="43" t="str">
        <f ca="1">+IF($C400&lt;&gt;"",VLOOKUP(YEAR($C400),'Proyecciones cuota'!$B$5:$C$113,2,FALSE),"")</f>
        <v/>
      </c>
      <c r="E400" s="171">
        <f ca="1">IFERROR(IF($D400&lt;&gt;"",VLOOKUP(C400,Simulador!$H$17:$I$27,2,FALSE),0),0)</f>
        <v>0</v>
      </c>
      <c r="F400" s="46" t="str">
        <f t="shared" ca="1" si="77"/>
        <v/>
      </c>
      <c r="G400" s="43" t="str">
        <f ca="1">+IF(F400&lt;&gt;"",F400*VLOOKUP(YEAR($C400),'Proyecciones DTF'!$B$4:$Y$112,IF(C400&lt;EOMONTH($C$1,61),6,IF(AND(C400&gt;=EOMONTH($C$1,61),C400&lt;EOMONTH($C$1,90)),9,IF(AND(C400&gt;=EOMONTH($C$1,91),C400&lt;EOMONTH($C$1,120)),12,IF(AND(C400&gt;=EOMONTH($C$1,121),C400&lt;EOMONTH($C$1,150)),15,IF(AND(C400&gt;=EOMONTH($C$1,151),C400&lt;EOMONTH($C$1,180)),18,IF(AND(C400&gt;=EOMONTH($C$1,181),C400&lt;EOMONTH($C$1,210)),21,24))))))),"")</f>
        <v/>
      </c>
      <c r="H400" s="47" t="str">
        <f ca="1">+IF(F400&lt;&gt;"",F400*VLOOKUP(YEAR($C400),'Proyecciones DTF'!$B$4:$Y$112,IF(C400&lt;EOMONTH($C$1,61),3,IF(AND(C400&gt;=EOMONTH($C$1,61),C400&lt;EOMONTH($C$1,90)),6,IF(AND(C400&gt;=EOMONTH($C$1,91),C400&lt;EOMONTH($C$1,120)),9,IF(AND(C400&gt;=EOMONTH($C$1,121),C400&lt;EOMONTH($C$1,150)),12,IF(AND(C400&gt;=EOMONTH($C$1,151),C400&lt;EOMONTH($C$1,180)),15,IF(AND(C400&gt;=EOMONTH($C$1,181),C400&lt;EOMONTH($C$1,210)),18,21))))))),"")</f>
        <v/>
      </c>
      <c r="I400" s="88" t="str">
        <f t="shared" ca="1" si="78"/>
        <v/>
      </c>
      <c r="J400" s="138" t="str">
        <f t="shared" ca="1" si="79"/>
        <v/>
      </c>
      <c r="K400" s="43" t="str">
        <f ca="1">+IF(G400&lt;&gt;"",SUM($G$7:G400),"")</f>
        <v/>
      </c>
      <c r="L400" s="46" t="str">
        <f t="shared" ca="1" si="80"/>
        <v/>
      </c>
      <c r="M400" s="51" t="str">
        <f ca="1">+IF(H400&lt;&gt;"",SUM($H$7:H400),"")</f>
        <v/>
      </c>
      <c r="N400" s="47" t="str">
        <f t="shared" ca="1" si="81"/>
        <v/>
      </c>
      <c r="O400" s="46" t="str">
        <f t="shared" ca="1" si="82"/>
        <v/>
      </c>
      <c r="P400" s="46" t="str">
        <f t="shared" ca="1" si="83"/>
        <v/>
      </c>
      <c r="Q400" s="53" t="str">
        <f t="shared" ca="1" si="84"/>
        <v/>
      </c>
      <c r="R400" s="53" t="str">
        <f t="shared" ca="1" si="85"/>
        <v/>
      </c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x14ac:dyDescent="0.25">
      <c r="A401" s="31">
        <v>395</v>
      </c>
      <c r="B401" s="37" t="str">
        <f t="shared" ca="1" si="75"/>
        <v/>
      </c>
      <c r="C401" s="40" t="str">
        <f t="shared" ca="1" si="76"/>
        <v/>
      </c>
      <c r="D401" s="43" t="str">
        <f ca="1">+IF($C401&lt;&gt;"",VLOOKUP(YEAR($C401),'Proyecciones cuota'!$B$5:$C$113,2,FALSE),"")</f>
        <v/>
      </c>
      <c r="E401" s="171">
        <f ca="1">IFERROR(IF($D401&lt;&gt;"",VLOOKUP(C401,Simulador!$H$17:$I$27,2,FALSE),0),0)</f>
        <v>0</v>
      </c>
      <c r="F401" s="46" t="str">
        <f t="shared" ca="1" si="77"/>
        <v/>
      </c>
      <c r="G401" s="43" t="str">
        <f ca="1">+IF(F401&lt;&gt;"",F401*VLOOKUP(YEAR($C401),'Proyecciones DTF'!$B$4:$Y$112,IF(C401&lt;EOMONTH($C$1,61),6,IF(AND(C401&gt;=EOMONTH($C$1,61),C401&lt;EOMONTH($C$1,90)),9,IF(AND(C401&gt;=EOMONTH($C$1,91),C401&lt;EOMONTH($C$1,120)),12,IF(AND(C401&gt;=EOMONTH($C$1,121),C401&lt;EOMONTH($C$1,150)),15,IF(AND(C401&gt;=EOMONTH($C$1,151),C401&lt;EOMONTH($C$1,180)),18,IF(AND(C401&gt;=EOMONTH($C$1,181),C401&lt;EOMONTH($C$1,210)),21,24))))))),"")</f>
        <v/>
      </c>
      <c r="H401" s="47" t="str">
        <f ca="1">+IF(F401&lt;&gt;"",F401*VLOOKUP(YEAR($C401),'Proyecciones DTF'!$B$4:$Y$112,IF(C401&lt;EOMONTH($C$1,61),3,IF(AND(C401&gt;=EOMONTH($C$1,61),C401&lt;EOMONTH($C$1,90)),6,IF(AND(C401&gt;=EOMONTH($C$1,91),C401&lt;EOMONTH($C$1,120)),9,IF(AND(C401&gt;=EOMONTH($C$1,121),C401&lt;EOMONTH($C$1,150)),12,IF(AND(C401&gt;=EOMONTH($C$1,151),C401&lt;EOMONTH($C$1,180)),15,IF(AND(C401&gt;=EOMONTH($C$1,181),C401&lt;EOMONTH($C$1,210)),18,21))))))),"")</f>
        <v/>
      </c>
      <c r="I401" s="88" t="str">
        <f t="shared" ca="1" si="78"/>
        <v/>
      </c>
      <c r="J401" s="138" t="str">
        <f t="shared" ca="1" si="79"/>
        <v/>
      </c>
      <c r="K401" s="43" t="str">
        <f ca="1">+IF(G401&lt;&gt;"",SUM($G$7:G401),"")</f>
        <v/>
      </c>
      <c r="L401" s="46" t="str">
        <f t="shared" ca="1" si="80"/>
        <v/>
      </c>
      <c r="M401" s="51" t="str">
        <f ca="1">+IF(H401&lt;&gt;"",SUM($H$7:H401),"")</f>
        <v/>
      </c>
      <c r="N401" s="47" t="str">
        <f t="shared" ca="1" si="81"/>
        <v/>
      </c>
      <c r="O401" s="46" t="str">
        <f t="shared" ca="1" si="82"/>
        <v/>
      </c>
      <c r="P401" s="46" t="str">
        <f t="shared" ca="1" si="83"/>
        <v/>
      </c>
      <c r="Q401" s="53" t="str">
        <f t="shared" ca="1" si="84"/>
        <v/>
      </c>
      <c r="R401" s="53" t="str">
        <f t="shared" ca="1" si="85"/>
        <v/>
      </c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x14ac:dyDescent="0.25">
      <c r="A402" s="31">
        <v>396</v>
      </c>
      <c r="B402" s="37" t="str">
        <f t="shared" ca="1" si="75"/>
        <v/>
      </c>
      <c r="C402" s="40" t="str">
        <f t="shared" ca="1" si="76"/>
        <v/>
      </c>
      <c r="D402" s="43" t="str">
        <f ca="1">+IF($C402&lt;&gt;"",VLOOKUP(YEAR($C402),'Proyecciones cuota'!$B$5:$C$113,2,FALSE),"")</f>
        <v/>
      </c>
      <c r="E402" s="171">
        <f ca="1">IFERROR(IF($D402&lt;&gt;"",VLOOKUP(C402,Simulador!$H$17:$I$27,2,FALSE),0),0)</f>
        <v>0</v>
      </c>
      <c r="F402" s="46" t="str">
        <f t="shared" ca="1" si="77"/>
        <v/>
      </c>
      <c r="G402" s="43" t="str">
        <f ca="1">+IF(F402&lt;&gt;"",F402*VLOOKUP(YEAR($C402),'Proyecciones DTF'!$B$4:$Y$112,IF(C402&lt;EOMONTH($C$1,61),6,IF(AND(C402&gt;=EOMONTH($C$1,61),C402&lt;EOMONTH($C$1,90)),9,IF(AND(C402&gt;=EOMONTH($C$1,91),C402&lt;EOMONTH($C$1,120)),12,IF(AND(C402&gt;=EOMONTH($C$1,121),C402&lt;EOMONTH($C$1,150)),15,IF(AND(C402&gt;=EOMONTH($C$1,151),C402&lt;EOMONTH($C$1,180)),18,IF(AND(C402&gt;=EOMONTH($C$1,181),C402&lt;EOMONTH($C$1,210)),21,24))))))),"")</f>
        <v/>
      </c>
      <c r="H402" s="47" t="str">
        <f ca="1">+IF(F402&lt;&gt;"",F402*VLOOKUP(YEAR($C402),'Proyecciones DTF'!$B$4:$Y$112,IF(C402&lt;EOMONTH($C$1,61),3,IF(AND(C402&gt;=EOMONTH($C$1,61),C402&lt;EOMONTH($C$1,90)),6,IF(AND(C402&gt;=EOMONTH($C$1,91),C402&lt;EOMONTH($C$1,120)),9,IF(AND(C402&gt;=EOMONTH($C$1,121),C402&lt;EOMONTH($C$1,150)),12,IF(AND(C402&gt;=EOMONTH($C$1,151),C402&lt;EOMONTH($C$1,180)),15,IF(AND(C402&gt;=EOMONTH($C$1,181),C402&lt;EOMONTH($C$1,210)),18,21))))))),"")</f>
        <v/>
      </c>
      <c r="I402" s="88" t="str">
        <f t="shared" ca="1" si="78"/>
        <v/>
      </c>
      <c r="J402" s="138" t="str">
        <f t="shared" ca="1" si="79"/>
        <v/>
      </c>
      <c r="K402" s="43" t="str">
        <f ca="1">+IF(G402&lt;&gt;"",SUM($G$7:G402),"")</f>
        <v/>
      </c>
      <c r="L402" s="46" t="str">
        <f t="shared" ca="1" si="80"/>
        <v/>
      </c>
      <c r="M402" s="51" t="str">
        <f ca="1">+IF(H402&lt;&gt;"",SUM($H$7:H402),"")</f>
        <v/>
      </c>
      <c r="N402" s="47" t="str">
        <f t="shared" ca="1" si="81"/>
        <v/>
      </c>
      <c r="O402" s="46" t="str">
        <f t="shared" ca="1" si="82"/>
        <v/>
      </c>
      <c r="P402" s="46" t="str">
        <f t="shared" ca="1" si="83"/>
        <v/>
      </c>
      <c r="Q402" s="53" t="str">
        <f t="shared" ca="1" si="84"/>
        <v/>
      </c>
      <c r="R402" s="53" t="str">
        <f t="shared" ca="1" si="85"/>
        <v/>
      </c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x14ac:dyDescent="0.25">
      <c r="A403" s="31">
        <v>397</v>
      </c>
      <c r="B403" s="37" t="str">
        <f t="shared" ca="1" si="75"/>
        <v/>
      </c>
      <c r="C403" s="40" t="str">
        <f t="shared" ca="1" si="76"/>
        <v/>
      </c>
      <c r="D403" s="43" t="str">
        <f ca="1">+IF($C403&lt;&gt;"",VLOOKUP(YEAR($C403),'Proyecciones cuota'!$B$5:$C$113,2,FALSE),"")</f>
        <v/>
      </c>
      <c r="E403" s="171">
        <f ca="1">IFERROR(IF($D403&lt;&gt;"",VLOOKUP(C403,Simulador!$H$17:$I$27,2,FALSE),0),0)</f>
        <v>0</v>
      </c>
      <c r="F403" s="46" t="str">
        <f t="shared" ca="1" si="77"/>
        <v/>
      </c>
      <c r="G403" s="43" t="str">
        <f ca="1">+IF(F403&lt;&gt;"",F403*VLOOKUP(YEAR($C403),'Proyecciones DTF'!$B$4:$Y$112,IF(C403&lt;EOMONTH($C$1,61),6,IF(AND(C403&gt;=EOMONTH($C$1,61),C403&lt;EOMONTH($C$1,90)),9,IF(AND(C403&gt;=EOMONTH($C$1,91),C403&lt;EOMONTH($C$1,120)),12,IF(AND(C403&gt;=EOMONTH($C$1,121),C403&lt;EOMONTH($C$1,150)),15,IF(AND(C403&gt;=EOMONTH($C$1,151),C403&lt;EOMONTH($C$1,180)),18,IF(AND(C403&gt;=EOMONTH($C$1,181),C403&lt;EOMONTH($C$1,210)),21,24))))))),"")</f>
        <v/>
      </c>
      <c r="H403" s="47" t="str">
        <f ca="1">+IF(F403&lt;&gt;"",F403*VLOOKUP(YEAR($C403),'Proyecciones DTF'!$B$4:$Y$112,IF(C403&lt;EOMONTH($C$1,61),3,IF(AND(C403&gt;=EOMONTH($C$1,61),C403&lt;EOMONTH($C$1,90)),6,IF(AND(C403&gt;=EOMONTH($C$1,91),C403&lt;EOMONTH($C$1,120)),9,IF(AND(C403&gt;=EOMONTH($C$1,121),C403&lt;EOMONTH($C$1,150)),12,IF(AND(C403&gt;=EOMONTH($C$1,151),C403&lt;EOMONTH($C$1,180)),15,IF(AND(C403&gt;=EOMONTH($C$1,181),C403&lt;EOMONTH($C$1,210)),18,21))))))),"")</f>
        <v/>
      </c>
      <c r="I403" s="88" t="str">
        <f t="shared" ca="1" si="78"/>
        <v/>
      </c>
      <c r="J403" s="138" t="str">
        <f t="shared" ca="1" si="79"/>
        <v/>
      </c>
      <c r="K403" s="43" t="str">
        <f ca="1">+IF(G403&lt;&gt;"",SUM($G$7:G403),"")</f>
        <v/>
      </c>
      <c r="L403" s="46" t="str">
        <f t="shared" ca="1" si="80"/>
        <v/>
      </c>
      <c r="M403" s="51" t="str">
        <f ca="1">+IF(H403&lt;&gt;"",SUM($H$7:H403),"")</f>
        <v/>
      </c>
      <c r="N403" s="47" t="str">
        <f t="shared" ca="1" si="81"/>
        <v/>
      </c>
      <c r="O403" s="46" t="str">
        <f t="shared" ca="1" si="82"/>
        <v/>
      </c>
      <c r="P403" s="46" t="str">
        <f t="shared" ca="1" si="83"/>
        <v/>
      </c>
      <c r="Q403" s="53" t="str">
        <f t="shared" ca="1" si="84"/>
        <v/>
      </c>
      <c r="R403" s="53" t="str">
        <f t="shared" ca="1" si="85"/>
        <v/>
      </c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x14ac:dyDescent="0.25">
      <c r="A404" s="31">
        <v>398</v>
      </c>
      <c r="B404" s="37" t="str">
        <f t="shared" ca="1" si="75"/>
        <v/>
      </c>
      <c r="C404" s="40" t="str">
        <f t="shared" ca="1" si="76"/>
        <v/>
      </c>
      <c r="D404" s="43" t="str">
        <f ca="1">+IF($C404&lt;&gt;"",VLOOKUP(YEAR($C404),'Proyecciones cuota'!$B$5:$C$113,2,FALSE),"")</f>
        <v/>
      </c>
      <c r="E404" s="171">
        <f ca="1">IFERROR(IF($D404&lt;&gt;"",VLOOKUP(C404,Simulador!$H$17:$I$27,2,FALSE),0),0)</f>
        <v>0</v>
      </c>
      <c r="F404" s="46" t="str">
        <f t="shared" ca="1" si="77"/>
        <v/>
      </c>
      <c r="G404" s="43" t="str">
        <f ca="1">+IF(F404&lt;&gt;"",F404*VLOOKUP(YEAR($C404),'Proyecciones DTF'!$B$4:$Y$112,IF(C404&lt;EOMONTH($C$1,61),6,IF(AND(C404&gt;=EOMONTH($C$1,61),C404&lt;EOMONTH($C$1,90)),9,IF(AND(C404&gt;=EOMONTH($C$1,91),C404&lt;EOMONTH($C$1,120)),12,IF(AND(C404&gt;=EOMONTH($C$1,121),C404&lt;EOMONTH($C$1,150)),15,IF(AND(C404&gt;=EOMONTH($C$1,151),C404&lt;EOMONTH($C$1,180)),18,IF(AND(C404&gt;=EOMONTH($C$1,181),C404&lt;EOMONTH($C$1,210)),21,24))))))),"")</f>
        <v/>
      </c>
      <c r="H404" s="47" t="str">
        <f ca="1">+IF(F404&lt;&gt;"",F404*VLOOKUP(YEAR($C404),'Proyecciones DTF'!$B$4:$Y$112,IF(C404&lt;EOMONTH($C$1,61),3,IF(AND(C404&gt;=EOMONTH($C$1,61),C404&lt;EOMONTH($C$1,90)),6,IF(AND(C404&gt;=EOMONTH($C$1,91),C404&lt;EOMONTH($C$1,120)),9,IF(AND(C404&gt;=EOMONTH($C$1,121),C404&lt;EOMONTH($C$1,150)),12,IF(AND(C404&gt;=EOMONTH($C$1,151),C404&lt;EOMONTH($C$1,180)),15,IF(AND(C404&gt;=EOMONTH($C$1,181),C404&lt;EOMONTH($C$1,210)),18,21))))))),"")</f>
        <v/>
      </c>
      <c r="I404" s="88" t="str">
        <f t="shared" ca="1" si="78"/>
        <v/>
      </c>
      <c r="J404" s="138" t="str">
        <f t="shared" ca="1" si="79"/>
        <v/>
      </c>
      <c r="K404" s="43" t="str">
        <f ca="1">+IF(G404&lt;&gt;"",SUM($G$7:G404),"")</f>
        <v/>
      </c>
      <c r="L404" s="46" t="str">
        <f t="shared" ca="1" si="80"/>
        <v/>
      </c>
      <c r="M404" s="51" t="str">
        <f ca="1">+IF(H404&lt;&gt;"",SUM($H$7:H404),"")</f>
        <v/>
      </c>
      <c r="N404" s="47" t="str">
        <f t="shared" ca="1" si="81"/>
        <v/>
      </c>
      <c r="O404" s="46" t="str">
        <f t="shared" ca="1" si="82"/>
        <v/>
      </c>
      <c r="P404" s="46" t="str">
        <f t="shared" ca="1" si="83"/>
        <v/>
      </c>
      <c r="Q404" s="53" t="str">
        <f t="shared" ca="1" si="84"/>
        <v/>
      </c>
      <c r="R404" s="53" t="str">
        <f t="shared" ca="1" si="85"/>
        <v/>
      </c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x14ac:dyDescent="0.25">
      <c r="A405" s="31">
        <v>399</v>
      </c>
      <c r="B405" s="37" t="str">
        <f t="shared" ca="1" si="75"/>
        <v/>
      </c>
      <c r="C405" s="40" t="str">
        <f t="shared" ca="1" si="76"/>
        <v/>
      </c>
      <c r="D405" s="43" t="str">
        <f ca="1">+IF($C405&lt;&gt;"",VLOOKUP(YEAR($C405),'Proyecciones cuota'!$B$5:$C$113,2,FALSE),"")</f>
        <v/>
      </c>
      <c r="E405" s="171">
        <f ca="1">IFERROR(IF($D405&lt;&gt;"",VLOOKUP(C405,Simulador!$H$17:$I$27,2,FALSE),0),0)</f>
        <v>0</v>
      </c>
      <c r="F405" s="46" t="str">
        <f t="shared" ca="1" si="77"/>
        <v/>
      </c>
      <c r="G405" s="43" t="str">
        <f ca="1">+IF(F405&lt;&gt;"",F405*VLOOKUP(YEAR($C405),'Proyecciones DTF'!$B$4:$Y$112,IF(C405&lt;EOMONTH($C$1,61),6,IF(AND(C405&gt;=EOMONTH($C$1,61),C405&lt;EOMONTH($C$1,90)),9,IF(AND(C405&gt;=EOMONTH($C$1,91),C405&lt;EOMONTH($C$1,120)),12,IF(AND(C405&gt;=EOMONTH($C$1,121),C405&lt;EOMONTH($C$1,150)),15,IF(AND(C405&gt;=EOMONTH($C$1,151),C405&lt;EOMONTH($C$1,180)),18,IF(AND(C405&gt;=EOMONTH($C$1,181),C405&lt;EOMONTH($C$1,210)),21,24))))))),"")</f>
        <v/>
      </c>
      <c r="H405" s="47" t="str">
        <f ca="1">+IF(F405&lt;&gt;"",F405*VLOOKUP(YEAR($C405),'Proyecciones DTF'!$B$4:$Y$112,IF(C405&lt;EOMONTH($C$1,61),3,IF(AND(C405&gt;=EOMONTH($C$1,61),C405&lt;EOMONTH($C$1,90)),6,IF(AND(C405&gt;=EOMONTH($C$1,91),C405&lt;EOMONTH($C$1,120)),9,IF(AND(C405&gt;=EOMONTH($C$1,121),C405&lt;EOMONTH($C$1,150)),12,IF(AND(C405&gt;=EOMONTH($C$1,151),C405&lt;EOMONTH($C$1,180)),15,IF(AND(C405&gt;=EOMONTH($C$1,181),C405&lt;EOMONTH($C$1,210)),18,21))))))),"")</f>
        <v/>
      </c>
      <c r="I405" s="88" t="str">
        <f t="shared" ca="1" si="78"/>
        <v/>
      </c>
      <c r="J405" s="138" t="str">
        <f t="shared" ca="1" si="79"/>
        <v/>
      </c>
      <c r="K405" s="43" t="str">
        <f ca="1">+IF(G405&lt;&gt;"",SUM($G$7:G405),"")</f>
        <v/>
      </c>
      <c r="L405" s="46" t="str">
        <f t="shared" ca="1" si="80"/>
        <v/>
      </c>
      <c r="M405" s="51" t="str">
        <f ca="1">+IF(H405&lt;&gt;"",SUM($H$7:H405),"")</f>
        <v/>
      </c>
      <c r="N405" s="47" t="str">
        <f t="shared" ca="1" si="81"/>
        <v/>
      </c>
      <c r="O405" s="46" t="str">
        <f t="shared" ca="1" si="82"/>
        <v/>
      </c>
      <c r="P405" s="46" t="str">
        <f t="shared" ca="1" si="83"/>
        <v/>
      </c>
      <c r="Q405" s="53" t="str">
        <f t="shared" ca="1" si="84"/>
        <v/>
      </c>
      <c r="R405" s="53" t="str">
        <f t="shared" ca="1" si="85"/>
        <v/>
      </c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x14ac:dyDescent="0.25">
      <c r="A406" s="31">
        <v>400</v>
      </c>
      <c r="B406" s="37" t="str">
        <f t="shared" ca="1" si="75"/>
        <v/>
      </c>
      <c r="C406" s="40" t="str">
        <f t="shared" ca="1" si="76"/>
        <v/>
      </c>
      <c r="D406" s="43" t="str">
        <f ca="1">+IF($C406&lt;&gt;"",VLOOKUP(YEAR($C406),'Proyecciones cuota'!$B$5:$C$113,2,FALSE),"")</f>
        <v/>
      </c>
      <c r="E406" s="171">
        <f ca="1">IFERROR(IF($D406&lt;&gt;"",VLOOKUP(C406,Simulador!$H$17:$I$27,2,FALSE),0),0)</f>
        <v>0</v>
      </c>
      <c r="F406" s="46" t="str">
        <f t="shared" ca="1" si="77"/>
        <v/>
      </c>
      <c r="G406" s="43" t="str">
        <f ca="1">+IF(F406&lt;&gt;"",F406*VLOOKUP(YEAR($C406),'Proyecciones DTF'!$B$4:$Y$112,IF(C406&lt;EOMONTH($C$1,61),6,IF(AND(C406&gt;=EOMONTH($C$1,61),C406&lt;EOMONTH($C$1,90)),9,IF(AND(C406&gt;=EOMONTH($C$1,91),C406&lt;EOMONTH($C$1,120)),12,IF(AND(C406&gt;=EOMONTH($C$1,121),C406&lt;EOMONTH($C$1,150)),15,IF(AND(C406&gt;=EOMONTH($C$1,151),C406&lt;EOMONTH($C$1,180)),18,IF(AND(C406&gt;=EOMONTH($C$1,181),C406&lt;EOMONTH($C$1,210)),21,24))))))),"")</f>
        <v/>
      </c>
      <c r="H406" s="47" t="str">
        <f ca="1">+IF(F406&lt;&gt;"",F406*VLOOKUP(YEAR($C406),'Proyecciones DTF'!$B$4:$Y$112,IF(C406&lt;EOMONTH($C$1,61),3,IF(AND(C406&gt;=EOMONTH($C$1,61),C406&lt;EOMONTH($C$1,90)),6,IF(AND(C406&gt;=EOMONTH($C$1,91),C406&lt;EOMONTH($C$1,120)),9,IF(AND(C406&gt;=EOMONTH($C$1,121),C406&lt;EOMONTH($C$1,150)),12,IF(AND(C406&gt;=EOMONTH($C$1,151),C406&lt;EOMONTH($C$1,180)),15,IF(AND(C406&gt;=EOMONTH($C$1,181),C406&lt;EOMONTH($C$1,210)),18,21))))))),"")</f>
        <v/>
      </c>
      <c r="I406" s="88" t="str">
        <f t="shared" ca="1" si="78"/>
        <v/>
      </c>
      <c r="J406" s="138" t="str">
        <f t="shared" ca="1" si="79"/>
        <v/>
      </c>
      <c r="K406" s="43" t="str">
        <f ca="1">+IF(G406&lt;&gt;"",SUM($G$7:G406),"")</f>
        <v/>
      </c>
      <c r="L406" s="46" t="str">
        <f t="shared" ca="1" si="80"/>
        <v/>
      </c>
      <c r="M406" s="51" t="str">
        <f ca="1">+IF(H406&lt;&gt;"",SUM($H$7:H406),"")</f>
        <v/>
      </c>
      <c r="N406" s="47" t="str">
        <f t="shared" ca="1" si="81"/>
        <v/>
      </c>
      <c r="O406" s="46" t="str">
        <f t="shared" ca="1" si="82"/>
        <v/>
      </c>
      <c r="P406" s="46" t="str">
        <f t="shared" ca="1" si="83"/>
        <v/>
      </c>
      <c r="Q406" s="53" t="str">
        <f t="shared" ca="1" si="84"/>
        <v/>
      </c>
      <c r="R406" s="53" t="str">
        <f t="shared" ca="1" si="85"/>
        <v/>
      </c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x14ac:dyDescent="0.25">
      <c r="A407" s="31">
        <v>401</v>
      </c>
      <c r="B407" s="37" t="str">
        <f t="shared" ca="1" si="75"/>
        <v/>
      </c>
      <c r="C407" s="40" t="str">
        <f t="shared" ca="1" si="76"/>
        <v/>
      </c>
      <c r="D407" s="43" t="str">
        <f ca="1">+IF($C407&lt;&gt;"",VLOOKUP(YEAR($C407),'Proyecciones cuota'!$B$5:$C$113,2,FALSE),"")</f>
        <v/>
      </c>
      <c r="E407" s="171">
        <f ca="1">IFERROR(IF($D407&lt;&gt;"",VLOOKUP(C407,Simulador!$H$17:$I$27,2,FALSE),0),0)</f>
        <v>0</v>
      </c>
      <c r="F407" s="46" t="str">
        <f t="shared" ca="1" si="77"/>
        <v/>
      </c>
      <c r="G407" s="43" t="str">
        <f ca="1">+IF(F407&lt;&gt;"",F407*VLOOKUP(YEAR($C407),'Proyecciones DTF'!$B$4:$Y$112,IF(C407&lt;EOMONTH($C$1,61),6,IF(AND(C407&gt;=EOMONTH($C$1,61),C407&lt;EOMONTH($C$1,90)),9,IF(AND(C407&gt;=EOMONTH($C$1,91),C407&lt;EOMONTH($C$1,120)),12,IF(AND(C407&gt;=EOMONTH($C$1,121),C407&lt;EOMONTH($C$1,150)),15,IF(AND(C407&gt;=EOMONTH($C$1,151),C407&lt;EOMONTH($C$1,180)),18,IF(AND(C407&gt;=EOMONTH($C$1,181),C407&lt;EOMONTH($C$1,210)),21,24))))))),"")</f>
        <v/>
      </c>
      <c r="H407" s="47" t="str">
        <f ca="1">+IF(F407&lt;&gt;"",F407*VLOOKUP(YEAR($C407),'Proyecciones DTF'!$B$4:$Y$112,IF(C407&lt;EOMONTH($C$1,61),3,IF(AND(C407&gt;=EOMONTH($C$1,61),C407&lt;EOMONTH($C$1,90)),6,IF(AND(C407&gt;=EOMONTH($C$1,91),C407&lt;EOMONTH($C$1,120)),9,IF(AND(C407&gt;=EOMONTH($C$1,121),C407&lt;EOMONTH($C$1,150)),12,IF(AND(C407&gt;=EOMONTH($C$1,151),C407&lt;EOMONTH($C$1,180)),15,IF(AND(C407&gt;=EOMONTH($C$1,181),C407&lt;EOMONTH($C$1,210)),18,21))))))),"")</f>
        <v/>
      </c>
      <c r="I407" s="88" t="str">
        <f t="shared" ca="1" si="78"/>
        <v/>
      </c>
      <c r="J407" s="138" t="str">
        <f t="shared" ca="1" si="79"/>
        <v/>
      </c>
      <c r="K407" s="43" t="str">
        <f ca="1">+IF(G407&lt;&gt;"",SUM($G$7:G407),"")</f>
        <v/>
      </c>
      <c r="L407" s="46" t="str">
        <f t="shared" ca="1" si="80"/>
        <v/>
      </c>
      <c r="M407" s="51" t="str">
        <f ca="1">+IF(H407&lt;&gt;"",SUM($H$7:H407),"")</f>
        <v/>
      </c>
      <c r="N407" s="47" t="str">
        <f t="shared" ca="1" si="81"/>
        <v/>
      </c>
      <c r="O407" s="46" t="str">
        <f t="shared" ca="1" si="82"/>
        <v/>
      </c>
      <c r="P407" s="46" t="str">
        <f t="shared" ca="1" si="83"/>
        <v/>
      </c>
      <c r="Q407" s="53" t="str">
        <f t="shared" ca="1" si="84"/>
        <v/>
      </c>
      <c r="R407" s="53" t="str">
        <f t="shared" ca="1" si="85"/>
        <v/>
      </c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x14ac:dyDescent="0.25">
      <c r="A408" s="31">
        <v>402</v>
      </c>
      <c r="B408" s="37" t="str">
        <f t="shared" ca="1" si="75"/>
        <v/>
      </c>
      <c r="C408" s="40" t="str">
        <f t="shared" ca="1" si="76"/>
        <v/>
      </c>
      <c r="D408" s="43" t="str">
        <f ca="1">+IF($C408&lt;&gt;"",VLOOKUP(YEAR($C408),'Proyecciones cuota'!$B$5:$C$113,2,FALSE),"")</f>
        <v/>
      </c>
      <c r="E408" s="171">
        <f ca="1">IFERROR(IF($D408&lt;&gt;"",VLOOKUP(C408,Simulador!$H$17:$I$27,2,FALSE),0),0)</f>
        <v>0</v>
      </c>
      <c r="F408" s="46" t="str">
        <f t="shared" ca="1" si="77"/>
        <v/>
      </c>
      <c r="G408" s="43" t="str">
        <f ca="1">+IF(F408&lt;&gt;"",F408*VLOOKUP(YEAR($C408),'Proyecciones DTF'!$B$4:$Y$112,IF(C408&lt;EOMONTH($C$1,61),6,IF(AND(C408&gt;=EOMONTH($C$1,61),C408&lt;EOMONTH($C$1,90)),9,IF(AND(C408&gt;=EOMONTH($C$1,91),C408&lt;EOMONTH($C$1,120)),12,IF(AND(C408&gt;=EOMONTH($C$1,121),C408&lt;EOMONTH($C$1,150)),15,IF(AND(C408&gt;=EOMONTH($C$1,151),C408&lt;EOMONTH($C$1,180)),18,IF(AND(C408&gt;=EOMONTH($C$1,181),C408&lt;EOMONTH($C$1,210)),21,24))))))),"")</f>
        <v/>
      </c>
      <c r="H408" s="47" t="str">
        <f ca="1">+IF(F408&lt;&gt;"",F408*VLOOKUP(YEAR($C408),'Proyecciones DTF'!$B$4:$Y$112,IF(C408&lt;EOMONTH($C$1,61),3,IF(AND(C408&gt;=EOMONTH($C$1,61),C408&lt;EOMONTH($C$1,90)),6,IF(AND(C408&gt;=EOMONTH($C$1,91),C408&lt;EOMONTH($C$1,120)),9,IF(AND(C408&gt;=EOMONTH($C$1,121),C408&lt;EOMONTH($C$1,150)),12,IF(AND(C408&gt;=EOMONTH($C$1,151),C408&lt;EOMONTH($C$1,180)),15,IF(AND(C408&gt;=EOMONTH($C$1,181),C408&lt;EOMONTH($C$1,210)),18,21))))))),"")</f>
        <v/>
      </c>
      <c r="I408" s="88" t="str">
        <f t="shared" ca="1" si="78"/>
        <v/>
      </c>
      <c r="J408" s="138" t="str">
        <f t="shared" ca="1" si="79"/>
        <v/>
      </c>
      <c r="K408" s="43" t="str">
        <f ca="1">+IF(G408&lt;&gt;"",SUM($G$7:G408),"")</f>
        <v/>
      </c>
      <c r="L408" s="46" t="str">
        <f t="shared" ca="1" si="80"/>
        <v/>
      </c>
      <c r="M408" s="51" t="str">
        <f ca="1">+IF(H408&lt;&gt;"",SUM($H$7:H408),"")</f>
        <v/>
      </c>
      <c r="N408" s="47" t="str">
        <f t="shared" ca="1" si="81"/>
        <v/>
      </c>
      <c r="O408" s="46" t="str">
        <f t="shared" ca="1" si="82"/>
        <v/>
      </c>
      <c r="P408" s="46" t="str">
        <f t="shared" ca="1" si="83"/>
        <v/>
      </c>
      <c r="Q408" s="53" t="str">
        <f t="shared" ca="1" si="84"/>
        <v/>
      </c>
      <c r="R408" s="53" t="str">
        <f t="shared" ca="1" si="85"/>
        <v/>
      </c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x14ac:dyDescent="0.25">
      <c r="A409" s="31">
        <v>403</v>
      </c>
      <c r="B409" s="37" t="str">
        <f t="shared" ca="1" si="75"/>
        <v/>
      </c>
      <c r="C409" s="40" t="str">
        <f t="shared" ca="1" si="76"/>
        <v/>
      </c>
      <c r="D409" s="43" t="str">
        <f ca="1">+IF($C409&lt;&gt;"",VLOOKUP(YEAR($C409),'Proyecciones cuota'!$B$5:$C$113,2,FALSE),"")</f>
        <v/>
      </c>
      <c r="E409" s="171">
        <f ca="1">IFERROR(IF($D409&lt;&gt;"",VLOOKUP(C409,Simulador!$H$17:$I$27,2,FALSE),0),0)</f>
        <v>0</v>
      </c>
      <c r="F409" s="46" t="str">
        <f t="shared" ca="1" si="77"/>
        <v/>
      </c>
      <c r="G409" s="43" t="str">
        <f ca="1">+IF(F409&lt;&gt;"",F409*VLOOKUP(YEAR($C409),'Proyecciones DTF'!$B$4:$Y$112,IF(C409&lt;EOMONTH($C$1,61),6,IF(AND(C409&gt;=EOMONTH($C$1,61),C409&lt;EOMONTH($C$1,90)),9,IF(AND(C409&gt;=EOMONTH($C$1,91),C409&lt;EOMONTH($C$1,120)),12,IF(AND(C409&gt;=EOMONTH($C$1,121),C409&lt;EOMONTH($C$1,150)),15,IF(AND(C409&gt;=EOMONTH($C$1,151),C409&lt;EOMONTH($C$1,180)),18,IF(AND(C409&gt;=EOMONTH($C$1,181),C409&lt;EOMONTH($C$1,210)),21,24))))))),"")</f>
        <v/>
      </c>
      <c r="H409" s="47" t="str">
        <f ca="1">+IF(F409&lt;&gt;"",F409*VLOOKUP(YEAR($C409),'Proyecciones DTF'!$B$4:$Y$112,IF(C409&lt;EOMONTH($C$1,61),3,IF(AND(C409&gt;=EOMONTH($C$1,61),C409&lt;EOMONTH($C$1,90)),6,IF(AND(C409&gt;=EOMONTH($C$1,91),C409&lt;EOMONTH($C$1,120)),9,IF(AND(C409&gt;=EOMONTH($C$1,121),C409&lt;EOMONTH($C$1,150)),12,IF(AND(C409&gt;=EOMONTH($C$1,151),C409&lt;EOMONTH($C$1,180)),15,IF(AND(C409&gt;=EOMONTH($C$1,181),C409&lt;EOMONTH($C$1,210)),18,21))))))),"")</f>
        <v/>
      </c>
      <c r="I409" s="88" t="str">
        <f t="shared" ca="1" si="78"/>
        <v/>
      </c>
      <c r="J409" s="138" t="str">
        <f t="shared" ca="1" si="79"/>
        <v/>
      </c>
      <c r="K409" s="43" t="str">
        <f ca="1">+IF(G409&lt;&gt;"",SUM($G$7:G409),"")</f>
        <v/>
      </c>
      <c r="L409" s="46" t="str">
        <f t="shared" ca="1" si="80"/>
        <v/>
      </c>
      <c r="M409" s="51" t="str">
        <f ca="1">+IF(H409&lt;&gt;"",SUM($H$7:H409),"")</f>
        <v/>
      </c>
      <c r="N409" s="47" t="str">
        <f t="shared" ca="1" si="81"/>
        <v/>
      </c>
      <c r="O409" s="46" t="str">
        <f t="shared" ca="1" si="82"/>
        <v/>
      </c>
      <c r="P409" s="46" t="str">
        <f t="shared" ca="1" si="83"/>
        <v/>
      </c>
      <c r="Q409" s="53" t="str">
        <f t="shared" ca="1" si="84"/>
        <v/>
      </c>
      <c r="R409" s="53" t="str">
        <f t="shared" ca="1" si="85"/>
        <v/>
      </c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x14ac:dyDescent="0.25">
      <c r="A410" s="31">
        <v>404</v>
      </c>
      <c r="B410" s="37" t="str">
        <f t="shared" ca="1" si="75"/>
        <v/>
      </c>
      <c r="C410" s="40" t="str">
        <f t="shared" ca="1" si="76"/>
        <v/>
      </c>
      <c r="D410" s="43" t="str">
        <f ca="1">+IF($C410&lt;&gt;"",VLOOKUP(YEAR($C410),'Proyecciones cuota'!$B$5:$C$113,2,FALSE),"")</f>
        <v/>
      </c>
      <c r="E410" s="171">
        <f ca="1">IFERROR(IF($D410&lt;&gt;"",VLOOKUP(C410,Simulador!$H$17:$I$27,2,FALSE),0),0)</f>
        <v>0</v>
      </c>
      <c r="F410" s="46" t="str">
        <f t="shared" ca="1" si="77"/>
        <v/>
      </c>
      <c r="G410" s="43" t="str">
        <f ca="1">+IF(F410&lt;&gt;"",F410*VLOOKUP(YEAR($C410),'Proyecciones DTF'!$B$4:$Y$112,IF(C410&lt;EOMONTH($C$1,61),6,IF(AND(C410&gt;=EOMONTH($C$1,61),C410&lt;EOMONTH($C$1,90)),9,IF(AND(C410&gt;=EOMONTH($C$1,91),C410&lt;EOMONTH($C$1,120)),12,IF(AND(C410&gt;=EOMONTH($C$1,121),C410&lt;EOMONTH($C$1,150)),15,IF(AND(C410&gt;=EOMONTH($C$1,151),C410&lt;EOMONTH($C$1,180)),18,IF(AND(C410&gt;=EOMONTH($C$1,181),C410&lt;EOMONTH($C$1,210)),21,24))))))),"")</f>
        <v/>
      </c>
      <c r="H410" s="47" t="str">
        <f ca="1">+IF(F410&lt;&gt;"",F410*VLOOKUP(YEAR($C410),'Proyecciones DTF'!$B$4:$Y$112,IF(C410&lt;EOMONTH($C$1,61),3,IF(AND(C410&gt;=EOMONTH($C$1,61),C410&lt;EOMONTH($C$1,90)),6,IF(AND(C410&gt;=EOMONTH($C$1,91),C410&lt;EOMONTH($C$1,120)),9,IF(AND(C410&gt;=EOMONTH($C$1,121),C410&lt;EOMONTH($C$1,150)),12,IF(AND(C410&gt;=EOMONTH($C$1,151),C410&lt;EOMONTH($C$1,180)),15,IF(AND(C410&gt;=EOMONTH($C$1,181),C410&lt;EOMONTH($C$1,210)),18,21))))))),"")</f>
        <v/>
      </c>
      <c r="I410" s="88" t="str">
        <f t="shared" ca="1" si="78"/>
        <v/>
      </c>
      <c r="J410" s="138" t="str">
        <f t="shared" ca="1" si="79"/>
        <v/>
      </c>
      <c r="K410" s="43" t="str">
        <f ca="1">+IF(G410&lt;&gt;"",SUM($G$7:G410),"")</f>
        <v/>
      </c>
      <c r="L410" s="46" t="str">
        <f t="shared" ca="1" si="80"/>
        <v/>
      </c>
      <c r="M410" s="51" t="str">
        <f ca="1">+IF(H410&lt;&gt;"",SUM($H$7:H410),"")</f>
        <v/>
      </c>
      <c r="N410" s="47" t="str">
        <f t="shared" ca="1" si="81"/>
        <v/>
      </c>
      <c r="O410" s="46" t="str">
        <f t="shared" ca="1" si="82"/>
        <v/>
      </c>
      <c r="P410" s="46" t="str">
        <f t="shared" ca="1" si="83"/>
        <v/>
      </c>
      <c r="Q410" s="53" t="str">
        <f t="shared" ca="1" si="84"/>
        <v/>
      </c>
      <c r="R410" s="53" t="str">
        <f t="shared" ca="1" si="85"/>
        <v/>
      </c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x14ac:dyDescent="0.25">
      <c r="A411" s="31">
        <v>405</v>
      </c>
      <c r="B411" s="37" t="str">
        <f t="shared" ca="1" si="75"/>
        <v/>
      </c>
      <c r="C411" s="40" t="str">
        <f t="shared" ca="1" si="76"/>
        <v/>
      </c>
      <c r="D411" s="43" t="str">
        <f ca="1">+IF($C411&lt;&gt;"",VLOOKUP(YEAR($C411),'Proyecciones cuota'!$B$5:$C$113,2,FALSE),"")</f>
        <v/>
      </c>
      <c r="E411" s="171">
        <f ca="1">IFERROR(IF($D411&lt;&gt;"",VLOOKUP(C411,Simulador!$H$17:$I$27,2,FALSE),0),0)</f>
        <v>0</v>
      </c>
      <c r="F411" s="46" t="str">
        <f t="shared" ca="1" si="77"/>
        <v/>
      </c>
      <c r="G411" s="43" t="str">
        <f ca="1">+IF(F411&lt;&gt;"",F411*VLOOKUP(YEAR($C411),'Proyecciones DTF'!$B$4:$Y$112,IF(C411&lt;EOMONTH($C$1,61),6,IF(AND(C411&gt;=EOMONTH($C$1,61),C411&lt;EOMONTH($C$1,90)),9,IF(AND(C411&gt;=EOMONTH($C$1,91),C411&lt;EOMONTH($C$1,120)),12,IF(AND(C411&gt;=EOMONTH($C$1,121),C411&lt;EOMONTH($C$1,150)),15,IF(AND(C411&gt;=EOMONTH($C$1,151),C411&lt;EOMONTH($C$1,180)),18,IF(AND(C411&gt;=EOMONTH($C$1,181),C411&lt;EOMONTH($C$1,210)),21,24))))))),"")</f>
        <v/>
      </c>
      <c r="H411" s="47" t="str">
        <f ca="1">+IF(F411&lt;&gt;"",F411*VLOOKUP(YEAR($C411),'Proyecciones DTF'!$B$4:$Y$112,IF(C411&lt;EOMONTH($C$1,61),3,IF(AND(C411&gt;=EOMONTH($C$1,61),C411&lt;EOMONTH($C$1,90)),6,IF(AND(C411&gt;=EOMONTH($C$1,91),C411&lt;EOMONTH($C$1,120)),9,IF(AND(C411&gt;=EOMONTH($C$1,121),C411&lt;EOMONTH($C$1,150)),12,IF(AND(C411&gt;=EOMONTH($C$1,151),C411&lt;EOMONTH($C$1,180)),15,IF(AND(C411&gt;=EOMONTH($C$1,181),C411&lt;EOMONTH($C$1,210)),18,21))))))),"")</f>
        <v/>
      </c>
      <c r="I411" s="88" t="str">
        <f t="shared" ca="1" si="78"/>
        <v/>
      </c>
      <c r="J411" s="138" t="str">
        <f t="shared" ca="1" si="79"/>
        <v/>
      </c>
      <c r="K411" s="43" t="str">
        <f ca="1">+IF(G411&lt;&gt;"",SUM($G$7:G411),"")</f>
        <v/>
      </c>
      <c r="L411" s="46" t="str">
        <f t="shared" ca="1" si="80"/>
        <v/>
      </c>
      <c r="M411" s="51" t="str">
        <f ca="1">+IF(H411&lt;&gt;"",SUM($H$7:H411),"")</f>
        <v/>
      </c>
      <c r="N411" s="47" t="str">
        <f t="shared" ca="1" si="81"/>
        <v/>
      </c>
      <c r="O411" s="46" t="str">
        <f t="shared" ca="1" si="82"/>
        <v/>
      </c>
      <c r="P411" s="46" t="str">
        <f t="shared" ca="1" si="83"/>
        <v/>
      </c>
      <c r="Q411" s="53" t="str">
        <f t="shared" ca="1" si="84"/>
        <v/>
      </c>
      <c r="R411" s="53" t="str">
        <f t="shared" ca="1" si="85"/>
        <v/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x14ac:dyDescent="0.25">
      <c r="A412" s="31">
        <v>406</v>
      </c>
      <c r="B412" s="37" t="str">
        <f t="shared" ca="1" si="75"/>
        <v/>
      </c>
      <c r="C412" s="40" t="str">
        <f t="shared" ca="1" si="76"/>
        <v/>
      </c>
      <c r="D412" s="43" t="str">
        <f ca="1">+IF($C412&lt;&gt;"",VLOOKUP(YEAR($C412),'Proyecciones cuota'!$B$5:$C$113,2,FALSE),"")</f>
        <v/>
      </c>
      <c r="E412" s="171">
        <f ca="1">IFERROR(IF($D412&lt;&gt;"",VLOOKUP(C412,Simulador!$H$17:$I$27,2,FALSE),0),0)</f>
        <v>0</v>
      </c>
      <c r="F412" s="46" t="str">
        <f t="shared" ca="1" si="77"/>
        <v/>
      </c>
      <c r="G412" s="43" t="str">
        <f ca="1">+IF(F412&lt;&gt;"",F412*VLOOKUP(YEAR($C412),'Proyecciones DTF'!$B$4:$Y$112,IF(C412&lt;EOMONTH($C$1,61),6,IF(AND(C412&gt;=EOMONTH($C$1,61),C412&lt;EOMONTH($C$1,90)),9,IF(AND(C412&gt;=EOMONTH($C$1,91),C412&lt;EOMONTH($C$1,120)),12,IF(AND(C412&gt;=EOMONTH($C$1,121),C412&lt;EOMONTH($C$1,150)),15,IF(AND(C412&gt;=EOMONTH($C$1,151),C412&lt;EOMONTH($C$1,180)),18,IF(AND(C412&gt;=EOMONTH($C$1,181),C412&lt;EOMONTH($C$1,210)),21,24))))))),"")</f>
        <v/>
      </c>
      <c r="H412" s="47" t="str">
        <f ca="1">+IF(F412&lt;&gt;"",F412*VLOOKUP(YEAR($C412),'Proyecciones DTF'!$B$4:$Y$112,IF(C412&lt;EOMONTH($C$1,61),3,IF(AND(C412&gt;=EOMONTH($C$1,61),C412&lt;EOMONTH($C$1,90)),6,IF(AND(C412&gt;=EOMONTH($C$1,91),C412&lt;EOMONTH($C$1,120)),9,IF(AND(C412&gt;=EOMONTH($C$1,121),C412&lt;EOMONTH($C$1,150)),12,IF(AND(C412&gt;=EOMONTH($C$1,151),C412&lt;EOMONTH($C$1,180)),15,IF(AND(C412&gt;=EOMONTH($C$1,181),C412&lt;EOMONTH($C$1,210)),18,21))))))),"")</f>
        <v/>
      </c>
      <c r="I412" s="88" t="str">
        <f t="shared" ca="1" si="78"/>
        <v/>
      </c>
      <c r="J412" s="138" t="str">
        <f t="shared" ca="1" si="79"/>
        <v/>
      </c>
      <c r="K412" s="43" t="str">
        <f ca="1">+IF(G412&lt;&gt;"",SUM($G$7:G412),"")</f>
        <v/>
      </c>
      <c r="L412" s="46" t="str">
        <f t="shared" ca="1" si="80"/>
        <v/>
      </c>
      <c r="M412" s="51" t="str">
        <f ca="1">+IF(H412&lt;&gt;"",SUM($H$7:H412),"")</f>
        <v/>
      </c>
      <c r="N412" s="47" t="str">
        <f t="shared" ca="1" si="81"/>
        <v/>
      </c>
      <c r="O412" s="46" t="str">
        <f t="shared" ca="1" si="82"/>
        <v/>
      </c>
      <c r="P412" s="46" t="str">
        <f t="shared" ca="1" si="83"/>
        <v/>
      </c>
      <c r="Q412" s="53" t="str">
        <f t="shared" ca="1" si="84"/>
        <v/>
      </c>
      <c r="R412" s="53" t="str">
        <f t="shared" ca="1" si="85"/>
        <v/>
      </c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x14ac:dyDescent="0.25">
      <c r="A413" s="31">
        <v>407</v>
      </c>
      <c r="B413" s="37" t="str">
        <f t="shared" ca="1" si="75"/>
        <v/>
      </c>
      <c r="C413" s="40" t="str">
        <f t="shared" ca="1" si="76"/>
        <v/>
      </c>
      <c r="D413" s="43" t="str">
        <f ca="1">+IF($C413&lt;&gt;"",VLOOKUP(YEAR($C413),'Proyecciones cuota'!$B$5:$C$113,2,FALSE),"")</f>
        <v/>
      </c>
      <c r="E413" s="171">
        <f ca="1">IFERROR(IF($D413&lt;&gt;"",VLOOKUP(C413,Simulador!$H$17:$I$27,2,FALSE),0),0)</f>
        <v>0</v>
      </c>
      <c r="F413" s="46" t="str">
        <f t="shared" ca="1" si="77"/>
        <v/>
      </c>
      <c r="G413" s="43" t="str">
        <f ca="1">+IF(F413&lt;&gt;"",F413*VLOOKUP(YEAR($C413),'Proyecciones DTF'!$B$4:$Y$112,IF(C413&lt;EOMONTH($C$1,61),6,IF(AND(C413&gt;=EOMONTH($C$1,61),C413&lt;EOMONTH($C$1,90)),9,IF(AND(C413&gt;=EOMONTH($C$1,91),C413&lt;EOMONTH($C$1,120)),12,IF(AND(C413&gt;=EOMONTH($C$1,121),C413&lt;EOMONTH($C$1,150)),15,IF(AND(C413&gt;=EOMONTH($C$1,151),C413&lt;EOMONTH($C$1,180)),18,IF(AND(C413&gt;=EOMONTH($C$1,181),C413&lt;EOMONTH($C$1,210)),21,24))))))),"")</f>
        <v/>
      </c>
      <c r="H413" s="47" t="str">
        <f ca="1">+IF(F413&lt;&gt;"",F413*VLOOKUP(YEAR($C413),'Proyecciones DTF'!$B$4:$Y$112,IF(C413&lt;EOMONTH($C$1,61),3,IF(AND(C413&gt;=EOMONTH($C$1,61),C413&lt;EOMONTH($C$1,90)),6,IF(AND(C413&gt;=EOMONTH($C$1,91),C413&lt;EOMONTH($C$1,120)),9,IF(AND(C413&gt;=EOMONTH($C$1,121),C413&lt;EOMONTH($C$1,150)),12,IF(AND(C413&gt;=EOMONTH($C$1,151),C413&lt;EOMONTH($C$1,180)),15,IF(AND(C413&gt;=EOMONTH($C$1,181),C413&lt;EOMONTH($C$1,210)),18,21))))))),"")</f>
        <v/>
      </c>
      <c r="I413" s="88" t="str">
        <f t="shared" ca="1" si="78"/>
        <v/>
      </c>
      <c r="J413" s="138" t="str">
        <f t="shared" ca="1" si="79"/>
        <v/>
      </c>
      <c r="K413" s="43" t="str">
        <f ca="1">+IF(G413&lt;&gt;"",SUM($G$7:G413),"")</f>
        <v/>
      </c>
      <c r="L413" s="46" t="str">
        <f t="shared" ca="1" si="80"/>
        <v/>
      </c>
      <c r="M413" s="51" t="str">
        <f ca="1">+IF(H413&lt;&gt;"",SUM($H$7:H413),"")</f>
        <v/>
      </c>
      <c r="N413" s="47" t="str">
        <f t="shared" ca="1" si="81"/>
        <v/>
      </c>
      <c r="O413" s="46" t="str">
        <f t="shared" ca="1" si="82"/>
        <v/>
      </c>
      <c r="P413" s="46" t="str">
        <f t="shared" ca="1" si="83"/>
        <v/>
      </c>
      <c r="Q413" s="53" t="str">
        <f t="shared" ca="1" si="84"/>
        <v/>
      </c>
      <c r="R413" s="53" t="str">
        <f t="shared" ca="1" si="85"/>
        <v/>
      </c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x14ac:dyDescent="0.25">
      <c r="A414" s="31">
        <v>408</v>
      </c>
      <c r="B414" s="37" t="str">
        <f t="shared" ca="1" si="75"/>
        <v/>
      </c>
      <c r="C414" s="40" t="str">
        <f t="shared" ca="1" si="76"/>
        <v/>
      </c>
      <c r="D414" s="43" t="str">
        <f ca="1">+IF($C414&lt;&gt;"",VLOOKUP(YEAR($C414),'Proyecciones cuota'!$B$5:$C$113,2,FALSE),"")</f>
        <v/>
      </c>
      <c r="E414" s="171">
        <f ca="1">IFERROR(IF($D414&lt;&gt;"",VLOOKUP(C414,Simulador!$H$17:$I$27,2,FALSE),0),0)</f>
        <v>0</v>
      </c>
      <c r="F414" s="46" t="str">
        <f t="shared" ca="1" si="77"/>
        <v/>
      </c>
      <c r="G414" s="43" t="str">
        <f ca="1">+IF(F414&lt;&gt;"",F414*VLOOKUP(YEAR($C414),'Proyecciones DTF'!$B$4:$Y$112,IF(C414&lt;EOMONTH($C$1,61),6,IF(AND(C414&gt;=EOMONTH($C$1,61),C414&lt;EOMONTH($C$1,90)),9,IF(AND(C414&gt;=EOMONTH($C$1,91),C414&lt;EOMONTH($C$1,120)),12,IF(AND(C414&gt;=EOMONTH($C$1,121),C414&lt;EOMONTH($C$1,150)),15,IF(AND(C414&gt;=EOMONTH($C$1,151),C414&lt;EOMONTH($C$1,180)),18,IF(AND(C414&gt;=EOMONTH($C$1,181),C414&lt;EOMONTH($C$1,210)),21,24))))))),"")</f>
        <v/>
      </c>
      <c r="H414" s="47" t="str">
        <f ca="1">+IF(F414&lt;&gt;"",F414*VLOOKUP(YEAR($C414),'Proyecciones DTF'!$B$4:$Y$112,IF(C414&lt;EOMONTH($C$1,61),3,IF(AND(C414&gt;=EOMONTH($C$1,61),C414&lt;EOMONTH($C$1,90)),6,IF(AND(C414&gt;=EOMONTH($C$1,91),C414&lt;EOMONTH($C$1,120)),9,IF(AND(C414&gt;=EOMONTH($C$1,121),C414&lt;EOMONTH($C$1,150)),12,IF(AND(C414&gt;=EOMONTH($C$1,151),C414&lt;EOMONTH($C$1,180)),15,IF(AND(C414&gt;=EOMONTH($C$1,181),C414&lt;EOMONTH($C$1,210)),18,21))))))),"")</f>
        <v/>
      </c>
      <c r="I414" s="88" t="str">
        <f t="shared" ca="1" si="78"/>
        <v/>
      </c>
      <c r="J414" s="138" t="str">
        <f t="shared" ca="1" si="79"/>
        <v/>
      </c>
      <c r="K414" s="43" t="str">
        <f ca="1">+IF(G414&lt;&gt;"",SUM($G$7:G414),"")</f>
        <v/>
      </c>
      <c r="L414" s="46" t="str">
        <f t="shared" ca="1" si="80"/>
        <v/>
      </c>
      <c r="M414" s="51" t="str">
        <f ca="1">+IF(H414&lt;&gt;"",SUM($H$7:H414),"")</f>
        <v/>
      </c>
      <c r="N414" s="47" t="str">
        <f t="shared" ca="1" si="81"/>
        <v/>
      </c>
      <c r="O414" s="46" t="str">
        <f t="shared" ca="1" si="82"/>
        <v/>
      </c>
      <c r="P414" s="46" t="str">
        <f t="shared" ca="1" si="83"/>
        <v/>
      </c>
      <c r="Q414" s="53" t="str">
        <f t="shared" ca="1" si="84"/>
        <v/>
      </c>
      <c r="R414" s="53" t="str">
        <f t="shared" ca="1" si="85"/>
        <v/>
      </c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x14ac:dyDescent="0.25">
      <c r="A415" s="31">
        <v>409</v>
      </c>
      <c r="B415" s="37" t="str">
        <f t="shared" ca="1" si="75"/>
        <v/>
      </c>
      <c r="C415" s="40" t="str">
        <f t="shared" ca="1" si="76"/>
        <v/>
      </c>
      <c r="D415" s="43" t="str">
        <f ca="1">+IF($C415&lt;&gt;"",VLOOKUP(YEAR($C415),'Proyecciones cuota'!$B$5:$C$113,2,FALSE),"")</f>
        <v/>
      </c>
      <c r="E415" s="171">
        <f ca="1">IFERROR(IF($D415&lt;&gt;"",VLOOKUP(C415,Simulador!$H$17:$I$27,2,FALSE),0),0)</f>
        <v>0</v>
      </c>
      <c r="F415" s="46" t="str">
        <f t="shared" ca="1" si="77"/>
        <v/>
      </c>
      <c r="G415" s="43" t="str">
        <f ca="1">+IF(F415&lt;&gt;"",F415*VLOOKUP(YEAR($C415),'Proyecciones DTF'!$B$4:$Y$112,IF(C415&lt;EOMONTH($C$1,61),6,IF(AND(C415&gt;=EOMONTH($C$1,61),C415&lt;EOMONTH($C$1,90)),9,IF(AND(C415&gt;=EOMONTH($C$1,91),C415&lt;EOMONTH($C$1,120)),12,IF(AND(C415&gt;=EOMONTH($C$1,121),C415&lt;EOMONTH($C$1,150)),15,IF(AND(C415&gt;=EOMONTH($C$1,151),C415&lt;EOMONTH($C$1,180)),18,IF(AND(C415&gt;=EOMONTH($C$1,181),C415&lt;EOMONTH($C$1,210)),21,24))))))),"")</f>
        <v/>
      </c>
      <c r="H415" s="47" t="str">
        <f ca="1">+IF(F415&lt;&gt;"",F415*VLOOKUP(YEAR($C415),'Proyecciones DTF'!$B$4:$Y$112,IF(C415&lt;EOMONTH($C$1,61),3,IF(AND(C415&gt;=EOMONTH($C$1,61),C415&lt;EOMONTH($C$1,90)),6,IF(AND(C415&gt;=EOMONTH($C$1,91),C415&lt;EOMONTH($C$1,120)),9,IF(AND(C415&gt;=EOMONTH($C$1,121),C415&lt;EOMONTH($C$1,150)),12,IF(AND(C415&gt;=EOMONTH($C$1,151),C415&lt;EOMONTH($C$1,180)),15,IF(AND(C415&gt;=EOMONTH($C$1,181),C415&lt;EOMONTH($C$1,210)),18,21))))))),"")</f>
        <v/>
      </c>
      <c r="I415" s="88" t="str">
        <f t="shared" ca="1" si="78"/>
        <v/>
      </c>
      <c r="J415" s="138" t="str">
        <f t="shared" ca="1" si="79"/>
        <v/>
      </c>
      <c r="K415" s="43" t="str">
        <f ca="1">+IF(G415&lt;&gt;"",SUM($G$7:G415),"")</f>
        <v/>
      </c>
      <c r="L415" s="46" t="str">
        <f t="shared" ca="1" si="80"/>
        <v/>
      </c>
      <c r="M415" s="51" t="str">
        <f ca="1">+IF(H415&lt;&gt;"",SUM($H$7:H415),"")</f>
        <v/>
      </c>
      <c r="N415" s="47" t="str">
        <f t="shared" ca="1" si="81"/>
        <v/>
      </c>
      <c r="O415" s="46" t="str">
        <f t="shared" ca="1" si="82"/>
        <v/>
      </c>
      <c r="P415" s="46" t="str">
        <f t="shared" ca="1" si="83"/>
        <v/>
      </c>
      <c r="Q415" s="53" t="str">
        <f t="shared" ca="1" si="84"/>
        <v/>
      </c>
      <c r="R415" s="53" t="str">
        <f t="shared" ca="1" si="85"/>
        <v/>
      </c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x14ac:dyDescent="0.25">
      <c r="A416" s="31">
        <v>410</v>
      </c>
      <c r="B416" s="37" t="str">
        <f t="shared" ca="1" si="75"/>
        <v/>
      </c>
      <c r="C416" s="40" t="str">
        <f t="shared" ca="1" si="76"/>
        <v/>
      </c>
      <c r="D416" s="43" t="str">
        <f ca="1">+IF($C416&lt;&gt;"",VLOOKUP(YEAR($C416),'Proyecciones cuota'!$B$5:$C$113,2,FALSE),"")</f>
        <v/>
      </c>
      <c r="E416" s="171">
        <f ca="1">IFERROR(IF($D416&lt;&gt;"",VLOOKUP(C416,Simulador!$H$17:$I$27,2,FALSE),0),0)</f>
        <v>0</v>
      </c>
      <c r="F416" s="46" t="str">
        <f t="shared" ca="1" si="77"/>
        <v/>
      </c>
      <c r="G416" s="43" t="str">
        <f ca="1">+IF(F416&lt;&gt;"",F416*VLOOKUP(YEAR($C416),'Proyecciones DTF'!$B$4:$Y$112,IF(C416&lt;EOMONTH($C$1,61),6,IF(AND(C416&gt;=EOMONTH($C$1,61),C416&lt;EOMONTH($C$1,90)),9,IF(AND(C416&gt;=EOMONTH($C$1,91),C416&lt;EOMONTH($C$1,120)),12,IF(AND(C416&gt;=EOMONTH($C$1,121),C416&lt;EOMONTH($C$1,150)),15,IF(AND(C416&gt;=EOMONTH($C$1,151),C416&lt;EOMONTH($C$1,180)),18,IF(AND(C416&gt;=EOMONTH($C$1,181),C416&lt;EOMONTH($C$1,210)),21,24))))))),"")</f>
        <v/>
      </c>
      <c r="H416" s="47" t="str">
        <f ca="1">+IF(F416&lt;&gt;"",F416*VLOOKUP(YEAR($C416),'Proyecciones DTF'!$B$4:$Y$112,IF(C416&lt;EOMONTH($C$1,61),3,IF(AND(C416&gt;=EOMONTH($C$1,61),C416&lt;EOMONTH($C$1,90)),6,IF(AND(C416&gt;=EOMONTH($C$1,91),C416&lt;EOMONTH($C$1,120)),9,IF(AND(C416&gt;=EOMONTH($C$1,121),C416&lt;EOMONTH($C$1,150)),12,IF(AND(C416&gt;=EOMONTH($C$1,151),C416&lt;EOMONTH($C$1,180)),15,IF(AND(C416&gt;=EOMONTH($C$1,181),C416&lt;EOMONTH($C$1,210)),18,21))))))),"")</f>
        <v/>
      </c>
      <c r="I416" s="88" t="str">
        <f t="shared" ca="1" si="78"/>
        <v/>
      </c>
      <c r="J416" s="138" t="str">
        <f t="shared" ca="1" si="79"/>
        <v/>
      </c>
      <c r="K416" s="43" t="str">
        <f ca="1">+IF(G416&lt;&gt;"",SUM($G$7:G416),"")</f>
        <v/>
      </c>
      <c r="L416" s="46" t="str">
        <f t="shared" ca="1" si="80"/>
        <v/>
      </c>
      <c r="M416" s="51" t="str">
        <f ca="1">+IF(H416&lt;&gt;"",SUM($H$7:H416),"")</f>
        <v/>
      </c>
      <c r="N416" s="47" t="str">
        <f t="shared" ca="1" si="81"/>
        <v/>
      </c>
      <c r="O416" s="46" t="str">
        <f t="shared" ca="1" si="82"/>
        <v/>
      </c>
      <c r="P416" s="46" t="str">
        <f t="shared" ca="1" si="83"/>
        <v/>
      </c>
      <c r="Q416" s="53" t="str">
        <f t="shared" ca="1" si="84"/>
        <v/>
      </c>
      <c r="R416" s="53" t="str">
        <f t="shared" ca="1" si="85"/>
        <v/>
      </c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x14ac:dyDescent="0.25">
      <c r="A417" s="31">
        <v>411</v>
      </c>
      <c r="B417" s="37" t="str">
        <f t="shared" ca="1" si="75"/>
        <v/>
      </c>
      <c r="C417" s="40" t="str">
        <f t="shared" ca="1" si="76"/>
        <v/>
      </c>
      <c r="D417" s="43" t="str">
        <f ca="1">+IF($C417&lt;&gt;"",VLOOKUP(YEAR($C417),'Proyecciones cuota'!$B$5:$C$113,2,FALSE),"")</f>
        <v/>
      </c>
      <c r="E417" s="171">
        <f ca="1">IFERROR(IF($D417&lt;&gt;"",VLOOKUP(C417,Simulador!$H$17:$I$27,2,FALSE),0),0)</f>
        <v>0</v>
      </c>
      <c r="F417" s="46" t="str">
        <f t="shared" ca="1" si="77"/>
        <v/>
      </c>
      <c r="G417" s="43" t="str">
        <f ca="1">+IF(F417&lt;&gt;"",F417*VLOOKUP(YEAR($C417),'Proyecciones DTF'!$B$4:$Y$112,IF(C417&lt;EOMONTH($C$1,61),6,IF(AND(C417&gt;=EOMONTH($C$1,61),C417&lt;EOMONTH($C$1,90)),9,IF(AND(C417&gt;=EOMONTH($C$1,91),C417&lt;EOMONTH($C$1,120)),12,IF(AND(C417&gt;=EOMONTH($C$1,121),C417&lt;EOMONTH($C$1,150)),15,IF(AND(C417&gt;=EOMONTH($C$1,151),C417&lt;EOMONTH($C$1,180)),18,IF(AND(C417&gt;=EOMONTH($C$1,181),C417&lt;EOMONTH($C$1,210)),21,24))))))),"")</f>
        <v/>
      </c>
      <c r="H417" s="47" t="str">
        <f ca="1">+IF(F417&lt;&gt;"",F417*VLOOKUP(YEAR($C417),'Proyecciones DTF'!$B$4:$Y$112,IF(C417&lt;EOMONTH($C$1,61),3,IF(AND(C417&gt;=EOMONTH($C$1,61),C417&lt;EOMONTH($C$1,90)),6,IF(AND(C417&gt;=EOMONTH($C$1,91),C417&lt;EOMONTH($C$1,120)),9,IF(AND(C417&gt;=EOMONTH($C$1,121),C417&lt;EOMONTH($C$1,150)),12,IF(AND(C417&gt;=EOMONTH($C$1,151),C417&lt;EOMONTH($C$1,180)),15,IF(AND(C417&gt;=EOMONTH($C$1,181),C417&lt;EOMONTH($C$1,210)),18,21))))))),"")</f>
        <v/>
      </c>
      <c r="I417" s="88" t="str">
        <f t="shared" ca="1" si="78"/>
        <v/>
      </c>
      <c r="J417" s="138" t="str">
        <f t="shared" ca="1" si="79"/>
        <v/>
      </c>
      <c r="K417" s="43" t="str">
        <f ca="1">+IF(G417&lt;&gt;"",SUM($G$7:G417),"")</f>
        <v/>
      </c>
      <c r="L417" s="46" t="str">
        <f t="shared" ca="1" si="80"/>
        <v/>
      </c>
      <c r="M417" s="51" t="str">
        <f ca="1">+IF(H417&lt;&gt;"",SUM($H$7:H417),"")</f>
        <v/>
      </c>
      <c r="N417" s="47" t="str">
        <f t="shared" ca="1" si="81"/>
        <v/>
      </c>
      <c r="O417" s="46" t="str">
        <f t="shared" ca="1" si="82"/>
        <v/>
      </c>
      <c r="P417" s="46" t="str">
        <f t="shared" ca="1" si="83"/>
        <v/>
      </c>
      <c r="Q417" s="53" t="str">
        <f t="shared" ca="1" si="84"/>
        <v/>
      </c>
      <c r="R417" s="53" t="str">
        <f t="shared" ca="1" si="85"/>
        <v/>
      </c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x14ac:dyDescent="0.25">
      <c r="A418" s="31">
        <v>412</v>
      </c>
      <c r="B418" s="37" t="str">
        <f t="shared" ca="1" si="75"/>
        <v/>
      </c>
      <c r="C418" s="40" t="str">
        <f t="shared" ca="1" si="76"/>
        <v/>
      </c>
      <c r="D418" s="43" t="str">
        <f ca="1">+IF($C418&lt;&gt;"",VLOOKUP(YEAR($C418),'Proyecciones cuota'!$B$5:$C$113,2,FALSE),"")</f>
        <v/>
      </c>
      <c r="E418" s="171">
        <f ca="1">IFERROR(IF($D418&lt;&gt;"",VLOOKUP(C418,Simulador!$H$17:$I$27,2,FALSE),0),0)</f>
        <v>0</v>
      </c>
      <c r="F418" s="46" t="str">
        <f t="shared" ca="1" si="77"/>
        <v/>
      </c>
      <c r="G418" s="43" t="str">
        <f ca="1">+IF(F418&lt;&gt;"",F418*VLOOKUP(YEAR($C418),'Proyecciones DTF'!$B$4:$Y$112,IF(C418&lt;EOMONTH($C$1,61),6,IF(AND(C418&gt;=EOMONTH($C$1,61),C418&lt;EOMONTH($C$1,90)),9,IF(AND(C418&gt;=EOMONTH($C$1,91),C418&lt;EOMONTH($C$1,120)),12,IF(AND(C418&gt;=EOMONTH($C$1,121),C418&lt;EOMONTH($C$1,150)),15,IF(AND(C418&gt;=EOMONTH($C$1,151),C418&lt;EOMONTH($C$1,180)),18,IF(AND(C418&gt;=EOMONTH($C$1,181),C418&lt;EOMONTH($C$1,210)),21,24))))))),"")</f>
        <v/>
      </c>
      <c r="H418" s="47" t="str">
        <f ca="1">+IF(F418&lt;&gt;"",F418*VLOOKUP(YEAR($C418),'Proyecciones DTF'!$B$4:$Y$112,IF(C418&lt;EOMONTH($C$1,61),3,IF(AND(C418&gt;=EOMONTH($C$1,61),C418&lt;EOMONTH($C$1,90)),6,IF(AND(C418&gt;=EOMONTH($C$1,91),C418&lt;EOMONTH($C$1,120)),9,IF(AND(C418&gt;=EOMONTH($C$1,121),C418&lt;EOMONTH($C$1,150)),12,IF(AND(C418&gt;=EOMONTH($C$1,151),C418&lt;EOMONTH($C$1,180)),15,IF(AND(C418&gt;=EOMONTH($C$1,181),C418&lt;EOMONTH($C$1,210)),18,21))))))),"")</f>
        <v/>
      </c>
      <c r="I418" s="88" t="str">
        <f t="shared" ca="1" si="78"/>
        <v/>
      </c>
      <c r="J418" s="138" t="str">
        <f t="shared" ca="1" si="79"/>
        <v/>
      </c>
      <c r="K418" s="43" t="str">
        <f ca="1">+IF(G418&lt;&gt;"",SUM($G$7:G418),"")</f>
        <v/>
      </c>
      <c r="L418" s="46" t="str">
        <f t="shared" ca="1" si="80"/>
        <v/>
      </c>
      <c r="M418" s="51" t="str">
        <f ca="1">+IF(H418&lt;&gt;"",SUM($H$7:H418),"")</f>
        <v/>
      </c>
      <c r="N418" s="47" t="str">
        <f t="shared" ca="1" si="81"/>
        <v/>
      </c>
      <c r="O418" s="46" t="str">
        <f t="shared" ca="1" si="82"/>
        <v/>
      </c>
      <c r="P418" s="46" t="str">
        <f t="shared" ca="1" si="83"/>
        <v/>
      </c>
      <c r="Q418" s="53" t="str">
        <f t="shared" ca="1" si="84"/>
        <v/>
      </c>
      <c r="R418" s="53" t="str">
        <f t="shared" ca="1" si="85"/>
        <v/>
      </c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x14ac:dyDescent="0.25">
      <c r="A419" s="31">
        <v>413</v>
      </c>
      <c r="B419" s="37" t="str">
        <f t="shared" ca="1" si="75"/>
        <v/>
      </c>
      <c r="C419" s="40" t="str">
        <f t="shared" ca="1" si="76"/>
        <v/>
      </c>
      <c r="D419" s="43" t="str">
        <f ca="1">+IF($C419&lt;&gt;"",VLOOKUP(YEAR($C419),'Proyecciones cuota'!$B$5:$C$113,2,FALSE),"")</f>
        <v/>
      </c>
      <c r="E419" s="171">
        <f ca="1">IFERROR(IF($D419&lt;&gt;"",VLOOKUP(C419,Simulador!$H$17:$I$27,2,FALSE),0),0)</f>
        <v>0</v>
      </c>
      <c r="F419" s="46" t="str">
        <f t="shared" ca="1" si="77"/>
        <v/>
      </c>
      <c r="G419" s="43" t="str">
        <f ca="1">+IF(F419&lt;&gt;"",F419*VLOOKUP(YEAR($C419),'Proyecciones DTF'!$B$4:$Y$112,IF(C419&lt;EOMONTH($C$1,61),6,IF(AND(C419&gt;=EOMONTH($C$1,61),C419&lt;EOMONTH($C$1,90)),9,IF(AND(C419&gt;=EOMONTH($C$1,91),C419&lt;EOMONTH($C$1,120)),12,IF(AND(C419&gt;=EOMONTH($C$1,121),C419&lt;EOMONTH($C$1,150)),15,IF(AND(C419&gt;=EOMONTH($C$1,151),C419&lt;EOMONTH($C$1,180)),18,IF(AND(C419&gt;=EOMONTH($C$1,181),C419&lt;EOMONTH($C$1,210)),21,24))))))),"")</f>
        <v/>
      </c>
      <c r="H419" s="47" t="str">
        <f ca="1">+IF(F419&lt;&gt;"",F419*VLOOKUP(YEAR($C419),'Proyecciones DTF'!$B$4:$Y$112,IF(C419&lt;EOMONTH($C$1,61),3,IF(AND(C419&gt;=EOMONTH($C$1,61),C419&lt;EOMONTH($C$1,90)),6,IF(AND(C419&gt;=EOMONTH($C$1,91),C419&lt;EOMONTH($C$1,120)),9,IF(AND(C419&gt;=EOMONTH($C$1,121),C419&lt;EOMONTH($C$1,150)),12,IF(AND(C419&gt;=EOMONTH($C$1,151),C419&lt;EOMONTH($C$1,180)),15,IF(AND(C419&gt;=EOMONTH($C$1,181),C419&lt;EOMONTH($C$1,210)),18,21))))))),"")</f>
        <v/>
      </c>
      <c r="I419" s="88" t="str">
        <f t="shared" ca="1" si="78"/>
        <v/>
      </c>
      <c r="J419" s="138" t="str">
        <f t="shared" ca="1" si="79"/>
        <v/>
      </c>
      <c r="K419" s="43" t="str">
        <f ca="1">+IF(G419&lt;&gt;"",SUM($G$7:G419),"")</f>
        <v/>
      </c>
      <c r="L419" s="46" t="str">
        <f t="shared" ca="1" si="80"/>
        <v/>
      </c>
      <c r="M419" s="51" t="str">
        <f ca="1">+IF(H419&lt;&gt;"",SUM($H$7:H419),"")</f>
        <v/>
      </c>
      <c r="N419" s="47" t="str">
        <f t="shared" ca="1" si="81"/>
        <v/>
      </c>
      <c r="O419" s="46" t="str">
        <f t="shared" ca="1" si="82"/>
        <v/>
      </c>
      <c r="P419" s="46" t="str">
        <f t="shared" ca="1" si="83"/>
        <v/>
      </c>
      <c r="Q419" s="53" t="str">
        <f t="shared" ca="1" si="84"/>
        <v/>
      </c>
      <c r="R419" s="53" t="str">
        <f t="shared" ca="1" si="85"/>
        <v/>
      </c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x14ac:dyDescent="0.25">
      <c r="A420" s="31">
        <v>414</v>
      </c>
      <c r="B420" s="37" t="str">
        <f t="shared" ca="1" si="75"/>
        <v/>
      </c>
      <c r="C420" s="40" t="str">
        <f t="shared" ca="1" si="76"/>
        <v/>
      </c>
      <c r="D420" s="43" t="str">
        <f ca="1">+IF($C420&lt;&gt;"",VLOOKUP(YEAR($C420),'Proyecciones cuota'!$B$5:$C$113,2,FALSE),"")</f>
        <v/>
      </c>
      <c r="E420" s="171">
        <f ca="1">IFERROR(IF($D420&lt;&gt;"",VLOOKUP(C420,Simulador!$H$17:$I$27,2,FALSE),0),0)</f>
        <v>0</v>
      </c>
      <c r="F420" s="46" t="str">
        <f t="shared" ca="1" si="77"/>
        <v/>
      </c>
      <c r="G420" s="43" t="str">
        <f ca="1">+IF(F420&lt;&gt;"",F420*VLOOKUP(YEAR($C420),'Proyecciones DTF'!$B$4:$Y$112,IF(C420&lt;EOMONTH($C$1,61),6,IF(AND(C420&gt;=EOMONTH($C$1,61),C420&lt;EOMONTH($C$1,90)),9,IF(AND(C420&gt;=EOMONTH($C$1,91),C420&lt;EOMONTH($C$1,120)),12,IF(AND(C420&gt;=EOMONTH($C$1,121),C420&lt;EOMONTH($C$1,150)),15,IF(AND(C420&gt;=EOMONTH($C$1,151),C420&lt;EOMONTH($C$1,180)),18,IF(AND(C420&gt;=EOMONTH($C$1,181),C420&lt;EOMONTH($C$1,210)),21,24))))))),"")</f>
        <v/>
      </c>
      <c r="H420" s="47" t="str">
        <f ca="1">+IF(F420&lt;&gt;"",F420*VLOOKUP(YEAR($C420),'Proyecciones DTF'!$B$4:$Y$112,IF(C420&lt;EOMONTH($C$1,61),3,IF(AND(C420&gt;=EOMONTH($C$1,61),C420&lt;EOMONTH($C$1,90)),6,IF(AND(C420&gt;=EOMONTH($C$1,91),C420&lt;EOMONTH($C$1,120)),9,IF(AND(C420&gt;=EOMONTH($C$1,121),C420&lt;EOMONTH($C$1,150)),12,IF(AND(C420&gt;=EOMONTH($C$1,151),C420&lt;EOMONTH($C$1,180)),15,IF(AND(C420&gt;=EOMONTH($C$1,181),C420&lt;EOMONTH($C$1,210)),18,21))))))),"")</f>
        <v/>
      </c>
      <c r="I420" s="88" t="str">
        <f t="shared" ca="1" si="78"/>
        <v/>
      </c>
      <c r="J420" s="138" t="str">
        <f t="shared" ca="1" si="79"/>
        <v/>
      </c>
      <c r="K420" s="43" t="str">
        <f ca="1">+IF(G420&lt;&gt;"",SUM($G$7:G420),"")</f>
        <v/>
      </c>
      <c r="L420" s="46" t="str">
        <f t="shared" ca="1" si="80"/>
        <v/>
      </c>
      <c r="M420" s="51" t="str">
        <f ca="1">+IF(H420&lt;&gt;"",SUM($H$7:H420),"")</f>
        <v/>
      </c>
      <c r="N420" s="47" t="str">
        <f t="shared" ca="1" si="81"/>
        <v/>
      </c>
      <c r="O420" s="46" t="str">
        <f t="shared" ca="1" si="82"/>
        <v/>
      </c>
      <c r="P420" s="46" t="str">
        <f t="shared" ca="1" si="83"/>
        <v/>
      </c>
      <c r="Q420" s="53" t="str">
        <f t="shared" ca="1" si="84"/>
        <v/>
      </c>
      <c r="R420" s="53" t="str">
        <f t="shared" ca="1" si="85"/>
        <v/>
      </c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x14ac:dyDescent="0.25">
      <c r="A421" s="31">
        <v>415</v>
      </c>
      <c r="B421" s="37" t="str">
        <f t="shared" ca="1" si="75"/>
        <v/>
      </c>
      <c r="C421" s="40" t="str">
        <f t="shared" ca="1" si="76"/>
        <v/>
      </c>
      <c r="D421" s="43" t="str">
        <f ca="1">+IF($C421&lt;&gt;"",VLOOKUP(YEAR($C421),'Proyecciones cuota'!$B$5:$C$113,2,FALSE),"")</f>
        <v/>
      </c>
      <c r="E421" s="171">
        <f ca="1">IFERROR(IF($D421&lt;&gt;"",VLOOKUP(C421,Simulador!$H$17:$I$27,2,FALSE),0),0)</f>
        <v>0</v>
      </c>
      <c r="F421" s="46" t="str">
        <f t="shared" ca="1" si="77"/>
        <v/>
      </c>
      <c r="G421" s="43" t="str">
        <f ca="1">+IF(F421&lt;&gt;"",F421*VLOOKUP(YEAR($C421),'Proyecciones DTF'!$B$4:$Y$112,IF(C421&lt;EOMONTH($C$1,61),6,IF(AND(C421&gt;=EOMONTH($C$1,61),C421&lt;EOMONTH($C$1,90)),9,IF(AND(C421&gt;=EOMONTH($C$1,91),C421&lt;EOMONTH($C$1,120)),12,IF(AND(C421&gt;=EOMONTH($C$1,121),C421&lt;EOMONTH($C$1,150)),15,IF(AND(C421&gt;=EOMONTH($C$1,151),C421&lt;EOMONTH($C$1,180)),18,IF(AND(C421&gt;=EOMONTH($C$1,181),C421&lt;EOMONTH($C$1,210)),21,24))))))),"")</f>
        <v/>
      </c>
      <c r="H421" s="47" t="str">
        <f ca="1">+IF(F421&lt;&gt;"",F421*VLOOKUP(YEAR($C421),'Proyecciones DTF'!$B$4:$Y$112,IF(C421&lt;EOMONTH($C$1,61),3,IF(AND(C421&gt;=EOMONTH($C$1,61),C421&lt;EOMONTH($C$1,90)),6,IF(AND(C421&gt;=EOMONTH($C$1,91),C421&lt;EOMONTH($C$1,120)),9,IF(AND(C421&gt;=EOMONTH($C$1,121),C421&lt;EOMONTH($C$1,150)),12,IF(AND(C421&gt;=EOMONTH($C$1,151),C421&lt;EOMONTH($C$1,180)),15,IF(AND(C421&gt;=EOMONTH($C$1,181),C421&lt;EOMONTH($C$1,210)),18,21))))))),"")</f>
        <v/>
      </c>
      <c r="I421" s="88" t="str">
        <f t="shared" ca="1" si="78"/>
        <v/>
      </c>
      <c r="J421" s="138" t="str">
        <f t="shared" ca="1" si="79"/>
        <v/>
      </c>
      <c r="K421" s="43" t="str">
        <f ca="1">+IF(G421&lt;&gt;"",SUM($G$7:G421),"")</f>
        <v/>
      </c>
      <c r="L421" s="46" t="str">
        <f t="shared" ca="1" si="80"/>
        <v/>
      </c>
      <c r="M421" s="51" t="str">
        <f ca="1">+IF(H421&lt;&gt;"",SUM($H$7:H421),"")</f>
        <v/>
      </c>
      <c r="N421" s="47" t="str">
        <f t="shared" ca="1" si="81"/>
        <v/>
      </c>
      <c r="O421" s="46" t="str">
        <f t="shared" ca="1" si="82"/>
        <v/>
      </c>
      <c r="P421" s="46" t="str">
        <f t="shared" ca="1" si="83"/>
        <v/>
      </c>
      <c r="Q421" s="53" t="str">
        <f t="shared" ca="1" si="84"/>
        <v/>
      </c>
      <c r="R421" s="53" t="str">
        <f t="shared" ca="1" si="85"/>
        <v/>
      </c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x14ac:dyDescent="0.25">
      <c r="A422" s="31">
        <v>416</v>
      </c>
      <c r="B422" s="37" t="str">
        <f t="shared" ca="1" si="75"/>
        <v/>
      </c>
      <c r="C422" s="40" t="str">
        <f t="shared" ca="1" si="76"/>
        <v/>
      </c>
      <c r="D422" s="43" t="str">
        <f ca="1">+IF($C422&lt;&gt;"",VLOOKUP(YEAR($C422),'Proyecciones cuota'!$B$5:$C$113,2,FALSE),"")</f>
        <v/>
      </c>
      <c r="E422" s="171">
        <f ca="1">IFERROR(IF($D422&lt;&gt;"",VLOOKUP(C422,Simulador!$H$17:$I$27,2,FALSE),0),0)</f>
        <v>0</v>
      </c>
      <c r="F422" s="46" t="str">
        <f t="shared" ca="1" si="77"/>
        <v/>
      </c>
      <c r="G422" s="43" t="str">
        <f ca="1">+IF(F422&lt;&gt;"",F422*VLOOKUP(YEAR($C422),'Proyecciones DTF'!$B$4:$Y$112,IF(C422&lt;EOMONTH($C$1,61),6,IF(AND(C422&gt;=EOMONTH($C$1,61),C422&lt;EOMONTH($C$1,90)),9,IF(AND(C422&gt;=EOMONTH($C$1,91),C422&lt;EOMONTH($C$1,120)),12,IF(AND(C422&gt;=EOMONTH($C$1,121),C422&lt;EOMONTH($C$1,150)),15,IF(AND(C422&gt;=EOMONTH($C$1,151),C422&lt;EOMONTH($C$1,180)),18,IF(AND(C422&gt;=EOMONTH($C$1,181),C422&lt;EOMONTH($C$1,210)),21,24))))))),"")</f>
        <v/>
      </c>
      <c r="H422" s="47" t="str">
        <f ca="1">+IF(F422&lt;&gt;"",F422*VLOOKUP(YEAR($C422),'Proyecciones DTF'!$B$4:$Y$112,IF(C422&lt;EOMONTH($C$1,61),3,IF(AND(C422&gt;=EOMONTH($C$1,61),C422&lt;EOMONTH($C$1,90)),6,IF(AND(C422&gt;=EOMONTH($C$1,91),C422&lt;EOMONTH($C$1,120)),9,IF(AND(C422&gt;=EOMONTH($C$1,121),C422&lt;EOMONTH($C$1,150)),12,IF(AND(C422&gt;=EOMONTH($C$1,151),C422&lt;EOMONTH($C$1,180)),15,IF(AND(C422&gt;=EOMONTH($C$1,181),C422&lt;EOMONTH($C$1,210)),18,21))))))),"")</f>
        <v/>
      </c>
      <c r="I422" s="88" t="str">
        <f t="shared" ca="1" si="78"/>
        <v/>
      </c>
      <c r="J422" s="138" t="str">
        <f t="shared" ca="1" si="79"/>
        <v/>
      </c>
      <c r="K422" s="43" t="str">
        <f ca="1">+IF(G422&lt;&gt;"",SUM($G$7:G422),"")</f>
        <v/>
      </c>
      <c r="L422" s="46" t="str">
        <f t="shared" ca="1" si="80"/>
        <v/>
      </c>
      <c r="M422" s="51" t="str">
        <f ca="1">+IF(H422&lt;&gt;"",SUM($H$7:H422),"")</f>
        <v/>
      </c>
      <c r="N422" s="47" t="str">
        <f t="shared" ca="1" si="81"/>
        <v/>
      </c>
      <c r="O422" s="46" t="str">
        <f t="shared" ca="1" si="82"/>
        <v/>
      </c>
      <c r="P422" s="46" t="str">
        <f t="shared" ca="1" si="83"/>
        <v/>
      </c>
      <c r="Q422" s="53" t="str">
        <f t="shared" ca="1" si="84"/>
        <v/>
      </c>
      <c r="R422" s="53" t="str">
        <f t="shared" ca="1" si="85"/>
        <v/>
      </c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x14ac:dyDescent="0.25">
      <c r="A423" s="31">
        <v>417</v>
      </c>
      <c r="B423" s="37" t="str">
        <f t="shared" ca="1" si="75"/>
        <v/>
      </c>
      <c r="C423" s="40" t="str">
        <f t="shared" ca="1" si="76"/>
        <v/>
      </c>
      <c r="D423" s="43" t="str">
        <f ca="1">+IF($C423&lt;&gt;"",VLOOKUP(YEAR($C423),'Proyecciones cuota'!$B$5:$C$113,2,FALSE),"")</f>
        <v/>
      </c>
      <c r="E423" s="171">
        <f ca="1">IFERROR(IF($D423&lt;&gt;"",VLOOKUP(C423,Simulador!$H$17:$I$27,2,FALSE),0),0)</f>
        <v>0</v>
      </c>
      <c r="F423" s="46" t="str">
        <f t="shared" ca="1" si="77"/>
        <v/>
      </c>
      <c r="G423" s="43" t="str">
        <f ca="1">+IF(F423&lt;&gt;"",F423*VLOOKUP(YEAR($C423),'Proyecciones DTF'!$B$4:$Y$112,IF(C423&lt;EOMONTH($C$1,61),6,IF(AND(C423&gt;=EOMONTH($C$1,61),C423&lt;EOMONTH($C$1,90)),9,IF(AND(C423&gt;=EOMONTH($C$1,91),C423&lt;EOMONTH($C$1,120)),12,IF(AND(C423&gt;=EOMONTH($C$1,121),C423&lt;EOMONTH($C$1,150)),15,IF(AND(C423&gt;=EOMONTH($C$1,151),C423&lt;EOMONTH($C$1,180)),18,IF(AND(C423&gt;=EOMONTH($C$1,181),C423&lt;EOMONTH($C$1,210)),21,24))))))),"")</f>
        <v/>
      </c>
      <c r="H423" s="47" t="str">
        <f ca="1">+IF(F423&lt;&gt;"",F423*VLOOKUP(YEAR($C423),'Proyecciones DTF'!$B$4:$Y$112,IF(C423&lt;EOMONTH($C$1,61),3,IF(AND(C423&gt;=EOMONTH($C$1,61),C423&lt;EOMONTH($C$1,90)),6,IF(AND(C423&gt;=EOMONTH($C$1,91),C423&lt;EOMONTH($C$1,120)),9,IF(AND(C423&gt;=EOMONTH($C$1,121),C423&lt;EOMONTH($C$1,150)),12,IF(AND(C423&gt;=EOMONTH($C$1,151),C423&lt;EOMONTH($C$1,180)),15,IF(AND(C423&gt;=EOMONTH($C$1,181),C423&lt;EOMONTH($C$1,210)),18,21))))))),"")</f>
        <v/>
      </c>
      <c r="I423" s="88" t="str">
        <f t="shared" ca="1" si="78"/>
        <v/>
      </c>
      <c r="J423" s="138" t="str">
        <f t="shared" ca="1" si="79"/>
        <v/>
      </c>
      <c r="K423" s="43" t="str">
        <f ca="1">+IF(G423&lt;&gt;"",SUM($G$7:G423),"")</f>
        <v/>
      </c>
      <c r="L423" s="46" t="str">
        <f t="shared" ca="1" si="80"/>
        <v/>
      </c>
      <c r="M423" s="51" t="str">
        <f ca="1">+IF(H423&lt;&gt;"",SUM($H$7:H423),"")</f>
        <v/>
      </c>
      <c r="N423" s="47" t="str">
        <f t="shared" ca="1" si="81"/>
        <v/>
      </c>
      <c r="O423" s="46" t="str">
        <f t="shared" ca="1" si="82"/>
        <v/>
      </c>
      <c r="P423" s="46" t="str">
        <f t="shared" ca="1" si="83"/>
        <v/>
      </c>
      <c r="Q423" s="53" t="str">
        <f t="shared" ca="1" si="84"/>
        <v/>
      </c>
      <c r="R423" s="53" t="str">
        <f t="shared" ca="1" si="85"/>
        <v/>
      </c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x14ac:dyDescent="0.25">
      <c r="A424" s="31">
        <v>418</v>
      </c>
      <c r="B424" s="37" t="str">
        <f t="shared" ca="1" si="75"/>
        <v/>
      </c>
      <c r="C424" s="40" t="str">
        <f t="shared" ca="1" si="76"/>
        <v/>
      </c>
      <c r="D424" s="43" t="str">
        <f ca="1">+IF($C424&lt;&gt;"",VLOOKUP(YEAR($C424),'Proyecciones cuota'!$B$5:$C$113,2,FALSE),"")</f>
        <v/>
      </c>
      <c r="E424" s="171">
        <f ca="1">IFERROR(IF($D424&lt;&gt;"",VLOOKUP(C424,Simulador!$H$17:$I$27,2,FALSE),0),0)</f>
        <v>0</v>
      </c>
      <c r="F424" s="46" t="str">
        <f t="shared" ca="1" si="77"/>
        <v/>
      </c>
      <c r="G424" s="43" t="str">
        <f ca="1">+IF(F424&lt;&gt;"",F424*VLOOKUP(YEAR($C424),'Proyecciones DTF'!$B$4:$Y$112,IF(C424&lt;EOMONTH($C$1,61),6,IF(AND(C424&gt;=EOMONTH($C$1,61),C424&lt;EOMONTH($C$1,90)),9,IF(AND(C424&gt;=EOMONTH($C$1,91),C424&lt;EOMONTH($C$1,120)),12,IF(AND(C424&gt;=EOMONTH($C$1,121),C424&lt;EOMONTH($C$1,150)),15,IF(AND(C424&gt;=EOMONTH($C$1,151),C424&lt;EOMONTH($C$1,180)),18,IF(AND(C424&gt;=EOMONTH($C$1,181),C424&lt;EOMONTH($C$1,210)),21,24))))))),"")</f>
        <v/>
      </c>
      <c r="H424" s="47" t="str">
        <f ca="1">+IF(F424&lt;&gt;"",F424*VLOOKUP(YEAR($C424),'Proyecciones DTF'!$B$4:$Y$112,IF(C424&lt;EOMONTH($C$1,61),3,IF(AND(C424&gt;=EOMONTH($C$1,61),C424&lt;EOMONTH($C$1,90)),6,IF(AND(C424&gt;=EOMONTH($C$1,91),C424&lt;EOMONTH($C$1,120)),9,IF(AND(C424&gt;=EOMONTH($C$1,121),C424&lt;EOMONTH($C$1,150)),12,IF(AND(C424&gt;=EOMONTH($C$1,151),C424&lt;EOMONTH($C$1,180)),15,IF(AND(C424&gt;=EOMONTH($C$1,181),C424&lt;EOMONTH($C$1,210)),18,21))))))),"")</f>
        <v/>
      </c>
      <c r="I424" s="88" t="str">
        <f t="shared" ca="1" si="78"/>
        <v/>
      </c>
      <c r="J424" s="138" t="str">
        <f t="shared" ca="1" si="79"/>
        <v/>
      </c>
      <c r="K424" s="43" t="str">
        <f ca="1">+IF(G424&lt;&gt;"",SUM($G$7:G424),"")</f>
        <v/>
      </c>
      <c r="L424" s="46" t="str">
        <f t="shared" ca="1" si="80"/>
        <v/>
      </c>
      <c r="M424" s="51" t="str">
        <f ca="1">+IF(H424&lt;&gt;"",SUM($H$7:H424),"")</f>
        <v/>
      </c>
      <c r="N424" s="47" t="str">
        <f t="shared" ca="1" si="81"/>
        <v/>
      </c>
      <c r="O424" s="46" t="str">
        <f t="shared" ca="1" si="82"/>
        <v/>
      </c>
      <c r="P424" s="46" t="str">
        <f t="shared" ca="1" si="83"/>
        <v/>
      </c>
      <c r="Q424" s="53" t="str">
        <f t="shared" ca="1" si="84"/>
        <v/>
      </c>
      <c r="R424" s="53" t="str">
        <f t="shared" ca="1" si="85"/>
        <v/>
      </c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x14ac:dyDescent="0.25">
      <c r="A425" s="31">
        <v>419</v>
      </c>
      <c r="B425" s="37" t="str">
        <f t="shared" ca="1" si="75"/>
        <v/>
      </c>
      <c r="C425" s="40" t="str">
        <f t="shared" ca="1" si="76"/>
        <v/>
      </c>
      <c r="D425" s="43" t="str">
        <f ca="1">+IF($C425&lt;&gt;"",VLOOKUP(YEAR($C425),'Proyecciones cuota'!$B$5:$C$113,2,FALSE),"")</f>
        <v/>
      </c>
      <c r="E425" s="171">
        <f ca="1">IFERROR(IF($D425&lt;&gt;"",VLOOKUP(C425,Simulador!$H$17:$I$27,2,FALSE),0),0)</f>
        <v>0</v>
      </c>
      <c r="F425" s="46" t="str">
        <f t="shared" ca="1" si="77"/>
        <v/>
      </c>
      <c r="G425" s="43" t="str">
        <f ca="1">+IF(F425&lt;&gt;"",F425*VLOOKUP(YEAR($C425),'Proyecciones DTF'!$B$4:$Y$112,IF(C425&lt;EOMONTH($C$1,61),6,IF(AND(C425&gt;=EOMONTH($C$1,61),C425&lt;EOMONTH($C$1,90)),9,IF(AND(C425&gt;=EOMONTH($C$1,91),C425&lt;EOMONTH($C$1,120)),12,IF(AND(C425&gt;=EOMONTH($C$1,121),C425&lt;EOMONTH($C$1,150)),15,IF(AND(C425&gt;=EOMONTH($C$1,151),C425&lt;EOMONTH($C$1,180)),18,IF(AND(C425&gt;=EOMONTH($C$1,181),C425&lt;EOMONTH($C$1,210)),21,24))))))),"")</f>
        <v/>
      </c>
      <c r="H425" s="47" t="str">
        <f ca="1">+IF(F425&lt;&gt;"",F425*VLOOKUP(YEAR($C425),'Proyecciones DTF'!$B$4:$Y$112,IF(C425&lt;EOMONTH($C$1,61),3,IF(AND(C425&gt;=EOMONTH($C$1,61),C425&lt;EOMONTH($C$1,90)),6,IF(AND(C425&gt;=EOMONTH($C$1,91),C425&lt;EOMONTH($C$1,120)),9,IF(AND(C425&gt;=EOMONTH($C$1,121),C425&lt;EOMONTH($C$1,150)),12,IF(AND(C425&gt;=EOMONTH($C$1,151),C425&lt;EOMONTH($C$1,180)),15,IF(AND(C425&gt;=EOMONTH($C$1,181),C425&lt;EOMONTH($C$1,210)),18,21))))))),"")</f>
        <v/>
      </c>
      <c r="I425" s="88" t="str">
        <f t="shared" ca="1" si="78"/>
        <v/>
      </c>
      <c r="J425" s="138" t="str">
        <f t="shared" ca="1" si="79"/>
        <v/>
      </c>
      <c r="K425" s="43" t="str">
        <f ca="1">+IF(G425&lt;&gt;"",SUM($G$7:G425),"")</f>
        <v/>
      </c>
      <c r="L425" s="46" t="str">
        <f t="shared" ca="1" si="80"/>
        <v/>
      </c>
      <c r="M425" s="51" t="str">
        <f ca="1">+IF(H425&lt;&gt;"",SUM($H$7:H425),"")</f>
        <v/>
      </c>
      <c r="N425" s="47" t="str">
        <f t="shared" ca="1" si="81"/>
        <v/>
      </c>
      <c r="O425" s="46" t="str">
        <f t="shared" ca="1" si="82"/>
        <v/>
      </c>
      <c r="P425" s="46" t="str">
        <f t="shared" ca="1" si="83"/>
        <v/>
      </c>
      <c r="Q425" s="53" t="str">
        <f t="shared" ca="1" si="84"/>
        <v/>
      </c>
      <c r="R425" s="53" t="str">
        <f t="shared" ca="1" si="85"/>
        <v/>
      </c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x14ac:dyDescent="0.25">
      <c r="A426" s="31">
        <v>420</v>
      </c>
      <c r="B426" s="37" t="str">
        <f t="shared" ca="1" si="75"/>
        <v/>
      </c>
      <c r="C426" s="40" t="str">
        <f t="shared" ca="1" si="76"/>
        <v/>
      </c>
      <c r="D426" s="43" t="str">
        <f ca="1">+IF($C426&lt;&gt;"",VLOOKUP(YEAR($C426),'Proyecciones cuota'!$B$5:$C$113,2,FALSE),"")</f>
        <v/>
      </c>
      <c r="E426" s="171">
        <f ca="1">IFERROR(IF($D426&lt;&gt;"",VLOOKUP(C426,Simulador!$H$17:$I$27,2,FALSE),0),0)</f>
        <v>0</v>
      </c>
      <c r="F426" s="46" t="str">
        <f t="shared" ca="1" si="77"/>
        <v/>
      </c>
      <c r="G426" s="43" t="str">
        <f ca="1">+IF(F426&lt;&gt;"",F426*VLOOKUP(YEAR($C426),'Proyecciones DTF'!$B$4:$Y$112,IF(C426&lt;EOMONTH($C$1,61),6,IF(AND(C426&gt;=EOMONTH($C$1,61),C426&lt;EOMONTH($C$1,90)),9,IF(AND(C426&gt;=EOMONTH($C$1,91),C426&lt;EOMONTH($C$1,120)),12,IF(AND(C426&gt;=EOMONTH($C$1,121),C426&lt;EOMONTH($C$1,150)),15,IF(AND(C426&gt;=EOMONTH($C$1,151),C426&lt;EOMONTH($C$1,180)),18,IF(AND(C426&gt;=EOMONTH($C$1,181),C426&lt;EOMONTH($C$1,210)),21,24))))))),"")</f>
        <v/>
      </c>
      <c r="H426" s="47" t="str">
        <f ca="1">+IF(F426&lt;&gt;"",F426*VLOOKUP(YEAR($C426),'Proyecciones DTF'!$B$4:$Y$112,IF(C426&lt;EOMONTH($C$1,61),3,IF(AND(C426&gt;=EOMONTH($C$1,61),C426&lt;EOMONTH($C$1,90)),6,IF(AND(C426&gt;=EOMONTH($C$1,91),C426&lt;EOMONTH($C$1,120)),9,IF(AND(C426&gt;=EOMONTH($C$1,121),C426&lt;EOMONTH($C$1,150)),12,IF(AND(C426&gt;=EOMONTH($C$1,151),C426&lt;EOMONTH($C$1,180)),15,IF(AND(C426&gt;=EOMONTH($C$1,181),C426&lt;EOMONTH($C$1,210)),18,21))))))),"")</f>
        <v/>
      </c>
      <c r="I426" s="88" t="str">
        <f t="shared" ca="1" si="78"/>
        <v/>
      </c>
      <c r="J426" s="138" t="str">
        <f t="shared" ca="1" si="79"/>
        <v/>
      </c>
      <c r="K426" s="43" t="str">
        <f ca="1">+IF(G426&lt;&gt;"",SUM($G$7:G426),"")</f>
        <v/>
      </c>
      <c r="L426" s="46" t="str">
        <f t="shared" ca="1" si="80"/>
        <v/>
      </c>
      <c r="M426" s="51" t="str">
        <f ca="1">+IF(H426&lt;&gt;"",SUM($H$7:H426),"")</f>
        <v/>
      </c>
      <c r="N426" s="47" t="str">
        <f t="shared" ca="1" si="81"/>
        <v/>
      </c>
      <c r="O426" s="46" t="str">
        <f t="shared" ca="1" si="82"/>
        <v/>
      </c>
      <c r="P426" s="46" t="str">
        <f t="shared" ca="1" si="83"/>
        <v/>
      </c>
      <c r="Q426" s="53" t="str">
        <f t="shared" ca="1" si="84"/>
        <v/>
      </c>
      <c r="R426" s="53" t="str">
        <f t="shared" ca="1" si="85"/>
        <v/>
      </c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x14ac:dyDescent="0.25">
      <c r="A427" s="31">
        <v>421</v>
      </c>
      <c r="B427" s="37" t="str">
        <f t="shared" ca="1" si="75"/>
        <v/>
      </c>
      <c r="C427" s="40" t="str">
        <f t="shared" ca="1" si="76"/>
        <v/>
      </c>
      <c r="D427" s="43" t="str">
        <f ca="1">+IF($C427&lt;&gt;"",VLOOKUP(YEAR($C427),'Proyecciones cuota'!$B$5:$C$113,2,FALSE),"")</f>
        <v/>
      </c>
      <c r="E427" s="171">
        <f ca="1">IFERROR(IF($D427&lt;&gt;"",VLOOKUP(C427,Simulador!$H$17:$I$27,2,FALSE),0),0)</f>
        <v>0</v>
      </c>
      <c r="F427" s="46" t="str">
        <f t="shared" ca="1" si="77"/>
        <v/>
      </c>
      <c r="G427" s="43" t="str">
        <f ca="1">+IF(F427&lt;&gt;"",F427*VLOOKUP(YEAR($C427),'Proyecciones DTF'!$B$4:$Y$112,IF(C427&lt;EOMONTH($C$1,61),6,IF(AND(C427&gt;=EOMONTH($C$1,61),C427&lt;EOMONTH($C$1,90)),9,IF(AND(C427&gt;=EOMONTH($C$1,91),C427&lt;EOMONTH($C$1,120)),12,IF(AND(C427&gt;=EOMONTH($C$1,121),C427&lt;EOMONTH($C$1,150)),15,IF(AND(C427&gt;=EOMONTH($C$1,151),C427&lt;EOMONTH($C$1,180)),18,IF(AND(C427&gt;=EOMONTH($C$1,181),C427&lt;EOMONTH($C$1,210)),21,24))))))),"")</f>
        <v/>
      </c>
      <c r="H427" s="47" t="str">
        <f ca="1">+IF(F427&lt;&gt;"",F427*VLOOKUP(YEAR($C427),'Proyecciones DTF'!$B$4:$Y$112,IF(C427&lt;EOMONTH($C$1,61),3,IF(AND(C427&gt;=EOMONTH($C$1,61),C427&lt;EOMONTH($C$1,90)),6,IF(AND(C427&gt;=EOMONTH($C$1,91),C427&lt;EOMONTH($C$1,120)),9,IF(AND(C427&gt;=EOMONTH($C$1,121),C427&lt;EOMONTH($C$1,150)),12,IF(AND(C427&gt;=EOMONTH($C$1,151),C427&lt;EOMONTH($C$1,180)),15,IF(AND(C427&gt;=EOMONTH($C$1,181),C427&lt;EOMONTH($C$1,210)),18,21))))))),"")</f>
        <v/>
      </c>
      <c r="I427" s="88" t="str">
        <f t="shared" ca="1" si="78"/>
        <v/>
      </c>
      <c r="J427" s="138" t="str">
        <f t="shared" ca="1" si="79"/>
        <v/>
      </c>
      <c r="K427" s="43" t="str">
        <f ca="1">+IF(G427&lt;&gt;"",SUM($G$7:G427),"")</f>
        <v/>
      </c>
      <c r="L427" s="46" t="str">
        <f t="shared" ca="1" si="80"/>
        <v/>
      </c>
      <c r="M427" s="51" t="str">
        <f ca="1">+IF(H427&lt;&gt;"",SUM($H$7:H427),"")</f>
        <v/>
      </c>
      <c r="N427" s="47" t="str">
        <f t="shared" ca="1" si="81"/>
        <v/>
      </c>
      <c r="O427" s="46" t="str">
        <f t="shared" ca="1" si="82"/>
        <v/>
      </c>
      <c r="P427" s="46" t="str">
        <f t="shared" ca="1" si="83"/>
        <v/>
      </c>
      <c r="Q427" s="53" t="str">
        <f t="shared" ca="1" si="84"/>
        <v/>
      </c>
      <c r="R427" s="53" t="str">
        <f t="shared" ca="1" si="85"/>
        <v/>
      </c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x14ac:dyDescent="0.25">
      <c r="A428" s="31">
        <v>422</v>
      </c>
      <c r="B428" s="37" t="str">
        <f t="shared" ca="1" si="75"/>
        <v/>
      </c>
      <c r="C428" s="40" t="str">
        <f t="shared" ca="1" si="76"/>
        <v/>
      </c>
      <c r="D428" s="43" t="str">
        <f ca="1">+IF($C428&lt;&gt;"",VLOOKUP(YEAR($C428),'Proyecciones cuota'!$B$5:$C$113,2,FALSE),"")</f>
        <v/>
      </c>
      <c r="E428" s="171">
        <f ca="1">IFERROR(IF($D428&lt;&gt;"",VLOOKUP(C428,Simulador!$H$17:$I$27,2,FALSE),0),0)</f>
        <v>0</v>
      </c>
      <c r="F428" s="46" t="str">
        <f t="shared" ca="1" si="77"/>
        <v/>
      </c>
      <c r="G428" s="43" t="str">
        <f ca="1">+IF(F428&lt;&gt;"",F428*VLOOKUP(YEAR($C428),'Proyecciones DTF'!$B$4:$Y$112,IF(C428&lt;EOMONTH($C$1,61),6,IF(AND(C428&gt;=EOMONTH($C$1,61),C428&lt;EOMONTH($C$1,90)),9,IF(AND(C428&gt;=EOMONTH($C$1,91),C428&lt;EOMONTH($C$1,120)),12,IF(AND(C428&gt;=EOMONTH($C$1,121),C428&lt;EOMONTH($C$1,150)),15,IF(AND(C428&gt;=EOMONTH($C$1,151),C428&lt;EOMONTH($C$1,180)),18,IF(AND(C428&gt;=EOMONTH($C$1,181),C428&lt;EOMONTH($C$1,210)),21,24))))))),"")</f>
        <v/>
      </c>
      <c r="H428" s="47" t="str">
        <f ca="1">+IF(F428&lt;&gt;"",F428*VLOOKUP(YEAR($C428),'Proyecciones DTF'!$B$4:$Y$112,IF(C428&lt;EOMONTH($C$1,61),3,IF(AND(C428&gt;=EOMONTH($C$1,61),C428&lt;EOMONTH($C$1,90)),6,IF(AND(C428&gt;=EOMONTH($C$1,91),C428&lt;EOMONTH($C$1,120)),9,IF(AND(C428&gt;=EOMONTH($C$1,121),C428&lt;EOMONTH($C$1,150)),12,IF(AND(C428&gt;=EOMONTH($C$1,151),C428&lt;EOMONTH($C$1,180)),15,IF(AND(C428&gt;=EOMONTH($C$1,181),C428&lt;EOMONTH($C$1,210)),18,21))))))),"")</f>
        <v/>
      </c>
      <c r="I428" s="88" t="str">
        <f t="shared" ca="1" si="78"/>
        <v/>
      </c>
      <c r="J428" s="138" t="str">
        <f t="shared" ca="1" si="79"/>
        <v/>
      </c>
      <c r="K428" s="43" t="str">
        <f ca="1">+IF(G428&lt;&gt;"",SUM($G$7:G428),"")</f>
        <v/>
      </c>
      <c r="L428" s="46" t="str">
        <f t="shared" ca="1" si="80"/>
        <v/>
      </c>
      <c r="M428" s="51" t="str">
        <f ca="1">+IF(H428&lt;&gt;"",SUM($H$7:H428),"")</f>
        <v/>
      </c>
      <c r="N428" s="47" t="str">
        <f t="shared" ca="1" si="81"/>
        <v/>
      </c>
      <c r="O428" s="46" t="str">
        <f t="shared" ca="1" si="82"/>
        <v/>
      </c>
      <c r="P428" s="46" t="str">
        <f t="shared" ca="1" si="83"/>
        <v/>
      </c>
      <c r="Q428" s="53" t="str">
        <f t="shared" ca="1" si="84"/>
        <v/>
      </c>
      <c r="R428" s="53" t="str">
        <f t="shared" ca="1" si="85"/>
        <v/>
      </c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x14ac:dyDescent="0.25">
      <c r="A429" s="31">
        <v>423</v>
      </c>
      <c r="B429" s="37" t="str">
        <f t="shared" ca="1" si="75"/>
        <v/>
      </c>
      <c r="C429" s="40" t="str">
        <f t="shared" ca="1" si="76"/>
        <v/>
      </c>
      <c r="D429" s="43" t="str">
        <f ca="1">+IF($C429&lt;&gt;"",VLOOKUP(YEAR($C429),'Proyecciones cuota'!$B$5:$C$113,2,FALSE),"")</f>
        <v/>
      </c>
      <c r="E429" s="171">
        <f ca="1">IFERROR(IF($D429&lt;&gt;"",VLOOKUP(C429,Simulador!$H$17:$I$27,2,FALSE),0),0)</f>
        <v>0</v>
      </c>
      <c r="F429" s="46" t="str">
        <f t="shared" ca="1" si="77"/>
        <v/>
      </c>
      <c r="G429" s="43" t="str">
        <f ca="1">+IF(F429&lt;&gt;"",F429*VLOOKUP(YEAR($C429),'Proyecciones DTF'!$B$4:$Y$112,IF(C429&lt;EOMONTH($C$1,61),6,IF(AND(C429&gt;=EOMONTH($C$1,61),C429&lt;EOMONTH($C$1,90)),9,IF(AND(C429&gt;=EOMONTH($C$1,91),C429&lt;EOMONTH($C$1,120)),12,IF(AND(C429&gt;=EOMONTH($C$1,121),C429&lt;EOMONTH($C$1,150)),15,IF(AND(C429&gt;=EOMONTH($C$1,151),C429&lt;EOMONTH($C$1,180)),18,IF(AND(C429&gt;=EOMONTH($C$1,181),C429&lt;EOMONTH($C$1,210)),21,24))))))),"")</f>
        <v/>
      </c>
      <c r="H429" s="47" t="str">
        <f ca="1">+IF(F429&lt;&gt;"",F429*VLOOKUP(YEAR($C429),'Proyecciones DTF'!$B$4:$Y$112,IF(C429&lt;EOMONTH($C$1,61),3,IF(AND(C429&gt;=EOMONTH($C$1,61),C429&lt;EOMONTH($C$1,90)),6,IF(AND(C429&gt;=EOMONTH($C$1,91),C429&lt;EOMONTH($C$1,120)),9,IF(AND(C429&gt;=EOMONTH($C$1,121),C429&lt;EOMONTH($C$1,150)),12,IF(AND(C429&gt;=EOMONTH($C$1,151),C429&lt;EOMONTH($C$1,180)),15,IF(AND(C429&gt;=EOMONTH($C$1,181),C429&lt;EOMONTH($C$1,210)),18,21))))))),"")</f>
        <v/>
      </c>
      <c r="I429" s="88" t="str">
        <f t="shared" ca="1" si="78"/>
        <v/>
      </c>
      <c r="J429" s="138" t="str">
        <f t="shared" ca="1" si="79"/>
        <v/>
      </c>
      <c r="K429" s="43" t="str">
        <f ca="1">+IF(G429&lt;&gt;"",SUM($G$7:G429),"")</f>
        <v/>
      </c>
      <c r="L429" s="46" t="str">
        <f t="shared" ca="1" si="80"/>
        <v/>
      </c>
      <c r="M429" s="51" t="str">
        <f ca="1">+IF(H429&lt;&gt;"",SUM($H$7:H429),"")</f>
        <v/>
      </c>
      <c r="N429" s="47" t="str">
        <f t="shared" ca="1" si="81"/>
        <v/>
      </c>
      <c r="O429" s="46" t="str">
        <f t="shared" ca="1" si="82"/>
        <v/>
      </c>
      <c r="P429" s="46" t="str">
        <f t="shared" ca="1" si="83"/>
        <v/>
      </c>
      <c r="Q429" s="53" t="str">
        <f t="shared" ca="1" si="84"/>
        <v/>
      </c>
      <c r="R429" s="53" t="str">
        <f t="shared" ca="1" si="85"/>
        <v/>
      </c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x14ac:dyDescent="0.25">
      <c r="A430" s="31">
        <v>424</v>
      </c>
      <c r="B430" s="37" t="str">
        <f t="shared" ca="1" si="75"/>
        <v/>
      </c>
      <c r="C430" s="40" t="str">
        <f t="shared" ca="1" si="76"/>
        <v/>
      </c>
      <c r="D430" s="43" t="str">
        <f ca="1">+IF($C430&lt;&gt;"",VLOOKUP(YEAR($C430),'Proyecciones cuota'!$B$5:$C$113,2,FALSE),"")</f>
        <v/>
      </c>
      <c r="E430" s="171">
        <f ca="1">IFERROR(IF($D430&lt;&gt;"",VLOOKUP(C430,Simulador!$H$17:$I$27,2,FALSE),0),0)</f>
        <v>0</v>
      </c>
      <c r="F430" s="46" t="str">
        <f t="shared" ca="1" si="77"/>
        <v/>
      </c>
      <c r="G430" s="43" t="str">
        <f ca="1">+IF(F430&lt;&gt;"",F430*VLOOKUP(YEAR($C430),'Proyecciones DTF'!$B$4:$Y$112,IF(C430&lt;EOMONTH($C$1,61),6,IF(AND(C430&gt;=EOMONTH($C$1,61),C430&lt;EOMONTH($C$1,90)),9,IF(AND(C430&gt;=EOMONTH($C$1,91),C430&lt;EOMONTH($C$1,120)),12,IF(AND(C430&gt;=EOMONTH($C$1,121),C430&lt;EOMONTH($C$1,150)),15,IF(AND(C430&gt;=EOMONTH($C$1,151),C430&lt;EOMONTH($C$1,180)),18,IF(AND(C430&gt;=EOMONTH($C$1,181),C430&lt;EOMONTH($C$1,210)),21,24))))))),"")</f>
        <v/>
      </c>
      <c r="H430" s="47" t="str">
        <f ca="1">+IF(F430&lt;&gt;"",F430*VLOOKUP(YEAR($C430),'Proyecciones DTF'!$B$4:$Y$112,IF(C430&lt;EOMONTH($C$1,61),3,IF(AND(C430&gt;=EOMONTH($C$1,61),C430&lt;EOMONTH($C$1,90)),6,IF(AND(C430&gt;=EOMONTH($C$1,91),C430&lt;EOMONTH($C$1,120)),9,IF(AND(C430&gt;=EOMONTH($C$1,121),C430&lt;EOMONTH($C$1,150)),12,IF(AND(C430&gt;=EOMONTH($C$1,151),C430&lt;EOMONTH($C$1,180)),15,IF(AND(C430&gt;=EOMONTH($C$1,181),C430&lt;EOMONTH($C$1,210)),18,21))))))),"")</f>
        <v/>
      </c>
      <c r="I430" s="88" t="str">
        <f t="shared" ca="1" si="78"/>
        <v/>
      </c>
      <c r="J430" s="138" t="str">
        <f t="shared" ca="1" si="79"/>
        <v/>
      </c>
      <c r="K430" s="43" t="str">
        <f ca="1">+IF(G430&lt;&gt;"",SUM($G$7:G430),"")</f>
        <v/>
      </c>
      <c r="L430" s="46" t="str">
        <f t="shared" ca="1" si="80"/>
        <v/>
      </c>
      <c r="M430" s="51" t="str">
        <f ca="1">+IF(H430&lt;&gt;"",SUM($H$7:H430),"")</f>
        <v/>
      </c>
      <c r="N430" s="47" t="str">
        <f t="shared" ca="1" si="81"/>
        <v/>
      </c>
      <c r="O430" s="46" t="str">
        <f t="shared" ca="1" si="82"/>
        <v/>
      </c>
      <c r="P430" s="46" t="str">
        <f t="shared" ca="1" si="83"/>
        <v/>
      </c>
      <c r="Q430" s="53" t="str">
        <f t="shared" ca="1" si="84"/>
        <v/>
      </c>
      <c r="R430" s="53" t="str">
        <f t="shared" ca="1" si="85"/>
        <v/>
      </c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x14ac:dyDescent="0.25">
      <c r="A431" s="31">
        <v>425</v>
      </c>
      <c r="B431" s="37" t="str">
        <f t="shared" ca="1" si="75"/>
        <v/>
      </c>
      <c r="C431" s="40" t="str">
        <f t="shared" ca="1" si="76"/>
        <v/>
      </c>
      <c r="D431" s="43" t="str">
        <f ca="1">+IF($C431&lt;&gt;"",VLOOKUP(YEAR($C431),'Proyecciones cuota'!$B$5:$C$113,2,FALSE),"")</f>
        <v/>
      </c>
      <c r="E431" s="171">
        <f ca="1">IFERROR(IF($D431&lt;&gt;"",VLOOKUP(C431,Simulador!$H$17:$I$27,2,FALSE),0),0)</f>
        <v>0</v>
      </c>
      <c r="F431" s="46" t="str">
        <f t="shared" ca="1" si="77"/>
        <v/>
      </c>
      <c r="G431" s="43" t="str">
        <f ca="1">+IF(F431&lt;&gt;"",F431*VLOOKUP(YEAR($C431),'Proyecciones DTF'!$B$4:$Y$112,IF(C431&lt;EOMONTH($C$1,61),6,IF(AND(C431&gt;=EOMONTH($C$1,61),C431&lt;EOMONTH($C$1,90)),9,IF(AND(C431&gt;=EOMONTH($C$1,91),C431&lt;EOMONTH($C$1,120)),12,IF(AND(C431&gt;=EOMONTH($C$1,121),C431&lt;EOMONTH($C$1,150)),15,IF(AND(C431&gt;=EOMONTH($C$1,151),C431&lt;EOMONTH($C$1,180)),18,IF(AND(C431&gt;=EOMONTH($C$1,181),C431&lt;EOMONTH($C$1,210)),21,24))))))),"")</f>
        <v/>
      </c>
      <c r="H431" s="47" t="str">
        <f ca="1">+IF(F431&lt;&gt;"",F431*VLOOKUP(YEAR($C431),'Proyecciones DTF'!$B$4:$Y$112,IF(C431&lt;EOMONTH($C$1,61),3,IF(AND(C431&gt;=EOMONTH($C$1,61),C431&lt;EOMONTH($C$1,90)),6,IF(AND(C431&gt;=EOMONTH($C$1,91),C431&lt;EOMONTH($C$1,120)),9,IF(AND(C431&gt;=EOMONTH($C$1,121),C431&lt;EOMONTH($C$1,150)),12,IF(AND(C431&gt;=EOMONTH($C$1,151),C431&lt;EOMONTH($C$1,180)),15,IF(AND(C431&gt;=EOMONTH($C$1,181),C431&lt;EOMONTH($C$1,210)),18,21))))))),"")</f>
        <v/>
      </c>
      <c r="I431" s="88" t="str">
        <f t="shared" ca="1" si="78"/>
        <v/>
      </c>
      <c r="J431" s="138" t="str">
        <f t="shared" ca="1" si="79"/>
        <v/>
      </c>
      <c r="K431" s="43" t="str">
        <f ca="1">+IF(G431&lt;&gt;"",SUM($G$7:G431),"")</f>
        <v/>
      </c>
      <c r="L431" s="46" t="str">
        <f t="shared" ca="1" si="80"/>
        <v/>
      </c>
      <c r="M431" s="51" t="str">
        <f ca="1">+IF(H431&lt;&gt;"",SUM($H$7:H431),"")</f>
        <v/>
      </c>
      <c r="N431" s="47" t="str">
        <f t="shared" ca="1" si="81"/>
        <v/>
      </c>
      <c r="O431" s="46" t="str">
        <f t="shared" ca="1" si="82"/>
        <v/>
      </c>
      <c r="P431" s="46" t="str">
        <f t="shared" ca="1" si="83"/>
        <v/>
      </c>
      <c r="Q431" s="53" t="str">
        <f t="shared" ca="1" si="84"/>
        <v/>
      </c>
      <c r="R431" s="53" t="str">
        <f t="shared" ca="1" si="85"/>
        <v/>
      </c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x14ac:dyDescent="0.25">
      <c r="A432" s="31">
        <v>426</v>
      </c>
      <c r="B432" s="37" t="str">
        <f t="shared" ca="1" si="75"/>
        <v/>
      </c>
      <c r="C432" s="40" t="str">
        <f t="shared" ca="1" si="76"/>
        <v/>
      </c>
      <c r="D432" s="43" t="str">
        <f ca="1">+IF($C432&lt;&gt;"",VLOOKUP(YEAR($C432),'Proyecciones cuota'!$B$5:$C$113,2,FALSE),"")</f>
        <v/>
      </c>
      <c r="E432" s="171">
        <f ca="1">IFERROR(IF($D432&lt;&gt;"",VLOOKUP(C432,Simulador!$H$17:$I$27,2,FALSE),0),0)</f>
        <v>0</v>
      </c>
      <c r="F432" s="46" t="str">
        <f t="shared" ca="1" si="77"/>
        <v/>
      </c>
      <c r="G432" s="43" t="str">
        <f ca="1">+IF(F432&lt;&gt;"",F432*VLOOKUP(YEAR($C432),'Proyecciones DTF'!$B$4:$Y$112,IF(C432&lt;EOMONTH($C$1,61),6,IF(AND(C432&gt;=EOMONTH($C$1,61),C432&lt;EOMONTH($C$1,90)),9,IF(AND(C432&gt;=EOMONTH($C$1,91),C432&lt;EOMONTH($C$1,120)),12,IF(AND(C432&gt;=EOMONTH($C$1,121),C432&lt;EOMONTH($C$1,150)),15,IF(AND(C432&gt;=EOMONTH($C$1,151),C432&lt;EOMONTH($C$1,180)),18,IF(AND(C432&gt;=EOMONTH($C$1,181),C432&lt;EOMONTH($C$1,210)),21,24))))))),"")</f>
        <v/>
      </c>
      <c r="H432" s="47" t="str">
        <f ca="1">+IF(F432&lt;&gt;"",F432*VLOOKUP(YEAR($C432),'Proyecciones DTF'!$B$4:$Y$112,IF(C432&lt;EOMONTH($C$1,61),3,IF(AND(C432&gt;=EOMONTH($C$1,61),C432&lt;EOMONTH($C$1,90)),6,IF(AND(C432&gt;=EOMONTH($C$1,91),C432&lt;EOMONTH($C$1,120)),9,IF(AND(C432&gt;=EOMONTH($C$1,121),C432&lt;EOMONTH($C$1,150)),12,IF(AND(C432&gt;=EOMONTH($C$1,151),C432&lt;EOMONTH($C$1,180)),15,IF(AND(C432&gt;=EOMONTH($C$1,181),C432&lt;EOMONTH($C$1,210)),18,21))))))),"")</f>
        <v/>
      </c>
      <c r="I432" s="88" t="str">
        <f t="shared" ca="1" si="78"/>
        <v/>
      </c>
      <c r="J432" s="138" t="str">
        <f t="shared" ca="1" si="79"/>
        <v/>
      </c>
      <c r="K432" s="43" t="str">
        <f ca="1">+IF(G432&lt;&gt;"",SUM($G$7:G432),"")</f>
        <v/>
      </c>
      <c r="L432" s="46" t="str">
        <f t="shared" ca="1" si="80"/>
        <v/>
      </c>
      <c r="M432" s="51" t="str">
        <f ca="1">+IF(H432&lt;&gt;"",SUM($H$7:H432),"")</f>
        <v/>
      </c>
      <c r="N432" s="47" t="str">
        <f t="shared" ca="1" si="81"/>
        <v/>
      </c>
      <c r="O432" s="46" t="str">
        <f t="shared" ca="1" si="82"/>
        <v/>
      </c>
      <c r="P432" s="46" t="str">
        <f t="shared" ca="1" si="83"/>
        <v/>
      </c>
      <c r="Q432" s="53" t="str">
        <f t="shared" ca="1" si="84"/>
        <v/>
      </c>
      <c r="R432" s="53" t="str">
        <f t="shared" ca="1" si="85"/>
        <v/>
      </c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x14ac:dyDescent="0.25">
      <c r="A433" s="31">
        <v>427</v>
      </c>
      <c r="B433" s="37" t="str">
        <f t="shared" ca="1" si="75"/>
        <v/>
      </c>
      <c r="C433" s="40" t="str">
        <f t="shared" ca="1" si="76"/>
        <v/>
      </c>
      <c r="D433" s="43" t="str">
        <f ca="1">+IF($C433&lt;&gt;"",VLOOKUP(YEAR($C433),'Proyecciones cuota'!$B$5:$C$113,2,FALSE),"")</f>
        <v/>
      </c>
      <c r="E433" s="171">
        <f ca="1">IFERROR(IF($D433&lt;&gt;"",VLOOKUP(C433,Simulador!$H$17:$I$27,2,FALSE),0),0)</f>
        <v>0</v>
      </c>
      <c r="F433" s="46" t="str">
        <f t="shared" ca="1" si="77"/>
        <v/>
      </c>
      <c r="G433" s="43" t="str">
        <f ca="1">+IF(F433&lt;&gt;"",F433*VLOOKUP(YEAR($C433),'Proyecciones DTF'!$B$4:$Y$112,IF(C433&lt;EOMONTH($C$1,61),6,IF(AND(C433&gt;=EOMONTH($C$1,61),C433&lt;EOMONTH($C$1,90)),9,IF(AND(C433&gt;=EOMONTH($C$1,91),C433&lt;EOMONTH($C$1,120)),12,IF(AND(C433&gt;=EOMONTH($C$1,121),C433&lt;EOMONTH($C$1,150)),15,IF(AND(C433&gt;=EOMONTH($C$1,151),C433&lt;EOMONTH($C$1,180)),18,IF(AND(C433&gt;=EOMONTH($C$1,181),C433&lt;EOMONTH($C$1,210)),21,24))))))),"")</f>
        <v/>
      </c>
      <c r="H433" s="47" t="str">
        <f ca="1">+IF(F433&lt;&gt;"",F433*VLOOKUP(YEAR($C433),'Proyecciones DTF'!$B$4:$Y$112,IF(C433&lt;EOMONTH($C$1,61),3,IF(AND(C433&gt;=EOMONTH($C$1,61),C433&lt;EOMONTH($C$1,90)),6,IF(AND(C433&gt;=EOMONTH($C$1,91),C433&lt;EOMONTH($C$1,120)),9,IF(AND(C433&gt;=EOMONTH($C$1,121),C433&lt;EOMONTH($C$1,150)),12,IF(AND(C433&gt;=EOMONTH($C$1,151),C433&lt;EOMONTH($C$1,180)),15,IF(AND(C433&gt;=EOMONTH($C$1,181),C433&lt;EOMONTH($C$1,210)),18,21))))))),"")</f>
        <v/>
      </c>
      <c r="I433" s="88" t="str">
        <f t="shared" ca="1" si="78"/>
        <v/>
      </c>
      <c r="J433" s="138" t="str">
        <f t="shared" ca="1" si="79"/>
        <v/>
      </c>
      <c r="K433" s="43" t="str">
        <f ca="1">+IF(G433&lt;&gt;"",SUM($G$7:G433),"")</f>
        <v/>
      </c>
      <c r="L433" s="46" t="str">
        <f t="shared" ca="1" si="80"/>
        <v/>
      </c>
      <c r="M433" s="51" t="str">
        <f ca="1">+IF(H433&lt;&gt;"",SUM($H$7:H433),"")</f>
        <v/>
      </c>
      <c r="N433" s="47" t="str">
        <f t="shared" ca="1" si="81"/>
        <v/>
      </c>
      <c r="O433" s="46" t="str">
        <f t="shared" ca="1" si="82"/>
        <v/>
      </c>
      <c r="P433" s="46" t="str">
        <f t="shared" ca="1" si="83"/>
        <v/>
      </c>
      <c r="Q433" s="53" t="str">
        <f t="shared" ca="1" si="84"/>
        <v/>
      </c>
      <c r="R433" s="53" t="str">
        <f t="shared" ca="1" si="85"/>
        <v/>
      </c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x14ac:dyDescent="0.25">
      <c r="A434" s="31">
        <v>428</v>
      </c>
      <c r="B434" s="37" t="str">
        <f t="shared" ca="1" si="75"/>
        <v/>
      </c>
      <c r="C434" s="40" t="str">
        <f t="shared" ca="1" si="76"/>
        <v/>
      </c>
      <c r="D434" s="43" t="str">
        <f ca="1">+IF($C434&lt;&gt;"",VLOOKUP(YEAR($C434),'Proyecciones cuota'!$B$5:$C$113,2,FALSE),"")</f>
        <v/>
      </c>
      <c r="E434" s="171">
        <f ca="1">IFERROR(IF($D434&lt;&gt;"",VLOOKUP(C434,Simulador!$H$17:$I$27,2,FALSE),0),0)</f>
        <v>0</v>
      </c>
      <c r="F434" s="46" t="str">
        <f t="shared" ca="1" si="77"/>
        <v/>
      </c>
      <c r="G434" s="43" t="str">
        <f ca="1">+IF(F434&lt;&gt;"",F434*VLOOKUP(YEAR($C434),'Proyecciones DTF'!$B$4:$Y$112,IF(C434&lt;EOMONTH($C$1,61),6,IF(AND(C434&gt;=EOMONTH($C$1,61),C434&lt;EOMONTH($C$1,90)),9,IF(AND(C434&gt;=EOMONTH($C$1,91),C434&lt;EOMONTH($C$1,120)),12,IF(AND(C434&gt;=EOMONTH($C$1,121),C434&lt;EOMONTH($C$1,150)),15,IF(AND(C434&gt;=EOMONTH($C$1,151),C434&lt;EOMONTH($C$1,180)),18,IF(AND(C434&gt;=EOMONTH($C$1,181),C434&lt;EOMONTH($C$1,210)),21,24))))))),"")</f>
        <v/>
      </c>
      <c r="H434" s="47" t="str">
        <f ca="1">+IF(F434&lt;&gt;"",F434*VLOOKUP(YEAR($C434),'Proyecciones DTF'!$B$4:$Y$112,IF(C434&lt;EOMONTH($C$1,61),3,IF(AND(C434&gt;=EOMONTH($C$1,61),C434&lt;EOMONTH($C$1,90)),6,IF(AND(C434&gt;=EOMONTH($C$1,91),C434&lt;EOMONTH($C$1,120)),9,IF(AND(C434&gt;=EOMONTH($C$1,121),C434&lt;EOMONTH($C$1,150)),12,IF(AND(C434&gt;=EOMONTH($C$1,151),C434&lt;EOMONTH($C$1,180)),15,IF(AND(C434&gt;=EOMONTH($C$1,181),C434&lt;EOMONTH($C$1,210)),18,21))))))),"")</f>
        <v/>
      </c>
      <c r="I434" s="88" t="str">
        <f t="shared" ca="1" si="78"/>
        <v/>
      </c>
      <c r="J434" s="138" t="str">
        <f t="shared" ca="1" si="79"/>
        <v/>
      </c>
      <c r="K434" s="43" t="str">
        <f ca="1">+IF(G434&lt;&gt;"",SUM($G$7:G434),"")</f>
        <v/>
      </c>
      <c r="L434" s="46" t="str">
        <f t="shared" ca="1" si="80"/>
        <v/>
      </c>
      <c r="M434" s="51" t="str">
        <f ca="1">+IF(H434&lt;&gt;"",SUM($H$7:H434),"")</f>
        <v/>
      </c>
      <c r="N434" s="47" t="str">
        <f t="shared" ca="1" si="81"/>
        <v/>
      </c>
      <c r="O434" s="46" t="str">
        <f t="shared" ca="1" si="82"/>
        <v/>
      </c>
      <c r="P434" s="46" t="str">
        <f t="shared" ca="1" si="83"/>
        <v/>
      </c>
      <c r="Q434" s="53" t="str">
        <f t="shared" ca="1" si="84"/>
        <v/>
      </c>
      <c r="R434" s="53" t="str">
        <f t="shared" ca="1" si="85"/>
        <v/>
      </c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x14ac:dyDescent="0.25">
      <c r="A435" s="31">
        <v>429</v>
      </c>
      <c r="B435" s="37" t="str">
        <f t="shared" ca="1" si="75"/>
        <v/>
      </c>
      <c r="C435" s="40" t="str">
        <f t="shared" ca="1" si="76"/>
        <v/>
      </c>
      <c r="D435" s="43" t="str">
        <f ca="1">+IF($C435&lt;&gt;"",VLOOKUP(YEAR($C435),'Proyecciones cuota'!$B$5:$C$113,2,FALSE),"")</f>
        <v/>
      </c>
      <c r="E435" s="171">
        <f ca="1">IFERROR(IF($D435&lt;&gt;"",VLOOKUP(C435,Simulador!$H$17:$I$27,2,FALSE),0),0)</f>
        <v>0</v>
      </c>
      <c r="F435" s="46" t="str">
        <f t="shared" ca="1" si="77"/>
        <v/>
      </c>
      <c r="G435" s="43" t="str">
        <f ca="1">+IF(F435&lt;&gt;"",F435*VLOOKUP(YEAR($C435),'Proyecciones DTF'!$B$4:$Y$112,IF(C435&lt;EOMONTH($C$1,61),6,IF(AND(C435&gt;=EOMONTH($C$1,61),C435&lt;EOMONTH($C$1,90)),9,IF(AND(C435&gt;=EOMONTH($C$1,91),C435&lt;EOMONTH($C$1,120)),12,IF(AND(C435&gt;=EOMONTH($C$1,121),C435&lt;EOMONTH($C$1,150)),15,IF(AND(C435&gt;=EOMONTH($C$1,151),C435&lt;EOMONTH($C$1,180)),18,IF(AND(C435&gt;=EOMONTH($C$1,181),C435&lt;EOMONTH($C$1,210)),21,24))))))),"")</f>
        <v/>
      </c>
      <c r="H435" s="47" t="str">
        <f ca="1">+IF(F435&lt;&gt;"",F435*VLOOKUP(YEAR($C435),'Proyecciones DTF'!$B$4:$Y$112,IF(C435&lt;EOMONTH($C$1,61),3,IF(AND(C435&gt;=EOMONTH($C$1,61),C435&lt;EOMONTH($C$1,90)),6,IF(AND(C435&gt;=EOMONTH($C$1,91),C435&lt;EOMONTH($C$1,120)),9,IF(AND(C435&gt;=EOMONTH($C$1,121),C435&lt;EOMONTH($C$1,150)),12,IF(AND(C435&gt;=EOMONTH($C$1,151),C435&lt;EOMONTH($C$1,180)),15,IF(AND(C435&gt;=EOMONTH($C$1,181),C435&lt;EOMONTH($C$1,210)),18,21))))))),"")</f>
        <v/>
      </c>
      <c r="I435" s="88" t="str">
        <f t="shared" ca="1" si="78"/>
        <v/>
      </c>
      <c r="J435" s="138" t="str">
        <f t="shared" ca="1" si="79"/>
        <v/>
      </c>
      <c r="K435" s="43" t="str">
        <f ca="1">+IF(G435&lt;&gt;"",SUM($G$7:G435),"")</f>
        <v/>
      </c>
      <c r="L435" s="46" t="str">
        <f t="shared" ca="1" si="80"/>
        <v/>
      </c>
      <c r="M435" s="51" t="str">
        <f ca="1">+IF(H435&lt;&gt;"",SUM($H$7:H435),"")</f>
        <v/>
      </c>
      <c r="N435" s="47" t="str">
        <f t="shared" ca="1" si="81"/>
        <v/>
      </c>
      <c r="O435" s="46" t="str">
        <f t="shared" ca="1" si="82"/>
        <v/>
      </c>
      <c r="P435" s="46" t="str">
        <f t="shared" ca="1" si="83"/>
        <v/>
      </c>
      <c r="Q435" s="53" t="str">
        <f t="shared" ca="1" si="84"/>
        <v/>
      </c>
      <c r="R435" s="53" t="str">
        <f t="shared" ca="1" si="85"/>
        <v/>
      </c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x14ac:dyDescent="0.25">
      <c r="A436" s="31">
        <v>430</v>
      </c>
      <c r="B436" s="37" t="str">
        <f t="shared" ca="1" si="75"/>
        <v/>
      </c>
      <c r="C436" s="40" t="str">
        <f t="shared" ca="1" si="76"/>
        <v/>
      </c>
      <c r="D436" s="43" t="str">
        <f ca="1">+IF($C436&lt;&gt;"",VLOOKUP(YEAR($C436),'Proyecciones cuota'!$B$5:$C$113,2,FALSE),"")</f>
        <v/>
      </c>
      <c r="E436" s="171">
        <f ca="1">IFERROR(IF($D436&lt;&gt;"",VLOOKUP(C436,Simulador!$H$17:$I$27,2,FALSE),0),0)</f>
        <v>0</v>
      </c>
      <c r="F436" s="46" t="str">
        <f t="shared" ca="1" si="77"/>
        <v/>
      </c>
      <c r="G436" s="43" t="str">
        <f ca="1">+IF(F436&lt;&gt;"",F436*VLOOKUP(YEAR($C436),'Proyecciones DTF'!$B$4:$Y$112,IF(C436&lt;EOMONTH($C$1,61),6,IF(AND(C436&gt;=EOMONTH($C$1,61),C436&lt;EOMONTH($C$1,90)),9,IF(AND(C436&gt;=EOMONTH($C$1,91),C436&lt;EOMONTH($C$1,120)),12,IF(AND(C436&gt;=EOMONTH($C$1,121),C436&lt;EOMONTH($C$1,150)),15,IF(AND(C436&gt;=EOMONTH($C$1,151),C436&lt;EOMONTH($C$1,180)),18,IF(AND(C436&gt;=EOMONTH($C$1,181),C436&lt;EOMONTH($C$1,210)),21,24))))))),"")</f>
        <v/>
      </c>
      <c r="H436" s="47" t="str">
        <f ca="1">+IF(F436&lt;&gt;"",F436*VLOOKUP(YEAR($C436),'Proyecciones DTF'!$B$4:$Y$112,IF(C436&lt;EOMONTH($C$1,61),3,IF(AND(C436&gt;=EOMONTH($C$1,61),C436&lt;EOMONTH($C$1,90)),6,IF(AND(C436&gt;=EOMONTH($C$1,91),C436&lt;EOMONTH($C$1,120)),9,IF(AND(C436&gt;=EOMONTH($C$1,121),C436&lt;EOMONTH($C$1,150)),12,IF(AND(C436&gt;=EOMONTH($C$1,151),C436&lt;EOMONTH($C$1,180)),15,IF(AND(C436&gt;=EOMONTH($C$1,181),C436&lt;EOMONTH($C$1,210)),18,21))))))),"")</f>
        <v/>
      </c>
      <c r="I436" s="88" t="str">
        <f t="shared" ca="1" si="78"/>
        <v/>
      </c>
      <c r="J436" s="138" t="str">
        <f t="shared" ca="1" si="79"/>
        <v/>
      </c>
      <c r="K436" s="43" t="str">
        <f ca="1">+IF(G436&lt;&gt;"",SUM($G$7:G436),"")</f>
        <v/>
      </c>
      <c r="L436" s="46" t="str">
        <f t="shared" ca="1" si="80"/>
        <v/>
      </c>
      <c r="M436" s="51" t="str">
        <f ca="1">+IF(H436&lt;&gt;"",SUM($H$7:H436),"")</f>
        <v/>
      </c>
      <c r="N436" s="47" t="str">
        <f t="shared" ca="1" si="81"/>
        <v/>
      </c>
      <c r="O436" s="46" t="str">
        <f t="shared" ca="1" si="82"/>
        <v/>
      </c>
      <c r="P436" s="46" t="str">
        <f t="shared" ca="1" si="83"/>
        <v/>
      </c>
      <c r="Q436" s="53" t="str">
        <f t="shared" ca="1" si="84"/>
        <v/>
      </c>
      <c r="R436" s="53" t="str">
        <f t="shared" ca="1" si="85"/>
        <v/>
      </c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x14ac:dyDescent="0.25">
      <c r="A437" s="31">
        <v>431</v>
      </c>
      <c r="B437" s="37" t="str">
        <f t="shared" ca="1" si="75"/>
        <v/>
      </c>
      <c r="C437" s="40" t="str">
        <f t="shared" ca="1" si="76"/>
        <v/>
      </c>
      <c r="D437" s="43" t="str">
        <f ca="1">+IF($C437&lt;&gt;"",VLOOKUP(YEAR($C437),'Proyecciones cuota'!$B$5:$C$113,2,FALSE),"")</f>
        <v/>
      </c>
      <c r="E437" s="171">
        <f ca="1">IFERROR(IF($D437&lt;&gt;"",VLOOKUP(C437,Simulador!$H$17:$I$27,2,FALSE),0),0)</f>
        <v>0</v>
      </c>
      <c r="F437" s="46" t="str">
        <f t="shared" ca="1" si="77"/>
        <v/>
      </c>
      <c r="G437" s="43" t="str">
        <f ca="1">+IF(F437&lt;&gt;"",F437*VLOOKUP(YEAR($C437),'Proyecciones DTF'!$B$4:$Y$112,IF(C437&lt;EOMONTH($C$1,61),6,IF(AND(C437&gt;=EOMONTH($C$1,61),C437&lt;EOMONTH($C$1,90)),9,IF(AND(C437&gt;=EOMONTH($C$1,91),C437&lt;EOMONTH($C$1,120)),12,IF(AND(C437&gt;=EOMONTH($C$1,121),C437&lt;EOMONTH($C$1,150)),15,IF(AND(C437&gt;=EOMONTH($C$1,151),C437&lt;EOMONTH($C$1,180)),18,IF(AND(C437&gt;=EOMONTH($C$1,181),C437&lt;EOMONTH($C$1,210)),21,24))))))),"")</f>
        <v/>
      </c>
      <c r="H437" s="47" t="str">
        <f ca="1">+IF(F437&lt;&gt;"",F437*VLOOKUP(YEAR($C437),'Proyecciones DTF'!$B$4:$Y$112,IF(C437&lt;EOMONTH($C$1,61),3,IF(AND(C437&gt;=EOMONTH($C$1,61),C437&lt;EOMONTH($C$1,90)),6,IF(AND(C437&gt;=EOMONTH($C$1,91),C437&lt;EOMONTH($C$1,120)),9,IF(AND(C437&gt;=EOMONTH($C$1,121),C437&lt;EOMONTH($C$1,150)),12,IF(AND(C437&gt;=EOMONTH($C$1,151),C437&lt;EOMONTH($C$1,180)),15,IF(AND(C437&gt;=EOMONTH($C$1,181),C437&lt;EOMONTH($C$1,210)),18,21))))))),"")</f>
        <v/>
      </c>
      <c r="I437" s="88" t="str">
        <f t="shared" ca="1" si="78"/>
        <v/>
      </c>
      <c r="J437" s="138" t="str">
        <f t="shared" ca="1" si="79"/>
        <v/>
      </c>
      <c r="K437" s="43" t="str">
        <f ca="1">+IF(G437&lt;&gt;"",SUM($G$7:G437),"")</f>
        <v/>
      </c>
      <c r="L437" s="46" t="str">
        <f t="shared" ca="1" si="80"/>
        <v/>
      </c>
      <c r="M437" s="51" t="str">
        <f ca="1">+IF(H437&lt;&gt;"",SUM($H$7:H437),"")</f>
        <v/>
      </c>
      <c r="N437" s="47" t="str">
        <f t="shared" ca="1" si="81"/>
        <v/>
      </c>
      <c r="O437" s="46" t="str">
        <f t="shared" ca="1" si="82"/>
        <v/>
      </c>
      <c r="P437" s="46" t="str">
        <f t="shared" ca="1" si="83"/>
        <v/>
      </c>
      <c r="Q437" s="53" t="str">
        <f t="shared" ca="1" si="84"/>
        <v/>
      </c>
      <c r="R437" s="53" t="str">
        <f t="shared" ca="1" si="85"/>
        <v/>
      </c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x14ac:dyDescent="0.25">
      <c r="A438" s="31">
        <v>432</v>
      </c>
      <c r="B438" s="37" t="str">
        <f t="shared" ca="1" si="75"/>
        <v/>
      </c>
      <c r="C438" s="40" t="str">
        <f t="shared" ca="1" si="76"/>
        <v/>
      </c>
      <c r="D438" s="43" t="str">
        <f ca="1">+IF($C438&lt;&gt;"",VLOOKUP(YEAR($C438),'Proyecciones cuota'!$B$5:$C$113,2,FALSE),"")</f>
        <v/>
      </c>
      <c r="E438" s="171">
        <f ca="1">IFERROR(IF($D438&lt;&gt;"",VLOOKUP(C438,Simulador!$H$17:$I$27,2,FALSE),0),0)</f>
        <v>0</v>
      </c>
      <c r="F438" s="46" t="str">
        <f t="shared" ca="1" si="77"/>
        <v/>
      </c>
      <c r="G438" s="43" t="str">
        <f ca="1">+IF(F438&lt;&gt;"",F438*VLOOKUP(YEAR($C438),'Proyecciones DTF'!$B$4:$Y$112,IF(C438&lt;EOMONTH($C$1,61),6,IF(AND(C438&gt;=EOMONTH($C$1,61),C438&lt;EOMONTH($C$1,90)),9,IF(AND(C438&gt;=EOMONTH($C$1,91),C438&lt;EOMONTH($C$1,120)),12,IF(AND(C438&gt;=EOMONTH($C$1,121),C438&lt;EOMONTH($C$1,150)),15,IF(AND(C438&gt;=EOMONTH($C$1,151),C438&lt;EOMONTH($C$1,180)),18,IF(AND(C438&gt;=EOMONTH($C$1,181),C438&lt;EOMONTH($C$1,210)),21,24))))))),"")</f>
        <v/>
      </c>
      <c r="H438" s="47" t="str">
        <f ca="1">+IF(F438&lt;&gt;"",F438*VLOOKUP(YEAR($C438),'Proyecciones DTF'!$B$4:$Y$112,IF(C438&lt;EOMONTH($C$1,61),3,IF(AND(C438&gt;=EOMONTH($C$1,61),C438&lt;EOMONTH($C$1,90)),6,IF(AND(C438&gt;=EOMONTH($C$1,91),C438&lt;EOMONTH($C$1,120)),9,IF(AND(C438&gt;=EOMONTH($C$1,121),C438&lt;EOMONTH($C$1,150)),12,IF(AND(C438&gt;=EOMONTH($C$1,151),C438&lt;EOMONTH($C$1,180)),15,IF(AND(C438&gt;=EOMONTH($C$1,181),C438&lt;EOMONTH($C$1,210)),18,21))))))),"")</f>
        <v/>
      </c>
      <c r="I438" s="88" t="str">
        <f t="shared" ca="1" si="78"/>
        <v/>
      </c>
      <c r="J438" s="138" t="str">
        <f t="shared" ca="1" si="79"/>
        <v/>
      </c>
      <c r="K438" s="43" t="str">
        <f ca="1">+IF(G438&lt;&gt;"",SUM($G$7:G438),"")</f>
        <v/>
      </c>
      <c r="L438" s="46" t="str">
        <f t="shared" ca="1" si="80"/>
        <v/>
      </c>
      <c r="M438" s="51" t="str">
        <f ca="1">+IF(H438&lt;&gt;"",SUM($H$7:H438),"")</f>
        <v/>
      </c>
      <c r="N438" s="47" t="str">
        <f t="shared" ca="1" si="81"/>
        <v/>
      </c>
      <c r="O438" s="46" t="str">
        <f t="shared" ca="1" si="82"/>
        <v/>
      </c>
      <c r="P438" s="46" t="str">
        <f t="shared" ca="1" si="83"/>
        <v/>
      </c>
      <c r="Q438" s="53" t="str">
        <f t="shared" ca="1" si="84"/>
        <v/>
      </c>
      <c r="R438" s="53" t="str">
        <f t="shared" ca="1" si="85"/>
        <v/>
      </c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x14ac:dyDescent="0.25">
      <c r="A439" s="31">
        <v>433</v>
      </c>
      <c r="B439" s="37" t="str">
        <f t="shared" ca="1" si="75"/>
        <v/>
      </c>
      <c r="C439" s="40" t="str">
        <f t="shared" ca="1" si="76"/>
        <v/>
      </c>
      <c r="D439" s="43" t="str">
        <f ca="1">+IF($C439&lt;&gt;"",VLOOKUP(YEAR($C439),'Proyecciones cuota'!$B$5:$C$113,2,FALSE),"")</f>
        <v/>
      </c>
      <c r="E439" s="171">
        <f ca="1">IFERROR(IF($D439&lt;&gt;"",VLOOKUP(C439,Simulador!$H$17:$I$27,2,FALSE),0),0)</f>
        <v>0</v>
      </c>
      <c r="F439" s="46" t="str">
        <f t="shared" ca="1" si="77"/>
        <v/>
      </c>
      <c r="G439" s="43" t="str">
        <f ca="1">+IF(F439&lt;&gt;"",F439*VLOOKUP(YEAR($C439),'Proyecciones DTF'!$B$4:$Y$112,IF(C439&lt;EOMONTH($C$1,61),6,IF(AND(C439&gt;=EOMONTH($C$1,61),C439&lt;EOMONTH($C$1,90)),9,IF(AND(C439&gt;=EOMONTH($C$1,91),C439&lt;EOMONTH($C$1,120)),12,IF(AND(C439&gt;=EOMONTH($C$1,121),C439&lt;EOMONTH($C$1,150)),15,IF(AND(C439&gt;=EOMONTH($C$1,151),C439&lt;EOMONTH($C$1,180)),18,IF(AND(C439&gt;=EOMONTH($C$1,181),C439&lt;EOMONTH($C$1,210)),21,24))))))),"")</f>
        <v/>
      </c>
      <c r="H439" s="47" t="str">
        <f ca="1">+IF(F439&lt;&gt;"",F439*VLOOKUP(YEAR($C439),'Proyecciones DTF'!$B$4:$Y$112,IF(C439&lt;EOMONTH($C$1,61),3,IF(AND(C439&gt;=EOMONTH($C$1,61),C439&lt;EOMONTH($C$1,90)),6,IF(AND(C439&gt;=EOMONTH($C$1,91),C439&lt;EOMONTH($C$1,120)),9,IF(AND(C439&gt;=EOMONTH($C$1,121),C439&lt;EOMONTH($C$1,150)),12,IF(AND(C439&gt;=EOMONTH($C$1,151),C439&lt;EOMONTH($C$1,180)),15,IF(AND(C439&gt;=EOMONTH($C$1,181),C439&lt;EOMONTH($C$1,210)),18,21))))))),"")</f>
        <v/>
      </c>
      <c r="I439" s="88" t="str">
        <f t="shared" ca="1" si="78"/>
        <v/>
      </c>
      <c r="J439" s="138" t="str">
        <f t="shared" ca="1" si="79"/>
        <v/>
      </c>
      <c r="K439" s="43" t="str">
        <f ca="1">+IF(G439&lt;&gt;"",SUM($G$7:G439),"")</f>
        <v/>
      </c>
      <c r="L439" s="46" t="str">
        <f t="shared" ca="1" si="80"/>
        <v/>
      </c>
      <c r="M439" s="51" t="str">
        <f ca="1">+IF(H439&lt;&gt;"",SUM($H$7:H439),"")</f>
        <v/>
      </c>
      <c r="N439" s="47" t="str">
        <f t="shared" ca="1" si="81"/>
        <v/>
      </c>
      <c r="O439" s="46" t="str">
        <f t="shared" ca="1" si="82"/>
        <v/>
      </c>
      <c r="P439" s="46" t="str">
        <f t="shared" ca="1" si="83"/>
        <v/>
      </c>
      <c r="Q439" s="53" t="str">
        <f t="shared" ca="1" si="84"/>
        <v/>
      </c>
      <c r="R439" s="53" t="str">
        <f t="shared" ca="1" si="85"/>
        <v/>
      </c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x14ac:dyDescent="0.25">
      <c r="A440" s="31">
        <v>434</v>
      </c>
      <c r="B440" s="37" t="str">
        <f t="shared" ca="1" si="75"/>
        <v/>
      </c>
      <c r="C440" s="40" t="str">
        <f t="shared" ca="1" si="76"/>
        <v/>
      </c>
      <c r="D440" s="43" t="str">
        <f ca="1">+IF($C440&lt;&gt;"",VLOOKUP(YEAR($C440),'Proyecciones cuota'!$B$5:$C$113,2,FALSE),"")</f>
        <v/>
      </c>
      <c r="E440" s="171">
        <f ca="1">IFERROR(IF($D440&lt;&gt;"",VLOOKUP(C440,Simulador!$H$17:$I$27,2,FALSE),0),0)</f>
        <v>0</v>
      </c>
      <c r="F440" s="46" t="str">
        <f t="shared" ca="1" si="77"/>
        <v/>
      </c>
      <c r="G440" s="43" t="str">
        <f ca="1">+IF(F440&lt;&gt;"",F440*VLOOKUP(YEAR($C440),'Proyecciones DTF'!$B$4:$Y$112,IF(C440&lt;EOMONTH($C$1,61),6,IF(AND(C440&gt;=EOMONTH($C$1,61),C440&lt;EOMONTH($C$1,90)),9,IF(AND(C440&gt;=EOMONTH($C$1,91),C440&lt;EOMONTH($C$1,120)),12,IF(AND(C440&gt;=EOMONTH($C$1,121),C440&lt;EOMONTH($C$1,150)),15,IF(AND(C440&gt;=EOMONTH($C$1,151),C440&lt;EOMONTH($C$1,180)),18,IF(AND(C440&gt;=EOMONTH($C$1,181),C440&lt;EOMONTH($C$1,210)),21,24))))))),"")</f>
        <v/>
      </c>
      <c r="H440" s="47" t="str">
        <f ca="1">+IF(F440&lt;&gt;"",F440*VLOOKUP(YEAR($C440),'Proyecciones DTF'!$B$4:$Y$112,IF(C440&lt;EOMONTH($C$1,61),3,IF(AND(C440&gt;=EOMONTH($C$1,61),C440&lt;EOMONTH($C$1,90)),6,IF(AND(C440&gt;=EOMONTH($C$1,91),C440&lt;EOMONTH($C$1,120)),9,IF(AND(C440&gt;=EOMONTH($C$1,121),C440&lt;EOMONTH($C$1,150)),12,IF(AND(C440&gt;=EOMONTH($C$1,151),C440&lt;EOMONTH($C$1,180)),15,IF(AND(C440&gt;=EOMONTH($C$1,181),C440&lt;EOMONTH($C$1,210)),18,21))))))),"")</f>
        <v/>
      </c>
      <c r="I440" s="88" t="str">
        <f t="shared" ca="1" si="78"/>
        <v/>
      </c>
      <c r="J440" s="138" t="str">
        <f t="shared" ca="1" si="79"/>
        <v/>
      </c>
      <c r="K440" s="43" t="str">
        <f ca="1">+IF(G440&lt;&gt;"",SUM($G$7:G440),"")</f>
        <v/>
      </c>
      <c r="L440" s="46" t="str">
        <f t="shared" ca="1" si="80"/>
        <v/>
      </c>
      <c r="M440" s="51" t="str">
        <f ca="1">+IF(H440&lt;&gt;"",SUM($H$7:H440),"")</f>
        <v/>
      </c>
      <c r="N440" s="47" t="str">
        <f t="shared" ca="1" si="81"/>
        <v/>
      </c>
      <c r="O440" s="46" t="str">
        <f t="shared" ca="1" si="82"/>
        <v/>
      </c>
      <c r="P440" s="46" t="str">
        <f t="shared" ca="1" si="83"/>
        <v/>
      </c>
      <c r="Q440" s="53" t="str">
        <f t="shared" ca="1" si="84"/>
        <v/>
      </c>
      <c r="R440" s="53" t="str">
        <f t="shared" ca="1" si="85"/>
        <v/>
      </c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x14ac:dyDescent="0.25">
      <c r="A441" s="31">
        <v>435</v>
      </c>
      <c r="B441" s="37" t="str">
        <f t="shared" ca="1" si="75"/>
        <v/>
      </c>
      <c r="C441" s="40" t="str">
        <f t="shared" ca="1" si="76"/>
        <v/>
      </c>
      <c r="D441" s="43" t="str">
        <f ca="1">+IF($C441&lt;&gt;"",VLOOKUP(YEAR($C441),'Proyecciones cuota'!$B$5:$C$113,2,FALSE),"")</f>
        <v/>
      </c>
      <c r="E441" s="171">
        <f ca="1">IFERROR(IF($D441&lt;&gt;"",VLOOKUP(C441,Simulador!$H$17:$I$27,2,FALSE),0),0)</f>
        <v>0</v>
      </c>
      <c r="F441" s="46" t="str">
        <f t="shared" ca="1" si="77"/>
        <v/>
      </c>
      <c r="G441" s="43" t="str">
        <f ca="1">+IF(F441&lt;&gt;"",F441*VLOOKUP(YEAR($C441),'Proyecciones DTF'!$B$4:$Y$112,IF(C441&lt;EOMONTH($C$1,61),6,IF(AND(C441&gt;=EOMONTH($C$1,61),C441&lt;EOMONTH($C$1,90)),9,IF(AND(C441&gt;=EOMONTH($C$1,91),C441&lt;EOMONTH($C$1,120)),12,IF(AND(C441&gt;=EOMONTH($C$1,121),C441&lt;EOMONTH($C$1,150)),15,IF(AND(C441&gt;=EOMONTH($C$1,151),C441&lt;EOMONTH($C$1,180)),18,IF(AND(C441&gt;=EOMONTH($C$1,181),C441&lt;EOMONTH($C$1,210)),21,24))))))),"")</f>
        <v/>
      </c>
      <c r="H441" s="47" t="str">
        <f ca="1">+IF(F441&lt;&gt;"",F441*VLOOKUP(YEAR($C441),'Proyecciones DTF'!$B$4:$Y$112,IF(C441&lt;EOMONTH($C$1,61),3,IF(AND(C441&gt;=EOMONTH($C$1,61),C441&lt;EOMONTH($C$1,90)),6,IF(AND(C441&gt;=EOMONTH($C$1,91),C441&lt;EOMONTH($C$1,120)),9,IF(AND(C441&gt;=EOMONTH($C$1,121),C441&lt;EOMONTH($C$1,150)),12,IF(AND(C441&gt;=EOMONTH($C$1,151),C441&lt;EOMONTH($C$1,180)),15,IF(AND(C441&gt;=EOMONTH($C$1,181),C441&lt;EOMONTH($C$1,210)),18,21))))))),"")</f>
        <v/>
      </c>
      <c r="I441" s="88" t="str">
        <f t="shared" ca="1" si="78"/>
        <v/>
      </c>
      <c r="J441" s="138" t="str">
        <f t="shared" ca="1" si="79"/>
        <v/>
      </c>
      <c r="K441" s="43" t="str">
        <f ca="1">+IF(G441&lt;&gt;"",SUM($G$7:G441),"")</f>
        <v/>
      </c>
      <c r="L441" s="46" t="str">
        <f t="shared" ca="1" si="80"/>
        <v/>
      </c>
      <c r="M441" s="51" t="str">
        <f ca="1">+IF(H441&lt;&gt;"",SUM($H$7:H441),"")</f>
        <v/>
      </c>
      <c r="N441" s="47" t="str">
        <f t="shared" ca="1" si="81"/>
        <v/>
      </c>
      <c r="O441" s="46" t="str">
        <f t="shared" ca="1" si="82"/>
        <v/>
      </c>
      <c r="P441" s="46" t="str">
        <f t="shared" ca="1" si="83"/>
        <v/>
      </c>
      <c r="Q441" s="53" t="str">
        <f t="shared" ca="1" si="84"/>
        <v/>
      </c>
      <c r="R441" s="53" t="str">
        <f t="shared" ca="1" si="85"/>
        <v/>
      </c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x14ac:dyDescent="0.25">
      <c r="A442" s="31">
        <v>436</v>
      </c>
      <c r="B442" s="37" t="str">
        <f t="shared" ca="1" si="75"/>
        <v/>
      </c>
      <c r="C442" s="40" t="str">
        <f t="shared" ca="1" si="76"/>
        <v/>
      </c>
      <c r="D442" s="43" t="str">
        <f ca="1">+IF($C442&lt;&gt;"",VLOOKUP(YEAR($C442),'Proyecciones cuota'!$B$5:$C$113,2,FALSE),"")</f>
        <v/>
      </c>
      <c r="E442" s="171">
        <f ca="1">IFERROR(IF($D442&lt;&gt;"",VLOOKUP(C442,Simulador!$H$17:$I$27,2,FALSE),0),0)</f>
        <v>0</v>
      </c>
      <c r="F442" s="46" t="str">
        <f t="shared" ca="1" si="77"/>
        <v/>
      </c>
      <c r="G442" s="43" t="str">
        <f ca="1">+IF(F442&lt;&gt;"",F442*VLOOKUP(YEAR($C442),'Proyecciones DTF'!$B$4:$Y$112,IF(C442&lt;EOMONTH($C$1,61),6,IF(AND(C442&gt;=EOMONTH($C$1,61),C442&lt;EOMONTH($C$1,90)),9,IF(AND(C442&gt;=EOMONTH($C$1,91),C442&lt;EOMONTH($C$1,120)),12,IF(AND(C442&gt;=EOMONTH($C$1,121),C442&lt;EOMONTH($C$1,150)),15,IF(AND(C442&gt;=EOMONTH($C$1,151),C442&lt;EOMONTH($C$1,180)),18,IF(AND(C442&gt;=EOMONTH($C$1,181),C442&lt;EOMONTH($C$1,210)),21,24))))))),"")</f>
        <v/>
      </c>
      <c r="H442" s="47" t="str">
        <f ca="1">+IF(F442&lt;&gt;"",F442*VLOOKUP(YEAR($C442),'Proyecciones DTF'!$B$4:$Y$112,IF(C442&lt;EOMONTH($C$1,61),3,IF(AND(C442&gt;=EOMONTH($C$1,61),C442&lt;EOMONTH($C$1,90)),6,IF(AND(C442&gt;=EOMONTH($C$1,91),C442&lt;EOMONTH($C$1,120)),9,IF(AND(C442&gt;=EOMONTH($C$1,121),C442&lt;EOMONTH($C$1,150)),12,IF(AND(C442&gt;=EOMONTH($C$1,151),C442&lt;EOMONTH($C$1,180)),15,IF(AND(C442&gt;=EOMONTH($C$1,181),C442&lt;EOMONTH($C$1,210)),18,21))))))),"")</f>
        <v/>
      </c>
      <c r="I442" s="88" t="str">
        <f t="shared" ca="1" si="78"/>
        <v/>
      </c>
      <c r="J442" s="138" t="str">
        <f t="shared" ca="1" si="79"/>
        <v/>
      </c>
      <c r="K442" s="43" t="str">
        <f ca="1">+IF(G442&lt;&gt;"",SUM($G$7:G442),"")</f>
        <v/>
      </c>
      <c r="L442" s="46" t="str">
        <f t="shared" ca="1" si="80"/>
        <v/>
      </c>
      <c r="M442" s="51" t="str">
        <f ca="1">+IF(H442&lt;&gt;"",SUM($H$7:H442),"")</f>
        <v/>
      </c>
      <c r="N442" s="47" t="str">
        <f t="shared" ca="1" si="81"/>
        <v/>
      </c>
      <c r="O442" s="46" t="str">
        <f t="shared" ca="1" si="82"/>
        <v/>
      </c>
      <c r="P442" s="46" t="str">
        <f t="shared" ca="1" si="83"/>
        <v/>
      </c>
      <c r="Q442" s="53" t="str">
        <f t="shared" ca="1" si="84"/>
        <v/>
      </c>
      <c r="R442" s="53" t="str">
        <f t="shared" ca="1" si="85"/>
        <v/>
      </c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x14ac:dyDescent="0.25">
      <c r="A443" s="31">
        <v>437</v>
      </c>
      <c r="B443" s="37" t="str">
        <f t="shared" ca="1" si="75"/>
        <v/>
      </c>
      <c r="C443" s="40" t="str">
        <f t="shared" ca="1" si="76"/>
        <v/>
      </c>
      <c r="D443" s="43" t="str">
        <f ca="1">+IF($C443&lt;&gt;"",VLOOKUP(YEAR($C443),'Proyecciones cuota'!$B$5:$C$113,2,FALSE),"")</f>
        <v/>
      </c>
      <c r="E443" s="171">
        <f ca="1">IFERROR(IF($D443&lt;&gt;"",VLOOKUP(C443,Simulador!$H$17:$I$27,2,FALSE),0),0)</f>
        <v>0</v>
      </c>
      <c r="F443" s="46" t="str">
        <f t="shared" ca="1" si="77"/>
        <v/>
      </c>
      <c r="G443" s="43" t="str">
        <f ca="1">+IF(F443&lt;&gt;"",F443*VLOOKUP(YEAR($C443),'Proyecciones DTF'!$B$4:$Y$112,IF(C443&lt;EOMONTH($C$1,61),6,IF(AND(C443&gt;=EOMONTH($C$1,61),C443&lt;EOMONTH($C$1,90)),9,IF(AND(C443&gt;=EOMONTH($C$1,91),C443&lt;EOMONTH($C$1,120)),12,IF(AND(C443&gt;=EOMONTH($C$1,121),C443&lt;EOMONTH($C$1,150)),15,IF(AND(C443&gt;=EOMONTH($C$1,151),C443&lt;EOMONTH($C$1,180)),18,IF(AND(C443&gt;=EOMONTH($C$1,181),C443&lt;EOMONTH($C$1,210)),21,24))))))),"")</f>
        <v/>
      </c>
      <c r="H443" s="47" t="str">
        <f ca="1">+IF(F443&lt;&gt;"",F443*VLOOKUP(YEAR($C443),'Proyecciones DTF'!$B$4:$Y$112,IF(C443&lt;EOMONTH($C$1,61),3,IF(AND(C443&gt;=EOMONTH($C$1,61),C443&lt;EOMONTH($C$1,90)),6,IF(AND(C443&gt;=EOMONTH($C$1,91),C443&lt;EOMONTH($C$1,120)),9,IF(AND(C443&gt;=EOMONTH($C$1,121),C443&lt;EOMONTH($C$1,150)),12,IF(AND(C443&gt;=EOMONTH($C$1,151),C443&lt;EOMONTH($C$1,180)),15,IF(AND(C443&gt;=EOMONTH($C$1,181),C443&lt;EOMONTH($C$1,210)),18,21))))))),"")</f>
        <v/>
      </c>
      <c r="I443" s="88" t="str">
        <f t="shared" ca="1" si="78"/>
        <v/>
      </c>
      <c r="J443" s="138" t="str">
        <f t="shared" ca="1" si="79"/>
        <v/>
      </c>
      <c r="K443" s="43" t="str">
        <f ca="1">+IF(G443&lt;&gt;"",SUM($G$7:G443),"")</f>
        <v/>
      </c>
      <c r="L443" s="46" t="str">
        <f t="shared" ca="1" si="80"/>
        <v/>
      </c>
      <c r="M443" s="51" t="str">
        <f ca="1">+IF(H443&lt;&gt;"",SUM($H$7:H443),"")</f>
        <v/>
      </c>
      <c r="N443" s="47" t="str">
        <f t="shared" ca="1" si="81"/>
        <v/>
      </c>
      <c r="O443" s="46" t="str">
        <f t="shared" ca="1" si="82"/>
        <v/>
      </c>
      <c r="P443" s="46" t="str">
        <f t="shared" ca="1" si="83"/>
        <v/>
      </c>
      <c r="Q443" s="53" t="str">
        <f t="shared" ca="1" si="84"/>
        <v/>
      </c>
      <c r="R443" s="53" t="str">
        <f t="shared" ca="1" si="85"/>
        <v/>
      </c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x14ac:dyDescent="0.25">
      <c r="A444" s="31">
        <v>438</v>
      </c>
      <c r="B444" s="37" t="str">
        <f t="shared" ca="1" si="75"/>
        <v/>
      </c>
      <c r="C444" s="40" t="str">
        <f t="shared" ca="1" si="76"/>
        <v/>
      </c>
      <c r="D444" s="43" t="str">
        <f ca="1">+IF($C444&lt;&gt;"",VLOOKUP(YEAR($C444),'Proyecciones cuota'!$B$5:$C$113,2,FALSE),"")</f>
        <v/>
      </c>
      <c r="E444" s="171">
        <f ca="1">IFERROR(IF($D444&lt;&gt;"",VLOOKUP(C444,Simulador!$H$17:$I$27,2,FALSE),0),0)</f>
        <v>0</v>
      </c>
      <c r="F444" s="46" t="str">
        <f t="shared" ca="1" si="77"/>
        <v/>
      </c>
      <c r="G444" s="43" t="str">
        <f ca="1">+IF(F444&lt;&gt;"",F444*VLOOKUP(YEAR($C444),'Proyecciones DTF'!$B$4:$Y$112,IF(C444&lt;EOMONTH($C$1,61),6,IF(AND(C444&gt;=EOMONTH($C$1,61),C444&lt;EOMONTH($C$1,90)),9,IF(AND(C444&gt;=EOMONTH($C$1,91),C444&lt;EOMONTH($C$1,120)),12,IF(AND(C444&gt;=EOMONTH($C$1,121),C444&lt;EOMONTH($C$1,150)),15,IF(AND(C444&gt;=EOMONTH($C$1,151),C444&lt;EOMONTH($C$1,180)),18,IF(AND(C444&gt;=EOMONTH($C$1,181),C444&lt;EOMONTH($C$1,210)),21,24))))))),"")</f>
        <v/>
      </c>
      <c r="H444" s="47" t="str">
        <f ca="1">+IF(F444&lt;&gt;"",F444*VLOOKUP(YEAR($C444),'Proyecciones DTF'!$B$4:$Y$112,IF(C444&lt;EOMONTH($C$1,61),3,IF(AND(C444&gt;=EOMONTH($C$1,61),C444&lt;EOMONTH($C$1,90)),6,IF(AND(C444&gt;=EOMONTH($C$1,91),C444&lt;EOMONTH($C$1,120)),9,IF(AND(C444&gt;=EOMONTH($C$1,121),C444&lt;EOMONTH($C$1,150)),12,IF(AND(C444&gt;=EOMONTH($C$1,151),C444&lt;EOMONTH($C$1,180)),15,IF(AND(C444&gt;=EOMONTH($C$1,181),C444&lt;EOMONTH($C$1,210)),18,21))))))),"")</f>
        <v/>
      </c>
      <c r="I444" s="88" t="str">
        <f t="shared" ca="1" si="78"/>
        <v/>
      </c>
      <c r="J444" s="138" t="str">
        <f t="shared" ca="1" si="79"/>
        <v/>
      </c>
      <c r="K444" s="43" t="str">
        <f ca="1">+IF(G444&lt;&gt;"",SUM($G$7:G444),"")</f>
        <v/>
      </c>
      <c r="L444" s="46" t="str">
        <f t="shared" ca="1" si="80"/>
        <v/>
      </c>
      <c r="M444" s="51" t="str">
        <f ca="1">+IF(H444&lt;&gt;"",SUM($H$7:H444),"")</f>
        <v/>
      </c>
      <c r="N444" s="47" t="str">
        <f t="shared" ca="1" si="81"/>
        <v/>
      </c>
      <c r="O444" s="46" t="str">
        <f t="shared" ca="1" si="82"/>
        <v/>
      </c>
      <c r="P444" s="46" t="str">
        <f t="shared" ca="1" si="83"/>
        <v/>
      </c>
      <c r="Q444" s="53" t="str">
        <f t="shared" ca="1" si="84"/>
        <v/>
      </c>
      <c r="R444" s="53" t="str">
        <f t="shared" ca="1" si="85"/>
        <v/>
      </c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x14ac:dyDescent="0.25">
      <c r="A445" s="31">
        <v>439</v>
      </c>
      <c r="B445" s="37" t="str">
        <f t="shared" ca="1" si="75"/>
        <v/>
      </c>
      <c r="C445" s="40" t="str">
        <f t="shared" ca="1" si="76"/>
        <v/>
      </c>
      <c r="D445" s="43" t="str">
        <f ca="1">+IF($C445&lt;&gt;"",VLOOKUP(YEAR($C445),'Proyecciones cuota'!$B$5:$C$113,2,FALSE),"")</f>
        <v/>
      </c>
      <c r="E445" s="171">
        <f ca="1">IFERROR(IF($D445&lt;&gt;"",VLOOKUP(C445,Simulador!$H$17:$I$27,2,FALSE),0),0)</f>
        <v>0</v>
      </c>
      <c r="F445" s="46" t="str">
        <f t="shared" ca="1" si="77"/>
        <v/>
      </c>
      <c r="G445" s="43" t="str">
        <f ca="1">+IF(F445&lt;&gt;"",F445*VLOOKUP(YEAR($C445),'Proyecciones DTF'!$B$4:$Y$112,IF(C445&lt;EOMONTH($C$1,61),6,IF(AND(C445&gt;=EOMONTH($C$1,61),C445&lt;EOMONTH($C$1,90)),9,IF(AND(C445&gt;=EOMONTH($C$1,91),C445&lt;EOMONTH($C$1,120)),12,IF(AND(C445&gt;=EOMONTH($C$1,121),C445&lt;EOMONTH($C$1,150)),15,IF(AND(C445&gt;=EOMONTH($C$1,151),C445&lt;EOMONTH($C$1,180)),18,IF(AND(C445&gt;=EOMONTH($C$1,181),C445&lt;EOMONTH($C$1,210)),21,24))))))),"")</f>
        <v/>
      </c>
      <c r="H445" s="47" t="str">
        <f ca="1">+IF(F445&lt;&gt;"",F445*VLOOKUP(YEAR($C445),'Proyecciones DTF'!$B$4:$Y$112,IF(C445&lt;EOMONTH($C$1,61),3,IF(AND(C445&gt;=EOMONTH($C$1,61),C445&lt;EOMONTH($C$1,90)),6,IF(AND(C445&gt;=EOMONTH($C$1,91),C445&lt;EOMONTH($C$1,120)),9,IF(AND(C445&gt;=EOMONTH($C$1,121),C445&lt;EOMONTH($C$1,150)),12,IF(AND(C445&gt;=EOMONTH($C$1,151),C445&lt;EOMONTH($C$1,180)),15,IF(AND(C445&gt;=EOMONTH($C$1,181),C445&lt;EOMONTH($C$1,210)),18,21))))))),"")</f>
        <v/>
      </c>
      <c r="I445" s="88" t="str">
        <f t="shared" ca="1" si="78"/>
        <v/>
      </c>
      <c r="J445" s="138" t="str">
        <f t="shared" ca="1" si="79"/>
        <v/>
      </c>
      <c r="K445" s="43" t="str">
        <f ca="1">+IF(G445&lt;&gt;"",SUM($G$7:G445),"")</f>
        <v/>
      </c>
      <c r="L445" s="46" t="str">
        <f t="shared" ca="1" si="80"/>
        <v/>
      </c>
      <c r="M445" s="51" t="str">
        <f ca="1">+IF(H445&lt;&gt;"",SUM($H$7:H445),"")</f>
        <v/>
      </c>
      <c r="N445" s="47" t="str">
        <f t="shared" ca="1" si="81"/>
        <v/>
      </c>
      <c r="O445" s="46" t="str">
        <f t="shared" ca="1" si="82"/>
        <v/>
      </c>
      <c r="P445" s="46" t="str">
        <f t="shared" ca="1" si="83"/>
        <v/>
      </c>
      <c r="Q445" s="53" t="str">
        <f t="shared" ca="1" si="84"/>
        <v/>
      </c>
      <c r="R445" s="53" t="str">
        <f t="shared" ca="1" si="85"/>
        <v/>
      </c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x14ac:dyDescent="0.25">
      <c r="A446" s="31">
        <v>440</v>
      </c>
      <c r="B446" s="37" t="str">
        <f t="shared" ca="1" si="75"/>
        <v/>
      </c>
      <c r="C446" s="40" t="str">
        <f t="shared" ca="1" si="76"/>
        <v/>
      </c>
      <c r="D446" s="43" t="str">
        <f ca="1">+IF($C446&lt;&gt;"",VLOOKUP(YEAR($C446),'Proyecciones cuota'!$B$5:$C$113,2,FALSE),"")</f>
        <v/>
      </c>
      <c r="E446" s="171">
        <f ca="1">IFERROR(IF($D446&lt;&gt;"",VLOOKUP(C446,Simulador!$H$17:$I$27,2,FALSE),0),0)</f>
        <v>0</v>
      </c>
      <c r="F446" s="46" t="str">
        <f t="shared" ca="1" si="77"/>
        <v/>
      </c>
      <c r="G446" s="43" t="str">
        <f ca="1">+IF(F446&lt;&gt;"",F446*VLOOKUP(YEAR($C446),'Proyecciones DTF'!$B$4:$Y$112,IF(C446&lt;EOMONTH($C$1,61),6,IF(AND(C446&gt;=EOMONTH($C$1,61),C446&lt;EOMONTH($C$1,90)),9,IF(AND(C446&gt;=EOMONTH($C$1,91),C446&lt;EOMONTH($C$1,120)),12,IF(AND(C446&gt;=EOMONTH($C$1,121),C446&lt;EOMONTH($C$1,150)),15,IF(AND(C446&gt;=EOMONTH($C$1,151),C446&lt;EOMONTH($C$1,180)),18,IF(AND(C446&gt;=EOMONTH($C$1,181),C446&lt;EOMONTH($C$1,210)),21,24))))))),"")</f>
        <v/>
      </c>
      <c r="H446" s="47" t="str">
        <f ca="1">+IF(F446&lt;&gt;"",F446*VLOOKUP(YEAR($C446),'Proyecciones DTF'!$B$4:$Y$112,IF(C446&lt;EOMONTH($C$1,61),3,IF(AND(C446&gt;=EOMONTH($C$1,61),C446&lt;EOMONTH($C$1,90)),6,IF(AND(C446&gt;=EOMONTH($C$1,91),C446&lt;EOMONTH($C$1,120)),9,IF(AND(C446&gt;=EOMONTH($C$1,121),C446&lt;EOMONTH($C$1,150)),12,IF(AND(C446&gt;=EOMONTH($C$1,151),C446&lt;EOMONTH($C$1,180)),15,IF(AND(C446&gt;=EOMONTH($C$1,181),C446&lt;EOMONTH($C$1,210)),18,21))))))),"")</f>
        <v/>
      </c>
      <c r="I446" s="88" t="str">
        <f t="shared" ca="1" si="78"/>
        <v/>
      </c>
      <c r="J446" s="138" t="str">
        <f t="shared" ca="1" si="79"/>
        <v/>
      </c>
      <c r="K446" s="43" t="str">
        <f ca="1">+IF(G446&lt;&gt;"",SUM($G$7:G446),"")</f>
        <v/>
      </c>
      <c r="L446" s="46" t="str">
        <f t="shared" ca="1" si="80"/>
        <v/>
      </c>
      <c r="M446" s="51" t="str">
        <f ca="1">+IF(H446&lt;&gt;"",SUM($H$7:H446),"")</f>
        <v/>
      </c>
      <c r="N446" s="47" t="str">
        <f t="shared" ca="1" si="81"/>
        <v/>
      </c>
      <c r="O446" s="46" t="str">
        <f t="shared" ca="1" si="82"/>
        <v/>
      </c>
      <c r="P446" s="46" t="str">
        <f t="shared" ca="1" si="83"/>
        <v/>
      </c>
      <c r="Q446" s="53" t="str">
        <f t="shared" ca="1" si="84"/>
        <v/>
      </c>
      <c r="R446" s="53" t="str">
        <f t="shared" ca="1" si="85"/>
        <v/>
      </c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x14ac:dyDescent="0.25">
      <c r="A447" s="31">
        <v>441</v>
      </c>
      <c r="B447" s="37" t="str">
        <f t="shared" ca="1" si="75"/>
        <v/>
      </c>
      <c r="C447" s="40" t="str">
        <f t="shared" ca="1" si="76"/>
        <v/>
      </c>
      <c r="D447" s="43" t="str">
        <f ca="1">+IF($C447&lt;&gt;"",VLOOKUP(YEAR($C447),'Proyecciones cuota'!$B$5:$C$113,2,FALSE),"")</f>
        <v/>
      </c>
      <c r="E447" s="171">
        <f ca="1">IFERROR(IF($D447&lt;&gt;"",VLOOKUP(C447,Simulador!$H$17:$I$27,2,FALSE),0),0)</f>
        <v>0</v>
      </c>
      <c r="F447" s="46" t="str">
        <f t="shared" ca="1" si="77"/>
        <v/>
      </c>
      <c r="G447" s="43" t="str">
        <f ca="1">+IF(F447&lt;&gt;"",F447*VLOOKUP(YEAR($C447),'Proyecciones DTF'!$B$4:$Y$112,IF(C447&lt;EOMONTH($C$1,61),6,IF(AND(C447&gt;=EOMONTH($C$1,61),C447&lt;EOMONTH($C$1,90)),9,IF(AND(C447&gt;=EOMONTH($C$1,91),C447&lt;EOMONTH($C$1,120)),12,IF(AND(C447&gt;=EOMONTH($C$1,121),C447&lt;EOMONTH($C$1,150)),15,IF(AND(C447&gt;=EOMONTH($C$1,151),C447&lt;EOMONTH($C$1,180)),18,IF(AND(C447&gt;=EOMONTH($C$1,181),C447&lt;EOMONTH($C$1,210)),21,24))))))),"")</f>
        <v/>
      </c>
      <c r="H447" s="47" t="str">
        <f ca="1">+IF(F447&lt;&gt;"",F447*VLOOKUP(YEAR($C447),'Proyecciones DTF'!$B$4:$Y$112,IF(C447&lt;EOMONTH($C$1,61),3,IF(AND(C447&gt;=EOMONTH($C$1,61),C447&lt;EOMONTH($C$1,90)),6,IF(AND(C447&gt;=EOMONTH($C$1,91),C447&lt;EOMONTH($C$1,120)),9,IF(AND(C447&gt;=EOMONTH($C$1,121),C447&lt;EOMONTH($C$1,150)),12,IF(AND(C447&gt;=EOMONTH($C$1,151),C447&lt;EOMONTH($C$1,180)),15,IF(AND(C447&gt;=EOMONTH($C$1,181),C447&lt;EOMONTH($C$1,210)),18,21))))))),"")</f>
        <v/>
      </c>
      <c r="I447" s="88" t="str">
        <f t="shared" ca="1" si="78"/>
        <v/>
      </c>
      <c r="J447" s="138" t="str">
        <f t="shared" ca="1" si="79"/>
        <v/>
      </c>
      <c r="K447" s="43" t="str">
        <f ca="1">+IF(G447&lt;&gt;"",SUM($G$7:G447),"")</f>
        <v/>
      </c>
      <c r="L447" s="46" t="str">
        <f t="shared" ca="1" si="80"/>
        <v/>
      </c>
      <c r="M447" s="51" t="str">
        <f ca="1">+IF(H447&lt;&gt;"",SUM($H$7:H447),"")</f>
        <v/>
      </c>
      <c r="N447" s="47" t="str">
        <f t="shared" ca="1" si="81"/>
        <v/>
      </c>
      <c r="O447" s="46" t="str">
        <f t="shared" ca="1" si="82"/>
        <v/>
      </c>
      <c r="P447" s="46" t="str">
        <f t="shared" ca="1" si="83"/>
        <v/>
      </c>
      <c r="Q447" s="53" t="str">
        <f t="shared" ca="1" si="84"/>
        <v/>
      </c>
      <c r="R447" s="53" t="str">
        <f t="shared" ca="1" si="85"/>
        <v/>
      </c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x14ac:dyDescent="0.25">
      <c r="A448" s="31">
        <v>442</v>
      </c>
      <c r="B448" s="37" t="str">
        <f t="shared" ca="1" si="75"/>
        <v/>
      </c>
      <c r="C448" s="40" t="str">
        <f t="shared" ca="1" si="76"/>
        <v/>
      </c>
      <c r="D448" s="43" t="str">
        <f ca="1">+IF($C448&lt;&gt;"",VLOOKUP(YEAR($C448),'Proyecciones cuota'!$B$5:$C$113,2,FALSE),"")</f>
        <v/>
      </c>
      <c r="E448" s="171">
        <f ca="1">IFERROR(IF($D448&lt;&gt;"",VLOOKUP(C448,Simulador!$H$17:$I$27,2,FALSE),0),0)</f>
        <v>0</v>
      </c>
      <c r="F448" s="46" t="str">
        <f t="shared" ca="1" si="77"/>
        <v/>
      </c>
      <c r="G448" s="43" t="str">
        <f ca="1">+IF(F448&lt;&gt;"",F448*VLOOKUP(YEAR($C448),'Proyecciones DTF'!$B$4:$Y$112,IF(C448&lt;EOMONTH($C$1,61),6,IF(AND(C448&gt;=EOMONTH($C$1,61),C448&lt;EOMONTH($C$1,90)),9,IF(AND(C448&gt;=EOMONTH($C$1,91),C448&lt;EOMONTH($C$1,120)),12,IF(AND(C448&gt;=EOMONTH($C$1,121),C448&lt;EOMONTH($C$1,150)),15,IF(AND(C448&gt;=EOMONTH($C$1,151),C448&lt;EOMONTH($C$1,180)),18,IF(AND(C448&gt;=EOMONTH($C$1,181),C448&lt;EOMONTH($C$1,210)),21,24))))))),"")</f>
        <v/>
      </c>
      <c r="H448" s="47" t="str">
        <f ca="1">+IF(F448&lt;&gt;"",F448*VLOOKUP(YEAR($C448),'Proyecciones DTF'!$B$4:$Y$112,IF(C448&lt;EOMONTH($C$1,61),3,IF(AND(C448&gt;=EOMONTH($C$1,61),C448&lt;EOMONTH($C$1,90)),6,IF(AND(C448&gt;=EOMONTH($C$1,91),C448&lt;EOMONTH($C$1,120)),9,IF(AND(C448&gt;=EOMONTH($C$1,121),C448&lt;EOMONTH($C$1,150)),12,IF(AND(C448&gt;=EOMONTH($C$1,151),C448&lt;EOMONTH($C$1,180)),15,IF(AND(C448&gt;=EOMONTH($C$1,181),C448&lt;EOMONTH($C$1,210)),18,21))))))),"")</f>
        <v/>
      </c>
      <c r="I448" s="88" t="str">
        <f t="shared" ca="1" si="78"/>
        <v/>
      </c>
      <c r="J448" s="138" t="str">
        <f t="shared" ca="1" si="79"/>
        <v/>
      </c>
      <c r="K448" s="43" t="str">
        <f ca="1">+IF(G448&lt;&gt;"",SUM($G$7:G448),"")</f>
        <v/>
      </c>
      <c r="L448" s="46" t="str">
        <f t="shared" ca="1" si="80"/>
        <v/>
      </c>
      <c r="M448" s="51" t="str">
        <f ca="1">+IF(H448&lt;&gt;"",SUM($H$7:H448),"")</f>
        <v/>
      </c>
      <c r="N448" s="47" t="str">
        <f t="shared" ca="1" si="81"/>
        <v/>
      </c>
      <c r="O448" s="46" t="str">
        <f t="shared" ca="1" si="82"/>
        <v/>
      </c>
      <c r="P448" s="46" t="str">
        <f t="shared" ca="1" si="83"/>
        <v/>
      </c>
      <c r="Q448" s="53" t="str">
        <f t="shared" ca="1" si="84"/>
        <v/>
      </c>
      <c r="R448" s="53" t="str">
        <f t="shared" ca="1" si="85"/>
        <v/>
      </c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x14ac:dyDescent="0.25">
      <c r="A449" s="31">
        <v>443</v>
      </c>
      <c r="B449" s="37" t="str">
        <f t="shared" ca="1" si="75"/>
        <v/>
      </c>
      <c r="C449" s="40" t="str">
        <f t="shared" ca="1" si="76"/>
        <v/>
      </c>
      <c r="D449" s="43" t="str">
        <f ca="1">+IF($C449&lt;&gt;"",VLOOKUP(YEAR($C449),'Proyecciones cuota'!$B$5:$C$113,2,FALSE),"")</f>
        <v/>
      </c>
      <c r="E449" s="171">
        <f ca="1">IFERROR(IF($D449&lt;&gt;"",VLOOKUP(C449,Simulador!$H$17:$I$27,2,FALSE),0),0)</f>
        <v>0</v>
      </c>
      <c r="F449" s="46" t="str">
        <f t="shared" ca="1" si="77"/>
        <v/>
      </c>
      <c r="G449" s="43" t="str">
        <f ca="1">+IF(F449&lt;&gt;"",F449*VLOOKUP(YEAR($C449),'Proyecciones DTF'!$B$4:$Y$112,IF(C449&lt;EOMONTH($C$1,61),6,IF(AND(C449&gt;=EOMONTH($C$1,61),C449&lt;EOMONTH($C$1,90)),9,IF(AND(C449&gt;=EOMONTH($C$1,91),C449&lt;EOMONTH($C$1,120)),12,IF(AND(C449&gt;=EOMONTH($C$1,121),C449&lt;EOMONTH($C$1,150)),15,IF(AND(C449&gt;=EOMONTH($C$1,151),C449&lt;EOMONTH($C$1,180)),18,IF(AND(C449&gt;=EOMONTH($C$1,181),C449&lt;EOMONTH($C$1,210)),21,24))))))),"")</f>
        <v/>
      </c>
      <c r="H449" s="47" t="str">
        <f ca="1">+IF(F449&lt;&gt;"",F449*VLOOKUP(YEAR($C449),'Proyecciones DTF'!$B$4:$Y$112,IF(C449&lt;EOMONTH($C$1,61),3,IF(AND(C449&gt;=EOMONTH($C$1,61),C449&lt;EOMONTH($C$1,90)),6,IF(AND(C449&gt;=EOMONTH($C$1,91),C449&lt;EOMONTH($C$1,120)),9,IF(AND(C449&gt;=EOMONTH($C$1,121),C449&lt;EOMONTH($C$1,150)),12,IF(AND(C449&gt;=EOMONTH($C$1,151),C449&lt;EOMONTH($C$1,180)),15,IF(AND(C449&gt;=EOMONTH($C$1,181),C449&lt;EOMONTH($C$1,210)),18,21))))))),"")</f>
        <v/>
      </c>
      <c r="I449" s="88" t="str">
        <f t="shared" ca="1" si="78"/>
        <v/>
      </c>
      <c r="J449" s="138" t="str">
        <f t="shared" ca="1" si="79"/>
        <v/>
      </c>
      <c r="K449" s="43" t="str">
        <f ca="1">+IF(G449&lt;&gt;"",SUM($G$7:G449),"")</f>
        <v/>
      </c>
      <c r="L449" s="46" t="str">
        <f t="shared" ca="1" si="80"/>
        <v/>
      </c>
      <c r="M449" s="51" t="str">
        <f ca="1">+IF(H449&lt;&gt;"",SUM($H$7:H449),"")</f>
        <v/>
      </c>
      <c r="N449" s="47" t="str">
        <f t="shared" ca="1" si="81"/>
        <v/>
      </c>
      <c r="O449" s="46" t="str">
        <f t="shared" ca="1" si="82"/>
        <v/>
      </c>
      <c r="P449" s="46" t="str">
        <f t="shared" ca="1" si="83"/>
        <v/>
      </c>
      <c r="Q449" s="53" t="str">
        <f t="shared" ca="1" si="84"/>
        <v/>
      </c>
      <c r="R449" s="53" t="str">
        <f t="shared" ca="1" si="85"/>
        <v/>
      </c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x14ac:dyDescent="0.25">
      <c r="A450" s="31">
        <v>444</v>
      </c>
      <c r="B450" s="37" t="str">
        <f t="shared" ca="1" si="75"/>
        <v/>
      </c>
      <c r="C450" s="40" t="str">
        <f t="shared" ca="1" si="76"/>
        <v/>
      </c>
      <c r="D450" s="43" t="str">
        <f ca="1">+IF($C450&lt;&gt;"",VLOOKUP(YEAR($C450),'Proyecciones cuota'!$B$5:$C$113,2,FALSE),"")</f>
        <v/>
      </c>
      <c r="E450" s="171">
        <f ca="1">IFERROR(IF($D450&lt;&gt;"",VLOOKUP(C450,Simulador!$H$17:$I$27,2,FALSE),0),0)</f>
        <v>0</v>
      </c>
      <c r="F450" s="46" t="str">
        <f t="shared" ca="1" si="77"/>
        <v/>
      </c>
      <c r="G450" s="43" t="str">
        <f ca="1">+IF(F450&lt;&gt;"",F450*VLOOKUP(YEAR($C450),'Proyecciones DTF'!$B$4:$Y$112,IF(C450&lt;EOMONTH($C$1,61),6,IF(AND(C450&gt;=EOMONTH($C$1,61),C450&lt;EOMONTH($C$1,90)),9,IF(AND(C450&gt;=EOMONTH($C$1,91),C450&lt;EOMONTH($C$1,120)),12,IF(AND(C450&gt;=EOMONTH($C$1,121),C450&lt;EOMONTH($C$1,150)),15,IF(AND(C450&gt;=EOMONTH($C$1,151),C450&lt;EOMONTH($C$1,180)),18,IF(AND(C450&gt;=EOMONTH($C$1,181),C450&lt;EOMONTH($C$1,210)),21,24))))))),"")</f>
        <v/>
      </c>
      <c r="H450" s="47" t="str">
        <f ca="1">+IF(F450&lt;&gt;"",F450*VLOOKUP(YEAR($C450),'Proyecciones DTF'!$B$4:$Y$112,IF(C450&lt;EOMONTH($C$1,61),3,IF(AND(C450&gt;=EOMONTH($C$1,61),C450&lt;EOMONTH($C$1,90)),6,IF(AND(C450&gt;=EOMONTH($C$1,91),C450&lt;EOMONTH($C$1,120)),9,IF(AND(C450&gt;=EOMONTH($C$1,121),C450&lt;EOMONTH($C$1,150)),12,IF(AND(C450&gt;=EOMONTH($C$1,151),C450&lt;EOMONTH($C$1,180)),15,IF(AND(C450&gt;=EOMONTH($C$1,181),C450&lt;EOMONTH($C$1,210)),18,21))))))),"")</f>
        <v/>
      </c>
      <c r="I450" s="88" t="str">
        <f t="shared" ca="1" si="78"/>
        <v/>
      </c>
      <c r="J450" s="138" t="str">
        <f t="shared" ca="1" si="79"/>
        <v/>
      </c>
      <c r="K450" s="43" t="str">
        <f ca="1">+IF(G450&lt;&gt;"",SUM($G$7:G450),"")</f>
        <v/>
      </c>
      <c r="L450" s="46" t="str">
        <f t="shared" ca="1" si="80"/>
        <v/>
      </c>
      <c r="M450" s="51" t="str">
        <f ca="1">+IF(H450&lt;&gt;"",SUM($H$7:H450),"")</f>
        <v/>
      </c>
      <c r="N450" s="47" t="str">
        <f t="shared" ca="1" si="81"/>
        <v/>
      </c>
      <c r="O450" s="46" t="str">
        <f t="shared" ca="1" si="82"/>
        <v/>
      </c>
      <c r="P450" s="46" t="str">
        <f t="shared" ca="1" si="83"/>
        <v/>
      </c>
      <c r="Q450" s="53" t="str">
        <f t="shared" ca="1" si="84"/>
        <v/>
      </c>
      <c r="R450" s="53" t="str">
        <f t="shared" ca="1" si="85"/>
        <v/>
      </c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x14ac:dyDescent="0.25">
      <c r="A451" s="31">
        <v>445</v>
      </c>
      <c r="B451" s="37" t="str">
        <f t="shared" ca="1" si="75"/>
        <v/>
      </c>
      <c r="C451" s="40" t="str">
        <f t="shared" ca="1" si="76"/>
        <v/>
      </c>
      <c r="D451" s="43" t="str">
        <f ca="1">+IF($C451&lt;&gt;"",VLOOKUP(YEAR($C451),'Proyecciones cuota'!$B$5:$C$113,2,FALSE),"")</f>
        <v/>
      </c>
      <c r="E451" s="171">
        <f ca="1">IFERROR(IF($D451&lt;&gt;"",VLOOKUP(C451,Simulador!$H$17:$I$27,2,FALSE),0),0)</f>
        <v>0</v>
      </c>
      <c r="F451" s="46" t="str">
        <f t="shared" ca="1" si="77"/>
        <v/>
      </c>
      <c r="G451" s="43" t="str">
        <f ca="1">+IF(F451&lt;&gt;"",F451*VLOOKUP(YEAR($C451),'Proyecciones DTF'!$B$4:$Y$112,IF(C451&lt;EOMONTH($C$1,61),6,IF(AND(C451&gt;=EOMONTH($C$1,61),C451&lt;EOMONTH($C$1,90)),9,IF(AND(C451&gt;=EOMONTH($C$1,91),C451&lt;EOMONTH($C$1,120)),12,IF(AND(C451&gt;=EOMONTH($C$1,121),C451&lt;EOMONTH($C$1,150)),15,IF(AND(C451&gt;=EOMONTH($C$1,151),C451&lt;EOMONTH($C$1,180)),18,IF(AND(C451&gt;=EOMONTH($C$1,181),C451&lt;EOMONTH($C$1,210)),21,24))))))),"")</f>
        <v/>
      </c>
      <c r="H451" s="47" t="str">
        <f ca="1">+IF(F451&lt;&gt;"",F451*VLOOKUP(YEAR($C451),'Proyecciones DTF'!$B$4:$Y$112,IF(C451&lt;EOMONTH($C$1,61),3,IF(AND(C451&gt;=EOMONTH($C$1,61),C451&lt;EOMONTH($C$1,90)),6,IF(AND(C451&gt;=EOMONTH($C$1,91),C451&lt;EOMONTH($C$1,120)),9,IF(AND(C451&gt;=EOMONTH($C$1,121),C451&lt;EOMONTH($C$1,150)),12,IF(AND(C451&gt;=EOMONTH($C$1,151),C451&lt;EOMONTH($C$1,180)),15,IF(AND(C451&gt;=EOMONTH($C$1,181),C451&lt;EOMONTH($C$1,210)),18,21))))))),"")</f>
        <v/>
      </c>
      <c r="I451" s="88" t="str">
        <f t="shared" ca="1" si="78"/>
        <v/>
      </c>
      <c r="J451" s="138" t="str">
        <f t="shared" ca="1" si="79"/>
        <v/>
      </c>
      <c r="K451" s="43" t="str">
        <f ca="1">+IF(G451&lt;&gt;"",SUM($G$7:G451),"")</f>
        <v/>
      </c>
      <c r="L451" s="46" t="str">
        <f t="shared" ca="1" si="80"/>
        <v/>
      </c>
      <c r="M451" s="51" t="str">
        <f ca="1">+IF(H451&lt;&gt;"",SUM($H$7:H451),"")</f>
        <v/>
      </c>
      <c r="N451" s="47" t="str">
        <f t="shared" ca="1" si="81"/>
        <v/>
      </c>
      <c r="O451" s="46" t="str">
        <f t="shared" ca="1" si="82"/>
        <v/>
      </c>
      <c r="P451" s="46" t="str">
        <f t="shared" ca="1" si="83"/>
        <v/>
      </c>
      <c r="Q451" s="53" t="str">
        <f t="shared" ca="1" si="84"/>
        <v/>
      </c>
      <c r="R451" s="53" t="str">
        <f t="shared" ca="1" si="85"/>
        <v/>
      </c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x14ac:dyDescent="0.25">
      <c r="A452" s="31">
        <v>446</v>
      </c>
      <c r="B452" s="37" t="str">
        <f t="shared" ca="1" si="75"/>
        <v/>
      </c>
      <c r="C452" s="40" t="str">
        <f t="shared" ca="1" si="76"/>
        <v/>
      </c>
      <c r="D452" s="43" t="str">
        <f ca="1">+IF($C452&lt;&gt;"",VLOOKUP(YEAR($C452),'Proyecciones cuota'!$B$5:$C$113,2,FALSE),"")</f>
        <v/>
      </c>
      <c r="E452" s="171">
        <f ca="1">IFERROR(IF($D452&lt;&gt;"",VLOOKUP(C452,Simulador!$H$17:$I$27,2,FALSE),0),0)</f>
        <v>0</v>
      </c>
      <c r="F452" s="46" t="str">
        <f t="shared" ca="1" si="77"/>
        <v/>
      </c>
      <c r="G452" s="43" t="str">
        <f ca="1">+IF(F452&lt;&gt;"",F452*VLOOKUP(YEAR($C452),'Proyecciones DTF'!$B$4:$Y$112,IF(C452&lt;EOMONTH($C$1,61),6,IF(AND(C452&gt;=EOMONTH($C$1,61),C452&lt;EOMONTH($C$1,90)),9,IF(AND(C452&gt;=EOMONTH($C$1,91),C452&lt;EOMONTH($C$1,120)),12,IF(AND(C452&gt;=EOMONTH($C$1,121),C452&lt;EOMONTH($C$1,150)),15,IF(AND(C452&gt;=EOMONTH($C$1,151),C452&lt;EOMONTH($C$1,180)),18,IF(AND(C452&gt;=EOMONTH($C$1,181),C452&lt;EOMONTH($C$1,210)),21,24))))))),"")</f>
        <v/>
      </c>
      <c r="H452" s="47" t="str">
        <f ca="1">+IF(F452&lt;&gt;"",F452*VLOOKUP(YEAR($C452),'Proyecciones DTF'!$B$4:$Y$112,IF(C452&lt;EOMONTH($C$1,61),3,IF(AND(C452&gt;=EOMONTH($C$1,61),C452&lt;EOMONTH($C$1,90)),6,IF(AND(C452&gt;=EOMONTH($C$1,91),C452&lt;EOMONTH($C$1,120)),9,IF(AND(C452&gt;=EOMONTH($C$1,121),C452&lt;EOMONTH($C$1,150)),12,IF(AND(C452&gt;=EOMONTH($C$1,151),C452&lt;EOMONTH($C$1,180)),15,IF(AND(C452&gt;=EOMONTH($C$1,181),C452&lt;EOMONTH($C$1,210)),18,21))))))),"")</f>
        <v/>
      </c>
      <c r="I452" s="88" t="str">
        <f t="shared" ca="1" si="78"/>
        <v/>
      </c>
      <c r="J452" s="138" t="str">
        <f t="shared" ca="1" si="79"/>
        <v/>
      </c>
      <c r="K452" s="43" t="str">
        <f ca="1">+IF(G452&lt;&gt;"",SUM($G$7:G452),"")</f>
        <v/>
      </c>
      <c r="L452" s="46" t="str">
        <f t="shared" ca="1" si="80"/>
        <v/>
      </c>
      <c r="M452" s="51" t="str">
        <f ca="1">+IF(H452&lt;&gt;"",SUM($H$7:H452),"")</f>
        <v/>
      </c>
      <c r="N452" s="47" t="str">
        <f t="shared" ca="1" si="81"/>
        <v/>
      </c>
      <c r="O452" s="46" t="str">
        <f t="shared" ca="1" si="82"/>
        <v/>
      </c>
      <c r="P452" s="46" t="str">
        <f t="shared" ca="1" si="83"/>
        <v/>
      </c>
      <c r="Q452" s="53" t="str">
        <f t="shared" ca="1" si="84"/>
        <v/>
      </c>
      <c r="R452" s="53" t="str">
        <f t="shared" ca="1" si="85"/>
        <v/>
      </c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x14ac:dyDescent="0.25">
      <c r="A453" s="31">
        <v>447</v>
      </c>
      <c r="B453" s="37" t="str">
        <f t="shared" ca="1" si="75"/>
        <v/>
      </c>
      <c r="C453" s="40" t="str">
        <f t="shared" ca="1" si="76"/>
        <v/>
      </c>
      <c r="D453" s="43" t="str">
        <f ca="1">+IF($C453&lt;&gt;"",VLOOKUP(YEAR($C453),'Proyecciones cuota'!$B$5:$C$113,2,FALSE),"")</f>
        <v/>
      </c>
      <c r="E453" s="171">
        <f ca="1">IFERROR(IF($D453&lt;&gt;"",VLOOKUP(C453,Simulador!$H$17:$I$27,2,FALSE),0),0)</f>
        <v>0</v>
      </c>
      <c r="F453" s="46" t="str">
        <f t="shared" ca="1" si="77"/>
        <v/>
      </c>
      <c r="G453" s="43" t="str">
        <f ca="1">+IF(F453&lt;&gt;"",F453*VLOOKUP(YEAR($C453),'Proyecciones DTF'!$B$4:$Y$112,IF(C453&lt;EOMONTH($C$1,61),6,IF(AND(C453&gt;=EOMONTH($C$1,61),C453&lt;EOMONTH($C$1,90)),9,IF(AND(C453&gt;=EOMONTH($C$1,91),C453&lt;EOMONTH($C$1,120)),12,IF(AND(C453&gt;=EOMONTH($C$1,121),C453&lt;EOMONTH($C$1,150)),15,IF(AND(C453&gt;=EOMONTH($C$1,151),C453&lt;EOMONTH($C$1,180)),18,IF(AND(C453&gt;=EOMONTH($C$1,181),C453&lt;EOMONTH($C$1,210)),21,24))))))),"")</f>
        <v/>
      </c>
      <c r="H453" s="47" t="str">
        <f ca="1">+IF(F453&lt;&gt;"",F453*VLOOKUP(YEAR($C453),'Proyecciones DTF'!$B$4:$Y$112,IF(C453&lt;EOMONTH($C$1,61),3,IF(AND(C453&gt;=EOMONTH($C$1,61),C453&lt;EOMONTH($C$1,90)),6,IF(AND(C453&gt;=EOMONTH($C$1,91),C453&lt;EOMONTH($C$1,120)),9,IF(AND(C453&gt;=EOMONTH($C$1,121),C453&lt;EOMONTH($C$1,150)),12,IF(AND(C453&gt;=EOMONTH($C$1,151),C453&lt;EOMONTH($C$1,180)),15,IF(AND(C453&gt;=EOMONTH($C$1,181),C453&lt;EOMONTH($C$1,210)),18,21))))))),"")</f>
        <v/>
      </c>
      <c r="I453" s="88" t="str">
        <f t="shared" ca="1" si="78"/>
        <v/>
      </c>
      <c r="J453" s="138" t="str">
        <f t="shared" ca="1" si="79"/>
        <v/>
      </c>
      <c r="K453" s="43" t="str">
        <f ca="1">+IF(G453&lt;&gt;"",SUM($G$7:G453),"")</f>
        <v/>
      </c>
      <c r="L453" s="46" t="str">
        <f t="shared" ca="1" si="80"/>
        <v/>
      </c>
      <c r="M453" s="51" t="str">
        <f ca="1">+IF(H453&lt;&gt;"",SUM($H$7:H453),"")</f>
        <v/>
      </c>
      <c r="N453" s="47" t="str">
        <f t="shared" ca="1" si="81"/>
        <v/>
      </c>
      <c r="O453" s="46" t="str">
        <f t="shared" ca="1" si="82"/>
        <v/>
      </c>
      <c r="P453" s="46" t="str">
        <f t="shared" ca="1" si="83"/>
        <v/>
      </c>
      <c r="Q453" s="53" t="str">
        <f t="shared" ca="1" si="84"/>
        <v/>
      </c>
      <c r="R453" s="53" t="str">
        <f t="shared" ca="1" si="85"/>
        <v/>
      </c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x14ac:dyDescent="0.25">
      <c r="A454" s="31">
        <v>448</v>
      </c>
      <c r="B454" s="37" t="str">
        <f t="shared" ca="1" si="75"/>
        <v/>
      </c>
      <c r="C454" s="40" t="str">
        <f t="shared" ca="1" si="76"/>
        <v/>
      </c>
      <c r="D454" s="43" t="str">
        <f ca="1">+IF($C454&lt;&gt;"",VLOOKUP(YEAR($C454),'Proyecciones cuota'!$B$5:$C$113,2,FALSE),"")</f>
        <v/>
      </c>
      <c r="E454" s="171">
        <f ca="1">IFERROR(IF($D454&lt;&gt;"",VLOOKUP(C454,Simulador!$H$17:$I$27,2,FALSE),0),0)</f>
        <v>0</v>
      </c>
      <c r="F454" s="46" t="str">
        <f t="shared" ca="1" si="77"/>
        <v/>
      </c>
      <c r="G454" s="43" t="str">
        <f ca="1">+IF(F454&lt;&gt;"",F454*VLOOKUP(YEAR($C454),'Proyecciones DTF'!$B$4:$Y$112,IF(C454&lt;EOMONTH($C$1,61),6,IF(AND(C454&gt;=EOMONTH($C$1,61),C454&lt;EOMONTH($C$1,90)),9,IF(AND(C454&gt;=EOMONTH($C$1,91),C454&lt;EOMONTH($C$1,120)),12,IF(AND(C454&gt;=EOMONTH($C$1,121),C454&lt;EOMONTH($C$1,150)),15,IF(AND(C454&gt;=EOMONTH($C$1,151),C454&lt;EOMONTH($C$1,180)),18,IF(AND(C454&gt;=EOMONTH($C$1,181),C454&lt;EOMONTH($C$1,210)),21,24))))))),"")</f>
        <v/>
      </c>
      <c r="H454" s="47" t="str">
        <f ca="1">+IF(F454&lt;&gt;"",F454*VLOOKUP(YEAR($C454),'Proyecciones DTF'!$B$4:$Y$112,IF(C454&lt;EOMONTH($C$1,61),3,IF(AND(C454&gt;=EOMONTH($C$1,61),C454&lt;EOMONTH($C$1,90)),6,IF(AND(C454&gt;=EOMONTH($C$1,91),C454&lt;EOMONTH($C$1,120)),9,IF(AND(C454&gt;=EOMONTH($C$1,121),C454&lt;EOMONTH($C$1,150)),12,IF(AND(C454&gt;=EOMONTH($C$1,151),C454&lt;EOMONTH($C$1,180)),15,IF(AND(C454&gt;=EOMONTH($C$1,181),C454&lt;EOMONTH($C$1,210)),18,21))))))),"")</f>
        <v/>
      </c>
      <c r="I454" s="88" t="str">
        <f t="shared" ca="1" si="78"/>
        <v/>
      </c>
      <c r="J454" s="138" t="str">
        <f t="shared" ca="1" si="79"/>
        <v/>
      </c>
      <c r="K454" s="43" t="str">
        <f ca="1">+IF(G454&lt;&gt;"",SUM($G$7:G454),"")</f>
        <v/>
      </c>
      <c r="L454" s="46" t="str">
        <f t="shared" ca="1" si="80"/>
        <v/>
      </c>
      <c r="M454" s="51" t="str">
        <f ca="1">+IF(H454&lt;&gt;"",SUM($H$7:H454),"")</f>
        <v/>
      </c>
      <c r="N454" s="47" t="str">
        <f t="shared" ca="1" si="81"/>
        <v/>
      </c>
      <c r="O454" s="46" t="str">
        <f t="shared" ca="1" si="82"/>
        <v/>
      </c>
      <c r="P454" s="46" t="str">
        <f t="shared" ca="1" si="83"/>
        <v/>
      </c>
      <c r="Q454" s="53" t="str">
        <f t="shared" ca="1" si="84"/>
        <v/>
      </c>
      <c r="R454" s="53" t="str">
        <f t="shared" ca="1" si="85"/>
        <v/>
      </c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x14ac:dyDescent="0.25">
      <c r="A455" s="31">
        <v>449</v>
      </c>
      <c r="B455" s="37" t="str">
        <f t="shared" ca="1" si="75"/>
        <v/>
      </c>
      <c r="C455" s="40" t="str">
        <f t="shared" ca="1" si="76"/>
        <v/>
      </c>
      <c r="D455" s="43" t="str">
        <f ca="1">+IF($C455&lt;&gt;"",VLOOKUP(YEAR($C455),'Proyecciones cuota'!$B$5:$C$113,2,FALSE),"")</f>
        <v/>
      </c>
      <c r="E455" s="171">
        <f ca="1">IFERROR(IF($D455&lt;&gt;"",VLOOKUP(C455,Simulador!$H$17:$I$27,2,FALSE),0),0)</f>
        <v>0</v>
      </c>
      <c r="F455" s="46" t="str">
        <f t="shared" ca="1" si="77"/>
        <v/>
      </c>
      <c r="G455" s="43" t="str">
        <f ca="1">+IF(F455&lt;&gt;"",F455*VLOOKUP(YEAR($C455),'Proyecciones DTF'!$B$4:$Y$112,IF(C455&lt;EOMONTH($C$1,61),6,IF(AND(C455&gt;=EOMONTH($C$1,61),C455&lt;EOMONTH($C$1,90)),9,IF(AND(C455&gt;=EOMONTH($C$1,91),C455&lt;EOMONTH($C$1,120)),12,IF(AND(C455&gt;=EOMONTH($C$1,121),C455&lt;EOMONTH($C$1,150)),15,IF(AND(C455&gt;=EOMONTH($C$1,151),C455&lt;EOMONTH($C$1,180)),18,IF(AND(C455&gt;=EOMONTH($C$1,181),C455&lt;EOMONTH($C$1,210)),21,24))))))),"")</f>
        <v/>
      </c>
      <c r="H455" s="47" t="str">
        <f ca="1">+IF(F455&lt;&gt;"",F455*VLOOKUP(YEAR($C455),'Proyecciones DTF'!$B$4:$Y$112,IF(C455&lt;EOMONTH($C$1,61),3,IF(AND(C455&gt;=EOMONTH($C$1,61),C455&lt;EOMONTH($C$1,90)),6,IF(AND(C455&gt;=EOMONTH($C$1,91),C455&lt;EOMONTH($C$1,120)),9,IF(AND(C455&gt;=EOMONTH($C$1,121),C455&lt;EOMONTH($C$1,150)),12,IF(AND(C455&gt;=EOMONTH($C$1,151),C455&lt;EOMONTH($C$1,180)),15,IF(AND(C455&gt;=EOMONTH($C$1,181),C455&lt;EOMONTH($C$1,210)),18,21))))))),"")</f>
        <v/>
      </c>
      <c r="I455" s="88" t="str">
        <f t="shared" ca="1" si="78"/>
        <v/>
      </c>
      <c r="J455" s="138" t="str">
        <f t="shared" ca="1" si="79"/>
        <v/>
      </c>
      <c r="K455" s="43" t="str">
        <f ca="1">+IF(G455&lt;&gt;"",SUM($G$7:G455),"")</f>
        <v/>
      </c>
      <c r="L455" s="46" t="str">
        <f t="shared" ca="1" si="80"/>
        <v/>
      </c>
      <c r="M455" s="51" t="str">
        <f ca="1">+IF(H455&lt;&gt;"",SUM($H$7:H455),"")</f>
        <v/>
      </c>
      <c r="N455" s="47" t="str">
        <f t="shared" ca="1" si="81"/>
        <v/>
      </c>
      <c r="O455" s="46" t="str">
        <f t="shared" ca="1" si="82"/>
        <v/>
      </c>
      <c r="P455" s="46" t="str">
        <f t="shared" ca="1" si="83"/>
        <v/>
      </c>
      <c r="Q455" s="53" t="str">
        <f t="shared" ca="1" si="84"/>
        <v/>
      </c>
      <c r="R455" s="53" t="str">
        <f t="shared" ca="1" si="85"/>
        <v/>
      </c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x14ac:dyDescent="0.25">
      <c r="A456" s="31">
        <v>450</v>
      </c>
      <c r="B456" s="37" t="str">
        <f t="shared" ca="1" si="75"/>
        <v/>
      </c>
      <c r="C456" s="40" t="str">
        <f t="shared" ca="1" si="76"/>
        <v/>
      </c>
      <c r="D456" s="43" t="str">
        <f ca="1">+IF($C456&lt;&gt;"",VLOOKUP(YEAR($C456),'Proyecciones cuota'!$B$5:$C$113,2,FALSE),"")</f>
        <v/>
      </c>
      <c r="E456" s="171">
        <f ca="1">IFERROR(IF($D456&lt;&gt;"",VLOOKUP(C456,Simulador!$H$17:$I$27,2,FALSE),0),0)</f>
        <v>0</v>
      </c>
      <c r="F456" s="46" t="str">
        <f t="shared" ca="1" si="77"/>
        <v/>
      </c>
      <c r="G456" s="43" t="str">
        <f ca="1">+IF(F456&lt;&gt;"",F456*VLOOKUP(YEAR($C456),'Proyecciones DTF'!$B$4:$Y$112,IF(C456&lt;EOMONTH($C$1,61),6,IF(AND(C456&gt;=EOMONTH($C$1,61),C456&lt;EOMONTH($C$1,90)),9,IF(AND(C456&gt;=EOMONTH($C$1,91),C456&lt;EOMONTH($C$1,120)),12,IF(AND(C456&gt;=EOMONTH($C$1,121),C456&lt;EOMONTH($C$1,150)),15,IF(AND(C456&gt;=EOMONTH($C$1,151),C456&lt;EOMONTH($C$1,180)),18,IF(AND(C456&gt;=EOMONTH($C$1,181),C456&lt;EOMONTH($C$1,210)),21,24))))))),"")</f>
        <v/>
      </c>
      <c r="H456" s="47" t="str">
        <f ca="1">+IF(F456&lt;&gt;"",F456*VLOOKUP(YEAR($C456),'Proyecciones DTF'!$B$4:$Y$112,IF(C456&lt;EOMONTH($C$1,61),3,IF(AND(C456&gt;=EOMONTH($C$1,61),C456&lt;EOMONTH($C$1,90)),6,IF(AND(C456&gt;=EOMONTH($C$1,91),C456&lt;EOMONTH($C$1,120)),9,IF(AND(C456&gt;=EOMONTH($C$1,121),C456&lt;EOMONTH($C$1,150)),12,IF(AND(C456&gt;=EOMONTH($C$1,151),C456&lt;EOMONTH($C$1,180)),15,IF(AND(C456&gt;=EOMONTH($C$1,181),C456&lt;EOMONTH($C$1,210)),18,21))))))),"")</f>
        <v/>
      </c>
      <c r="I456" s="88" t="str">
        <f t="shared" ca="1" si="78"/>
        <v/>
      </c>
      <c r="J456" s="138" t="str">
        <f t="shared" ca="1" si="79"/>
        <v/>
      </c>
      <c r="K456" s="43" t="str">
        <f ca="1">+IF(G456&lt;&gt;"",SUM($G$7:G456),"")</f>
        <v/>
      </c>
      <c r="L456" s="46" t="str">
        <f t="shared" ca="1" si="80"/>
        <v/>
      </c>
      <c r="M456" s="51" t="str">
        <f ca="1">+IF(H456&lt;&gt;"",SUM($H$7:H456),"")</f>
        <v/>
      </c>
      <c r="N456" s="47" t="str">
        <f t="shared" ca="1" si="81"/>
        <v/>
      </c>
      <c r="O456" s="46" t="str">
        <f t="shared" ca="1" si="82"/>
        <v/>
      </c>
      <c r="P456" s="46" t="str">
        <f t="shared" ca="1" si="83"/>
        <v/>
      </c>
      <c r="Q456" s="53" t="str">
        <f t="shared" ca="1" si="84"/>
        <v/>
      </c>
      <c r="R456" s="53" t="str">
        <f t="shared" ca="1" si="85"/>
        <v/>
      </c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x14ac:dyDescent="0.25">
      <c r="A457" s="31">
        <v>451</v>
      </c>
      <c r="B457" s="37" t="str">
        <f t="shared" ref="B457:B520" ca="1" si="86">+IF(C457&lt;&gt;"",YEAR(C457),"")</f>
        <v/>
      </c>
      <c r="C457" s="40" t="str">
        <f t="shared" ref="C457:C520" ca="1" si="87">+IF(EOMONTH($C$1,A457)&lt;=EOMONTH($C$1,$C$2*12),EOMONTH($C$1,A457),"")</f>
        <v/>
      </c>
      <c r="D457" s="43" t="str">
        <f ca="1">+IF($C457&lt;&gt;"",VLOOKUP(YEAR($C457),'Proyecciones cuota'!$B$5:$C$113,2,FALSE),"")</f>
        <v/>
      </c>
      <c r="E457" s="171">
        <f ca="1">IFERROR(IF($D457&lt;&gt;"",VLOOKUP(C457,Simulador!$H$17:$I$27,2,FALSE),0),0)</f>
        <v>0</v>
      </c>
      <c r="F457" s="46" t="str">
        <f t="shared" ref="F457:F520" ca="1" si="88">+IF(D457&lt;&gt;"",F456+D457+E457,"")</f>
        <v/>
      </c>
      <c r="G457" s="43" t="str">
        <f ca="1">+IF(F457&lt;&gt;"",F457*VLOOKUP(YEAR($C457),'Proyecciones DTF'!$B$4:$Y$112,IF(C457&lt;EOMONTH($C$1,61),6,IF(AND(C457&gt;=EOMONTH($C$1,61),C457&lt;EOMONTH($C$1,90)),9,IF(AND(C457&gt;=EOMONTH($C$1,91),C457&lt;EOMONTH($C$1,120)),12,IF(AND(C457&gt;=EOMONTH($C$1,121),C457&lt;EOMONTH($C$1,150)),15,IF(AND(C457&gt;=EOMONTH($C$1,151),C457&lt;EOMONTH($C$1,180)),18,IF(AND(C457&gt;=EOMONTH($C$1,181),C457&lt;EOMONTH($C$1,210)),21,24))))))),"")</f>
        <v/>
      </c>
      <c r="H457" s="47" t="str">
        <f ca="1">+IF(F457&lt;&gt;"",F457*VLOOKUP(YEAR($C457),'Proyecciones DTF'!$B$4:$Y$112,IF(C457&lt;EOMONTH($C$1,61),3,IF(AND(C457&gt;=EOMONTH($C$1,61),C457&lt;EOMONTH($C$1,90)),6,IF(AND(C457&gt;=EOMONTH($C$1,91),C457&lt;EOMONTH($C$1,120)),9,IF(AND(C457&gt;=EOMONTH($C$1,121),C457&lt;EOMONTH($C$1,150)),12,IF(AND(C457&gt;=EOMONTH($C$1,151),C457&lt;EOMONTH($C$1,180)),15,IF(AND(C457&gt;=EOMONTH($C$1,181),C457&lt;EOMONTH($C$1,210)),18,21))))))),"")</f>
        <v/>
      </c>
      <c r="I457" s="88" t="str">
        <f t="shared" ref="I457:I520" ca="1" si="89">IF(G457="","",((1+G457/F457)^(12/1))-1)</f>
        <v/>
      </c>
      <c r="J457" s="138" t="str">
        <f t="shared" ref="J457:J520" ca="1" si="90">IFERROR(((1+H457/F457)^(12/1))-1,"")</f>
        <v/>
      </c>
      <c r="K457" s="43" t="str">
        <f ca="1">+IF(G457&lt;&gt;"",SUM($G$7:G457),"")</f>
        <v/>
      </c>
      <c r="L457" s="46" t="str">
        <f t="shared" ref="L457:L520" ca="1" si="91">IF(K457="","",K457*93%)</f>
        <v/>
      </c>
      <c r="M457" s="51" t="str">
        <f ca="1">+IF(H457&lt;&gt;"",SUM($H$7:H457),"")</f>
        <v/>
      </c>
      <c r="N457" s="47" t="str">
        <f t="shared" ref="N457:N520" ca="1" si="92">IF(M457="","",M457*$U$13)</f>
        <v/>
      </c>
      <c r="O457" s="46" t="str">
        <f t="shared" ref="O457:O520" ca="1" si="93">+IF(K457&lt;&gt;"",F457+K457,"")</f>
        <v/>
      </c>
      <c r="P457" s="46" t="str">
        <f t="shared" ref="P457:P520" ca="1" si="94">IF(L457="","",F457+L457)</f>
        <v/>
      </c>
      <c r="Q457" s="53" t="str">
        <f t="shared" ref="Q457:Q520" ca="1" si="95">+IF(M457&lt;&gt;"",F457+M457,"")</f>
        <v/>
      </c>
      <c r="R457" s="53" t="str">
        <f t="shared" ref="R457:R520" ca="1" si="96">IF(N457="","",F457+N457)</f>
        <v/>
      </c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x14ac:dyDescent="0.25">
      <c r="A458" s="31">
        <v>452</v>
      </c>
      <c r="B458" s="37" t="str">
        <f t="shared" ca="1" si="86"/>
        <v/>
      </c>
      <c r="C458" s="40" t="str">
        <f t="shared" ca="1" si="87"/>
        <v/>
      </c>
      <c r="D458" s="43" t="str">
        <f ca="1">+IF($C458&lt;&gt;"",VLOOKUP(YEAR($C458),'Proyecciones cuota'!$B$5:$C$113,2,FALSE),"")</f>
        <v/>
      </c>
      <c r="E458" s="171">
        <f ca="1">IFERROR(IF($D458&lt;&gt;"",VLOOKUP(C458,Simulador!$H$17:$I$27,2,FALSE),0),0)</f>
        <v>0</v>
      </c>
      <c r="F458" s="46" t="str">
        <f t="shared" ca="1" si="88"/>
        <v/>
      </c>
      <c r="G458" s="43" t="str">
        <f ca="1">+IF(F458&lt;&gt;"",F458*VLOOKUP(YEAR($C458),'Proyecciones DTF'!$B$4:$Y$112,IF(C458&lt;EOMONTH($C$1,61),6,IF(AND(C458&gt;=EOMONTH($C$1,61),C458&lt;EOMONTH($C$1,90)),9,IF(AND(C458&gt;=EOMONTH($C$1,91),C458&lt;EOMONTH($C$1,120)),12,IF(AND(C458&gt;=EOMONTH($C$1,121),C458&lt;EOMONTH($C$1,150)),15,IF(AND(C458&gt;=EOMONTH($C$1,151),C458&lt;EOMONTH($C$1,180)),18,IF(AND(C458&gt;=EOMONTH($C$1,181),C458&lt;EOMONTH($C$1,210)),21,24))))))),"")</f>
        <v/>
      </c>
      <c r="H458" s="47" t="str">
        <f ca="1">+IF(F458&lt;&gt;"",F458*VLOOKUP(YEAR($C458),'Proyecciones DTF'!$B$4:$Y$112,IF(C458&lt;EOMONTH($C$1,61),3,IF(AND(C458&gt;=EOMONTH($C$1,61),C458&lt;EOMONTH($C$1,90)),6,IF(AND(C458&gt;=EOMONTH($C$1,91),C458&lt;EOMONTH($C$1,120)),9,IF(AND(C458&gt;=EOMONTH($C$1,121),C458&lt;EOMONTH($C$1,150)),12,IF(AND(C458&gt;=EOMONTH($C$1,151),C458&lt;EOMONTH($C$1,180)),15,IF(AND(C458&gt;=EOMONTH($C$1,181),C458&lt;EOMONTH($C$1,210)),18,21))))))),"")</f>
        <v/>
      </c>
      <c r="I458" s="88" t="str">
        <f t="shared" ca="1" si="89"/>
        <v/>
      </c>
      <c r="J458" s="138" t="str">
        <f t="shared" ca="1" si="90"/>
        <v/>
      </c>
      <c r="K458" s="43" t="str">
        <f ca="1">+IF(G458&lt;&gt;"",SUM($G$7:G458),"")</f>
        <v/>
      </c>
      <c r="L458" s="46" t="str">
        <f t="shared" ca="1" si="91"/>
        <v/>
      </c>
      <c r="M458" s="51" t="str">
        <f ca="1">+IF(H458&lt;&gt;"",SUM($H$7:H458),"")</f>
        <v/>
      </c>
      <c r="N458" s="47" t="str">
        <f t="shared" ca="1" si="92"/>
        <v/>
      </c>
      <c r="O458" s="46" t="str">
        <f t="shared" ca="1" si="93"/>
        <v/>
      </c>
      <c r="P458" s="46" t="str">
        <f t="shared" ca="1" si="94"/>
        <v/>
      </c>
      <c r="Q458" s="53" t="str">
        <f t="shared" ca="1" si="95"/>
        <v/>
      </c>
      <c r="R458" s="53" t="str">
        <f t="shared" ca="1" si="96"/>
        <v/>
      </c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x14ac:dyDescent="0.25">
      <c r="A459" s="31">
        <v>453</v>
      </c>
      <c r="B459" s="37" t="str">
        <f t="shared" ca="1" si="86"/>
        <v/>
      </c>
      <c r="C459" s="40" t="str">
        <f t="shared" ca="1" si="87"/>
        <v/>
      </c>
      <c r="D459" s="43" t="str">
        <f ca="1">+IF($C459&lt;&gt;"",VLOOKUP(YEAR($C459),'Proyecciones cuota'!$B$5:$C$113,2,FALSE),"")</f>
        <v/>
      </c>
      <c r="E459" s="171">
        <f ca="1">IFERROR(IF($D459&lt;&gt;"",VLOOKUP(C459,Simulador!$H$17:$I$27,2,FALSE),0),0)</f>
        <v>0</v>
      </c>
      <c r="F459" s="46" t="str">
        <f t="shared" ca="1" si="88"/>
        <v/>
      </c>
      <c r="G459" s="43" t="str">
        <f ca="1">+IF(F459&lt;&gt;"",F459*VLOOKUP(YEAR($C459),'Proyecciones DTF'!$B$4:$Y$112,IF(C459&lt;EOMONTH($C$1,61),6,IF(AND(C459&gt;=EOMONTH($C$1,61),C459&lt;EOMONTH($C$1,90)),9,IF(AND(C459&gt;=EOMONTH($C$1,91),C459&lt;EOMONTH($C$1,120)),12,IF(AND(C459&gt;=EOMONTH($C$1,121),C459&lt;EOMONTH($C$1,150)),15,IF(AND(C459&gt;=EOMONTH($C$1,151),C459&lt;EOMONTH($C$1,180)),18,IF(AND(C459&gt;=EOMONTH($C$1,181),C459&lt;EOMONTH($C$1,210)),21,24))))))),"")</f>
        <v/>
      </c>
      <c r="H459" s="47" t="str">
        <f ca="1">+IF(F459&lt;&gt;"",F459*VLOOKUP(YEAR($C459),'Proyecciones DTF'!$B$4:$Y$112,IF(C459&lt;EOMONTH($C$1,61),3,IF(AND(C459&gt;=EOMONTH($C$1,61),C459&lt;EOMONTH($C$1,90)),6,IF(AND(C459&gt;=EOMONTH($C$1,91),C459&lt;EOMONTH($C$1,120)),9,IF(AND(C459&gt;=EOMONTH($C$1,121),C459&lt;EOMONTH($C$1,150)),12,IF(AND(C459&gt;=EOMONTH($C$1,151),C459&lt;EOMONTH($C$1,180)),15,IF(AND(C459&gt;=EOMONTH($C$1,181),C459&lt;EOMONTH($C$1,210)),18,21))))))),"")</f>
        <v/>
      </c>
      <c r="I459" s="88" t="str">
        <f t="shared" ca="1" si="89"/>
        <v/>
      </c>
      <c r="J459" s="138" t="str">
        <f t="shared" ca="1" si="90"/>
        <v/>
      </c>
      <c r="K459" s="43" t="str">
        <f ca="1">+IF(G459&lt;&gt;"",SUM($G$7:G459),"")</f>
        <v/>
      </c>
      <c r="L459" s="46" t="str">
        <f t="shared" ca="1" si="91"/>
        <v/>
      </c>
      <c r="M459" s="51" t="str">
        <f ca="1">+IF(H459&lt;&gt;"",SUM($H$7:H459),"")</f>
        <v/>
      </c>
      <c r="N459" s="47" t="str">
        <f t="shared" ca="1" si="92"/>
        <v/>
      </c>
      <c r="O459" s="46" t="str">
        <f t="shared" ca="1" si="93"/>
        <v/>
      </c>
      <c r="P459" s="46" t="str">
        <f t="shared" ca="1" si="94"/>
        <v/>
      </c>
      <c r="Q459" s="53" t="str">
        <f t="shared" ca="1" si="95"/>
        <v/>
      </c>
      <c r="R459" s="53" t="str">
        <f t="shared" ca="1" si="96"/>
        <v/>
      </c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x14ac:dyDescent="0.25">
      <c r="A460" s="31">
        <v>454</v>
      </c>
      <c r="B460" s="37" t="str">
        <f t="shared" ca="1" si="86"/>
        <v/>
      </c>
      <c r="C460" s="40" t="str">
        <f t="shared" ca="1" si="87"/>
        <v/>
      </c>
      <c r="D460" s="43" t="str">
        <f ca="1">+IF($C460&lt;&gt;"",VLOOKUP(YEAR($C460),'Proyecciones cuota'!$B$5:$C$113,2,FALSE),"")</f>
        <v/>
      </c>
      <c r="E460" s="171">
        <f ca="1">IFERROR(IF($D460&lt;&gt;"",VLOOKUP(C460,Simulador!$H$17:$I$27,2,FALSE),0),0)</f>
        <v>0</v>
      </c>
      <c r="F460" s="46" t="str">
        <f t="shared" ca="1" si="88"/>
        <v/>
      </c>
      <c r="G460" s="43" t="str">
        <f ca="1">+IF(F460&lt;&gt;"",F460*VLOOKUP(YEAR($C460),'Proyecciones DTF'!$B$4:$Y$112,IF(C460&lt;EOMONTH($C$1,61),6,IF(AND(C460&gt;=EOMONTH($C$1,61),C460&lt;EOMONTH($C$1,90)),9,IF(AND(C460&gt;=EOMONTH($C$1,91),C460&lt;EOMONTH($C$1,120)),12,IF(AND(C460&gt;=EOMONTH($C$1,121),C460&lt;EOMONTH($C$1,150)),15,IF(AND(C460&gt;=EOMONTH($C$1,151),C460&lt;EOMONTH($C$1,180)),18,IF(AND(C460&gt;=EOMONTH($C$1,181),C460&lt;EOMONTH($C$1,210)),21,24))))))),"")</f>
        <v/>
      </c>
      <c r="H460" s="47" t="str">
        <f ca="1">+IF(F460&lt;&gt;"",F460*VLOOKUP(YEAR($C460),'Proyecciones DTF'!$B$4:$Y$112,IF(C460&lt;EOMONTH($C$1,61),3,IF(AND(C460&gt;=EOMONTH($C$1,61),C460&lt;EOMONTH($C$1,90)),6,IF(AND(C460&gt;=EOMONTH($C$1,91),C460&lt;EOMONTH($C$1,120)),9,IF(AND(C460&gt;=EOMONTH($C$1,121),C460&lt;EOMONTH($C$1,150)),12,IF(AND(C460&gt;=EOMONTH($C$1,151),C460&lt;EOMONTH($C$1,180)),15,IF(AND(C460&gt;=EOMONTH($C$1,181),C460&lt;EOMONTH($C$1,210)),18,21))))))),"")</f>
        <v/>
      </c>
      <c r="I460" s="88" t="str">
        <f t="shared" ca="1" si="89"/>
        <v/>
      </c>
      <c r="J460" s="138" t="str">
        <f t="shared" ca="1" si="90"/>
        <v/>
      </c>
      <c r="K460" s="43" t="str">
        <f ca="1">+IF(G460&lt;&gt;"",SUM($G$7:G460),"")</f>
        <v/>
      </c>
      <c r="L460" s="46" t="str">
        <f t="shared" ca="1" si="91"/>
        <v/>
      </c>
      <c r="M460" s="51" t="str">
        <f ca="1">+IF(H460&lt;&gt;"",SUM($H$7:H460),"")</f>
        <v/>
      </c>
      <c r="N460" s="47" t="str">
        <f t="shared" ca="1" si="92"/>
        <v/>
      </c>
      <c r="O460" s="46" t="str">
        <f t="shared" ca="1" si="93"/>
        <v/>
      </c>
      <c r="P460" s="46" t="str">
        <f t="shared" ca="1" si="94"/>
        <v/>
      </c>
      <c r="Q460" s="53" t="str">
        <f t="shared" ca="1" si="95"/>
        <v/>
      </c>
      <c r="R460" s="53" t="str">
        <f t="shared" ca="1" si="96"/>
        <v/>
      </c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x14ac:dyDescent="0.25">
      <c r="A461" s="31">
        <v>455</v>
      </c>
      <c r="B461" s="37" t="str">
        <f t="shared" ca="1" si="86"/>
        <v/>
      </c>
      <c r="C461" s="40" t="str">
        <f t="shared" ca="1" si="87"/>
        <v/>
      </c>
      <c r="D461" s="43" t="str">
        <f ca="1">+IF($C461&lt;&gt;"",VLOOKUP(YEAR($C461),'Proyecciones cuota'!$B$5:$C$113,2,FALSE),"")</f>
        <v/>
      </c>
      <c r="E461" s="171">
        <f ca="1">IFERROR(IF($D461&lt;&gt;"",VLOOKUP(C461,Simulador!$H$17:$I$27,2,FALSE),0),0)</f>
        <v>0</v>
      </c>
      <c r="F461" s="46" t="str">
        <f t="shared" ca="1" si="88"/>
        <v/>
      </c>
      <c r="G461" s="43" t="str">
        <f ca="1">+IF(F461&lt;&gt;"",F461*VLOOKUP(YEAR($C461),'Proyecciones DTF'!$B$4:$Y$112,IF(C461&lt;EOMONTH($C$1,61),6,IF(AND(C461&gt;=EOMONTH($C$1,61),C461&lt;EOMONTH($C$1,90)),9,IF(AND(C461&gt;=EOMONTH($C$1,91),C461&lt;EOMONTH($C$1,120)),12,IF(AND(C461&gt;=EOMONTH($C$1,121),C461&lt;EOMONTH($C$1,150)),15,IF(AND(C461&gt;=EOMONTH($C$1,151),C461&lt;EOMONTH($C$1,180)),18,IF(AND(C461&gt;=EOMONTH($C$1,181),C461&lt;EOMONTH($C$1,210)),21,24))))))),"")</f>
        <v/>
      </c>
      <c r="H461" s="47" t="str">
        <f ca="1">+IF(F461&lt;&gt;"",F461*VLOOKUP(YEAR($C461),'Proyecciones DTF'!$B$4:$Y$112,IF(C461&lt;EOMONTH($C$1,61),3,IF(AND(C461&gt;=EOMONTH($C$1,61),C461&lt;EOMONTH($C$1,90)),6,IF(AND(C461&gt;=EOMONTH($C$1,91),C461&lt;EOMONTH($C$1,120)),9,IF(AND(C461&gt;=EOMONTH($C$1,121),C461&lt;EOMONTH($C$1,150)),12,IF(AND(C461&gt;=EOMONTH($C$1,151),C461&lt;EOMONTH($C$1,180)),15,IF(AND(C461&gt;=EOMONTH($C$1,181),C461&lt;EOMONTH($C$1,210)),18,21))))))),"")</f>
        <v/>
      </c>
      <c r="I461" s="88" t="str">
        <f t="shared" ca="1" si="89"/>
        <v/>
      </c>
      <c r="J461" s="138" t="str">
        <f t="shared" ca="1" si="90"/>
        <v/>
      </c>
      <c r="K461" s="43" t="str">
        <f ca="1">+IF(G461&lt;&gt;"",SUM($G$7:G461),"")</f>
        <v/>
      </c>
      <c r="L461" s="46" t="str">
        <f t="shared" ca="1" si="91"/>
        <v/>
      </c>
      <c r="M461" s="51" t="str">
        <f ca="1">+IF(H461&lt;&gt;"",SUM($H$7:H461),"")</f>
        <v/>
      </c>
      <c r="N461" s="47" t="str">
        <f t="shared" ca="1" si="92"/>
        <v/>
      </c>
      <c r="O461" s="46" t="str">
        <f t="shared" ca="1" si="93"/>
        <v/>
      </c>
      <c r="P461" s="46" t="str">
        <f t="shared" ca="1" si="94"/>
        <v/>
      </c>
      <c r="Q461" s="53" t="str">
        <f t="shared" ca="1" si="95"/>
        <v/>
      </c>
      <c r="R461" s="53" t="str">
        <f t="shared" ca="1" si="96"/>
        <v/>
      </c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x14ac:dyDescent="0.25">
      <c r="A462" s="31">
        <v>456</v>
      </c>
      <c r="B462" s="37" t="str">
        <f t="shared" ca="1" si="86"/>
        <v/>
      </c>
      <c r="C462" s="40" t="str">
        <f t="shared" ca="1" si="87"/>
        <v/>
      </c>
      <c r="D462" s="43" t="str">
        <f ca="1">+IF($C462&lt;&gt;"",VLOOKUP(YEAR($C462),'Proyecciones cuota'!$B$5:$C$113,2,FALSE),"")</f>
        <v/>
      </c>
      <c r="E462" s="171">
        <f ca="1">IFERROR(IF($D462&lt;&gt;"",VLOOKUP(C462,Simulador!$H$17:$I$27,2,FALSE),0),0)</f>
        <v>0</v>
      </c>
      <c r="F462" s="46" t="str">
        <f t="shared" ca="1" si="88"/>
        <v/>
      </c>
      <c r="G462" s="43" t="str">
        <f ca="1">+IF(F462&lt;&gt;"",F462*VLOOKUP(YEAR($C462),'Proyecciones DTF'!$B$4:$Y$112,IF(C462&lt;EOMONTH($C$1,61),6,IF(AND(C462&gt;=EOMONTH($C$1,61),C462&lt;EOMONTH($C$1,90)),9,IF(AND(C462&gt;=EOMONTH($C$1,91),C462&lt;EOMONTH($C$1,120)),12,IF(AND(C462&gt;=EOMONTH($C$1,121),C462&lt;EOMONTH($C$1,150)),15,IF(AND(C462&gt;=EOMONTH($C$1,151),C462&lt;EOMONTH($C$1,180)),18,IF(AND(C462&gt;=EOMONTH($C$1,181),C462&lt;EOMONTH($C$1,210)),21,24))))))),"")</f>
        <v/>
      </c>
      <c r="H462" s="47" t="str">
        <f ca="1">+IF(F462&lt;&gt;"",F462*VLOOKUP(YEAR($C462),'Proyecciones DTF'!$B$4:$Y$112,IF(C462&lt;EOMONTH($C$1,61),3,IF(AND(C462&gt;=EOMONTH($C$1,61),C462&lt;EOMONTH($C$1,90)),6,IF(AND(C462&gt;=EOMONTH($C$1,91),C462&lt;EOMONTH($C$1,120)),9,IF(AND(C462&gt;=EOMONTH($C$1,121),C462&lt;EOMONTH($C$1,150)),12,IF(AND(C462&gt;=EOMONTH($C$1,151),C462&lt;EOMONTH($C$1,180)),15,IF(AND(C462&gt;=EOMONTH($C$1,181),C462&lt;EOMONTH($C$1,210)),18,21))))))),"")</f>
        <v/>
      </c>
      <c r="I462" s="88" t="str">
        <f t="shared" ca="1" si="89"/>
        <v/>
      </c>
      <c r="J462" s="138" t="str">
        <f t="shared" ca="1" si="90"/>
        <v/>
      </c>
      <c r="K462" s="43" t="str">
        <f ca="1">+IF(G462&lt;&gt;"",SUM($G$7:G462),"")</f>
        <v/>
      </c>
      <c r="L462" s="46" t="str">
        <f t="shared" ca="1" si="91"/>
        <v/>
      </c>
      <c r="M462" s="51" t="str">
        <f ca="1">+IF(H462&lt;&gt;"",SUM($H$7:H462),"")</f>
        <v/>
      </c>
      <c r="N462" s="47" t="str">
        <f t="shared" ca="1" si="92"/>
        <v/>
      </c>
      <c r="O462" s="46" t="str">
        <f t="shared" ca="1" si="93"/>
        <v/>
      </c>
      <c r="P462" s="46" t="str">
        <f t="shared" ca="1" si="94"/>
        <v/>
      </c>
      <c r="Q462" s="53" t="str">
        <f t="shared" ca="1" si="95"/>
        <v/>
      </c>
      <c r="R462" s="53" t="str">
        <f t="shared" ca="1" si="96"/>
        <v/>
      </c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x14ac:dyDescent="0.25">
      <c r="A463" s="31">
        <v>457</v>
      </c>
      <c r="B463" s="37" t="str">
        <f t="shared" ca="1" si="86"/>
        <v/>
      </c>
      <c r="C463" s="40" t="str">
        <f t="shared" ca="1" si="87"/>
        <v/>
      </c>
      <c r="D463" s="43" t="str">
        <f ca="1">+IF($C463&lt;&gt;"",VLOOKUP(YEAR($C463),'Proyecciones cuota'!$B$5:$C$113,2,FALSE),"")</f>
        <v/>
      </c>
      <c r="E463" s="171">
        <f ca="1">IFERROR(IF($D463&lt;&gt;"",VLOOKUP(C463,Simulador!$H$17:$I$27,2,FALSE),0),0)</f>
        <v>0</v>
      </c>
      <c r="F463" s="46" t="str">
        <f t="shared" ca="1" si="88"/>
        <v/>
      </c>
      <c r="G463" s="43" t="str">
        <f ca="1">+IF(F463&lt;&gt;"",F463*VLOOKUP(YEAR($C463),'Proyecciones DTF'!$B$4:$Y$112,IF(C463&lt;EOMONTH($C$1,61),6,IF(AND(C463&gt;=EOMONTH($C$1,61),C463&lt;EOMONTH($C$1,90)),9,IF(AND(C463&gt;=EOMONTH($C$1,91),C463&lt;EOMONTH($C$1,120)),12,IF(AND(C463&gt;=EOMONTH($C$1,121),C463&lt;EOMONTH($C$1,150)),15,IF(AND(C463&gt;=EOMONTH($C$1,151),C463&lt;EOMONTH($C$1,180)),18,IF(AND(C463&gt;=EOMONTH($C$1,181),C463&lt;EOMONTH($C$1,210)),21,24))))))),"")</f>
        <v/>
      </c>
      <c r="H463" s="47" t="str">
        <f ca="1">+IF(F463&lt;&gt;"",F463*VLOOKUP(YEAR($C463),'Proyecciones DTF'!$B$4:$Y$112,IF(C463&lt;EOMONTH($C$1,61),3,IF(AND(C463&gt;=EOMONTH($C$1,61),C463&lt;EOMONTH($C$1,90)),6,IF(AND(C463&gt;=EOMONTH($C$1,91),C463&lt;EOMONTH($C$1,120)),9,IF(AND(C463&gt;=EOMONTH($C$1,121),C463&lt;EOMONTH($C$1,150)),12,IF(AND(C463&gt;=EOMONTH($C$1,151),C463&lt;EOMONTH($C$1,180)),15,IF(AND(C463&gt;=EOMONTH($C$1,181),C463&lt;EOMONTH($C$1,210)),18,21))))))),"")</f>
        <v/>
      </c>
      <c r="I463" s="88" t="str">
        <f t="shared" ca="1" si="89"/>
        <v/>
      </c>
      <c r="J463" s="138" t="str">
        <f t="shared" ca="1" si="90"/>
        <v/>
      </c>
      <c r="K463" s="43" t="str">
        <f ca="1">+IF(G463&lt;&gt;"",SUM($G$7:G463),"")</f>
        <v/>
      </c>
      <c r="L463" s="46" t="str">
        <f t="shared" ca="1" si="91"/>
        <v/>
      </c>
      <c r="M463" s="51" t="str">
        <f ca="1">+IF(H463&lt;&gt;"",SUM($H$7:H463),"")</f>
        <v/>
      </c>
      <c r="N463" s="47" t="str">
        <f t="shared" ca="1" si="92"/>
        <v/>
      </c>
      <c r="O463" s="46" t="str">
        <f t="shared" ca="1" si="93"/>
        <v/>
      </c>
      <c r="P463" s="46" t="str">
        <f t="shared" ca="1" si="94"/>
        <v/>
      </c>
      <c r="Q463" s="53" t="str">
        <f t="shared" ca="1" si="95"/>
        <v/>
      </c>
      <c r="R463" s="53" t="str">
        <f t="shared" ca="1" si="96"/>
        <v/>
      </c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x14ac:dyDescent="0.25">
      <c r="A464" s="31">
        <v>458</v>
      </c>
      <c r="B464" s="37" t="str">
        <f t="shared" ca="1" si="86"/>
        <v/>
      </c>
      <c r="C464" s="40" t="str">
        <f t="shared" ca="1" si="87"/>
        <v/>
      </c>
      <c r="D464" s="43" t="str">
        <f ca="1">+IF($C464&lt;&gt;"",VLOOKUP(YEAR($C464),'Proyecciones cuota'!$B$5:$C$113,2,FALSE),"")</f>
        <v/>
      </c>
      <c r="E464" s="171">
        <f ca="1">IFERROR(IF($D464&lt;&gt;"",VLOOKUP(C464,Simulador!$H$17:$I$27,2,FALSE),0),0)</f>
        <v>0</v>
      </c>
      <c r="F464" s="46" t="str">
        <f t="shared" ca="1" si="88"/>
        <v/>
      </c>
      <c r="G464" s="43" t="str">
        <f ca="1">+IF(F464&lt;&gt;"",F464*VLOOKUP(YEAR($C464),'Proyecciones DTF'!$B$4:$Y$112,IF(C464&lt;EOMONTH($C$1,61),6,IF(AND(C464&gt;=EOMONTH($C$1,61),C464&lt;EOMONTH($C$1,90)),9,IF(AND(C464&gt;=EOMONTH($C$1,91),C464&lt;EOMONTH($C$1,120)),12,IF(AND(C464&gt;=EOMONTH($C$1,121),C464&lt;EOMONTH($C$1,150)),15,IF(AND(C464&gt;=EOMONTH($C$1,151),C464&lt;EOMONTH($C$1,180)),18,IF(AND(C464&gt;=EOMONTH($C$1,181),C464&lt;EOMONTH($C$1,210)),21,24))))))),"")</f>
        <v/>
      </c>
      <c r="H464" s="47" t="str">
        <f ca="1">+IF(F464&lt;&gt;"",F464*VLOOKUP(YEAR($C464),'Proyecciones DTF'!$B$4:$Y$112,IF(C464&lt;EOMONTH($C$1,61),3,IF(AND(C464&gt;=EOMONTH($C$1,61),C464&lt;EOMONTH($C$1,90)),6,IF(AND(C464&gt;=EOMONTH($C$1,91),C464&lt;EOMONTH($C$1,120)),9,IF(AND(C464&gt;=EOMONTH($C$1,121),C464&lt;EOMONTH($C$1,150)),12,IF(AND(C464&gt;=EOMONTH($C$1,151),C464&lt;EOMONTH($C$1,180)),15,IF(AND(C464&gt;=EOMONTH($C$1,181),C464&lt;EOMONTH($C$1,210)),18,21))))))),"")</f>
        <v/>
      </c>
      <c r="I464" s="88" t="str">
        <f t="shared" ca="1" si="89"/>
        <v/>
      </c>
      <c r="J464" s="138" t="str">
        <f t="shared" ca="1" si="90"/>
        <v/>
      </c>
      <c r="K464" s="43" t="str">
        <f ca="1">+IF(G464&lt;&gt;"",SUM($G$7:G464),"")</f>
        <v/>
      </c>
      <c r="L464" s="46" t="str">
        <f t="shared" ca="1" si="91"/>
        <v/>
      </c>
      <c r="M464" s="51" t="str">
        <f ca="1">+IF(H464&lt;&gt;"",SUM($H$7:H464),"")</f>
        <v/>
      </c>
      <c r="N464" s="47" t="str">
        <f t="shared" ca="1" si="92"/>
        <v/>
      </c>
      <c r="O464" s="46" t="str">
        <f t="shared" ca="1" si="93"/>
        <v/>
      </c>
      <c r="P464" s="46" t="str">
        <f t="shared" ca="1" si="94"/>
        <v/>
      </c>
      <c r="Q464" s="53" t="str">
        <f t="shared" ca="1" si="95"/>
        <v/>
      </c>
      <c r="R464" s="53" t="str">
        <f t="shared" ca="1" si="96"/>
        <v/>
      </c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x14ac:dyDescent="0.25">
      <c r="A465" s="31">
        <v>459</v>
      </c>
      <c r="B465" s="37" t="str">
        <f t="shared" ca="1" si="86"/>
        <v/>
      </c>
      <c r="C465" s="40" t="str">
        <f t="shared" ca="1" si="87"/>
        <v/>
      </c>
      <c r="D465" s="43" t="str">
        <f ca="1">+IF($C465&lt;&gt;"",VLOOKUP(YEAR($C465),'Proyecciones cuota'!$B$5:$C$113,2,FALSE),"")</f>
        <v/>
      </c>
      <c r="E465" s="171">
        <f ca="1">IFERROR(IF($D465&lt;&gt;"",VLOOKUP(C465,Simulador!$H$17:$I$27,2,FALSE),0),0)</f>
        <v>0</v>
      </c>
      <c r="F465" s="46" t="str">
        <f t="shared" ca="1" si="88"/>
        <v/>
      </c>
      <c r="G465" s="43" t="str">
        <f ca="1">+IF(F465&lt;&gt;"",F465*VLOOKUP(YEAR($C465),'Proyecciones DTF'!$B$4:$Y$112,IF(C465&lt;EOMONTH($C$1,61),6,IF(AND(C465&gt;=EOMONTH($C$1,61),C465&lt;EOMONTH($C$1,90)),9,IF(AND(C465&gt;=EOMONTH($C$1,91),C465&lt;EOMONTH($C$1,120)),12,IF(AND(C465&gt;=EOMONTH($C$1,121),C465&lt;EOMONTH($C$1,150)),15,IF(AND(C465&gt;=EOMONTH($C$1,151),C465&lt;EOMONTH($C$1,180)),18,IF(AND(C465&gt;=EOMONTH($C$1,181),C465&lt;EOMONTH($C$1,210)),21,24))))))),"")</f>
        <v/>
      </c>
      <c r="H465" s="47" t="str">
        <f ca="1">+IF(F465&lt;&gt;"",F465*VLOOKUP(YEAR($C465),'Proyecciones DTF'!$B$4:$Y$112,IF(C465&lt;EOMONTH($C$1,61),3,IF(AND(C465&gt;=EOMONTH($C$1,61),C465&lt;EOMONTH($C$1,90)),6,IF(AND(C465&gt;=EOMONTH($C$1,91),C465&lt;EOMONTH($C$1,120)),9,IF(AND(C465&gt;=EOMONTH($C$1,121),C465&lt;EOMONTH($C$1,150)),12,IF(AND(C465&gt;=EOMONTH($C$1,151),C465&lt;EOMONTH($C$1,180)),15,IF(AND(C465&gt;=EOMONTH($C$1,181),C465&lt;EOMONTH($C$1,210)),18,21))))))),"")</f>
        <v/>
      </c>
      <c r="I465" s="88" t="str">
        <f t="shared" ca="1" si="89"/>
        <v/>
      </c>
      <c r="J465" s="138" t="str">
        <f t="shared" ca="1" si="90"/>
        <v/>
      </c>
      <c r="K465" s="43" t="str">
        <f ca="1">+IF(G465&lt;&gt;"",SUM($G$7:G465),"")</f>
        <v/>
      </c>
      <c r="L465" s="46" t="str">
        <f t="shared" ca="1" si="91"/>
        <v/>
      </c>
      <c r="M465" s="51" t="str">
        <f ca="1">+IF(H465&lt;&gt;"",SUM($H$7:H465),"")</f>
        <v/>
      </c>
      <c r="N465" s="47" t="str">
        <f t="shared" ca="1" si="92"/>
        <v/>
      </c>
      <c r="O465" s="46" t="str">
        <f t="shared" ca="1" si="93"/>
        <v/>
      </c>
      <c r="P465" s="46" t="str">
        <f t="shared" ca="1" si="94"/>
        <v/>
      </c>
      <c r="Q465" s="53" t="str">
        <f t="shared" ca="1" si="95"/>
        <v/>
      </c>
      <c r="R465" s="53" t="str">
        <f t="shared" ca="1" si="96"/>
        <v/>
      </c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x14ac:dyDescent="0.25">
      <c r="A466" s="31">
        <v>460</v>
      </c>
      <c r="B466" s="37" t="str">
        <f t="shared" ca="1" si="86"/>
        <v/>
      </c>
      <c r="C466" s="40" t="str">
        <f t="shared" ca="1" si="87"/>
        <v/>
      </c>
      <c r="D466" s="43" t="str">
        <f ca="1">+IF($C466&lt;&gt;"",VLOOKUP(YEAR($C466),'Proyecciones cuota'!$B$5:$C$113,2,FALSE),"")</f>
        <v/>
      </c>
      <c r="E466" s="171">
        <f ca="1">IFERROR(IF($D466&lt;&gt;"",VLOOKUP(C466,Simulador!$H$17:$I$27,2,FALSE),0),0)</f>
        <v>0</v>
      </c>
      <c r="F466" s="46" t="str">
        <f t="shared" ca="1" si="88"/>
        <v/>
      </c>
      <c r="G466" s="43" t="str">
        <f ca="1">+IF(F466&lt;&gt;"",F466*VLOOKUP(YEAR($C466),'Proyecciones DTF'!$B$4:$Y$112,IF(C466&lt;EOMONTH($C$1,61),6,IF(AND(C466&gt;=EOMONTH($C$1,61),C466&lt;EOMONTH($C$1,90)),9,IF(AND(C466&gt;=EOMONTH($C$1,91),C466&lt;EOMONTH($C$1,120)),12,IF(AND(C466&gt;=EOMONTH($C$1,121),C466&lt;EOMONTH($C$1,150)),15,IF(AND(C466&gt;=EOMONTH($C$1,151),C466&lt;EOMONTH($C$1,180)),18,IF(AND(C466&gt;=EOMONTH($C$1,181),C466&lt;EOMONTH($C$1,210)),21,24))))))),"")</f>
        <v/>
      </c>
      <c r="H466" s="47" t="str">
        <f ca="1">+IF(F466&lt;&gt;"",F466*VLOOKUP(YEAR($C466),'Proyecciones DTF'!$B$4:$Y$112,IF(C466&lt;EOMONTH($C$1,61),3,IF(AND(C466&gt;=EOMONTH($C$1,61),C466&lt;EOMONTH($C$1,90)),6,IF(AND(C466&gt;=EOMONTH($C$1,91),C466&lt;EOMONTH($C$1,120)),9,IF(AND(C466&gt;=EOMONTH($C$1,121),C466&lt;EOMONTH($C$1,150)),12,IF(AND(C466&gt;=EOMONTH($C$1,151),C466&lt;EOMONTH($C$1,180)),15,IF(AND(C466&gt;=EOMONTH($C$1,181),C466&lt;EOMONTH($C$1,210)),18,21))))))),"")</f>
        <v/>
      </c>
      <c r="I466" s="88" t="str">
        <f t="shared" ca="1" si="89"/>
        <v/>
      </c>
      <c r="J466" s="138" t="str">
        <f t="shared" ca="1" si="90"/>
        <v/>
      </c>
      <c r="K466" s="43" t="str">
        <f ca="1">+IF(G466&lt;&gt;"",SUM($G$7:G466),"")</f>
        <v/>
      </c>
      <c r="L466" s="46" t="str">
        <f t="shared" ca="1" si="91"/>
        <v/>
      </c>
      <c r="M466" s="51" t="str">
        <f ca="1">+IF(H466&lt;&gt;"",SUM($H$7:H466),"")</f>
        <v/>
      </c>
      <c r="N466" s="47" t="str">
        <f t="shared" ca="1" si="92"/>
        <v/>
      </c>
      <c r="O466" s="46" t="str">
        <f t="shared" ca="1" si="93"/>
        <v/>
      </c>
      <c r="P466" s="46" t="str">
        <f t="shared" ca="1" si="94"/>
        <v/>
      </c>
      <c r="Q466" s="53" t="str">
        <f t="shared" ca="1" si="95"/>
        <v/>
      </c>
      <c r="R466" s="53" t="str">
        <f t="shared" ca="1" si="96"/>
        <v/>
      </c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x14ac:dyDescent="0.25">
      <c r="A467" s="31">
        <v>461</v>
      </c>
      <c r="B467" s="37" t="str">
        <f t="shared" ca="1" si="86"/>
        <v/>
      </c>
      <c r="C467" s="40" t="str">
        <f t="shared" ca="1" si="87"/>
        <v/>
      </c>
      <c r="D467" s="43" t="str">
        <f ca="1">+IF($C467&lt;&gt;"",VLOOKUP(YEAR($C467),'Proyecciones cuota'!$B$5:$C$113,2,FALSE),"")</f>
        <v/>
      </c>
      <c r="E467" s="171">
        <f ca="1">IFERROR(IF($D467&lt;&gt;"",VLOOKUP(C467,Simulador!$H$17:$I$27,2,FALSE),0),0)</f>
        <v>0</v>
      </c>
      <c r="F467" s="46" t="str">
        <f t="shared" ca="1" si="88"/>
        <v/>
      </c>
      <c r="G467" s="43" t="str">
        <f ca="1">+IF(F467&lt;&gt;"",F467*VLOOKUP(YEAR($C467),'Proyecciones DTF'!$B$4:$Y$112,IF(C467&lt;EOMONTH($C$1,61),6,IF(AND(C467&gt;=EOMONTH($C$1,61),C467&lt;EOMONTH($C$1,90)),9,IF(AND(C467&gt;=EOMONTH($C$1,91),C467&lt;EOMONTH($C$1,120)),12,IF(AND(C467&gt;=EOMONTH($C$1,121),C467&lt;EOMONTH($C$1,150)),15,IF(AND(C467&gt;=EOMONTH($C$1,151),C467&lt;EOMONTH($C$1,180)),18,IF(AND(C467&gt;=EOMONTH($C$1,181),C467&lt;EOMONTH($C$1,210)),21,24))))))),"")</f>
        <v/>
      </c>
      <c r="H467" s="47" t="str">
        <f ca="1">+IF(F467&lt;&gt;"",F467*VLOOKUP(YEAR($C467),'Proyecciones DTF'!$B$4:$Y$112,IF(C467&lt;EOMONTH($C$1,61),3,IF(AND(C467&gt;=EOMONTH($C$1,61),C467&lt;EOMONTH($C$1,90)),6,IF(AND(C467&gt;=EOMONTH($C$1,91),C467&lt;EOMONTH($C$1,120)),9,IF(AND(C467&gt;=EOMONTH($C$1,121),C467&lt;EOMONTH($C$1,150)),12,IF(AND(C467&gt;=EOMONTH($C$1,151),C467&lt;EOMONTH($C$1,180)),15,IF(AND(C467&gt;=EOMONTH($C$1,181),C467&lt;EOMONTH($C$1,210)),18,21))))))),"")</f>
        <v/>
      </c>
      <c r="I467" s="88" t="str">
        <f t="shared" ca="1" si="89"/>
        <v/>
      </c>
      <c r="J467" s="138" t="str">
        <f t="shared" ca="1" si="90"/>
        <v/>
      </c>
      <c r="K467" s="43" t="str">
        <f ca="1">+IF(G467&lt;&gt;"",SUM($G$7:G467),"")</f>
        <v/>
      </c>
      <c r="L467" s="46" t="str">
        <f t="shared" ca="1" si="91"/>
        <v/>
      </c>
      <c r="M467" s="51" t="str">
        <f ca="1">+IF(H467&lt;&gt;"",SUM($H$7:H467),"")</f>
        <v/>
      </c>
      <c r="N467" s="47" t="str">
        <f t="shared" ca="1" si="92"/>
        <v/>
      </c>
      <c r="O467" s="46" t="str">
        <f t="shared" ca="1" si="93"/>
        <v/>
      </c>
      <c r="P467" s="46" t="str">
        <f t="shared" ca="1" si="94"/>
        <v/>
      </c>
      <c r="Q467" s="53" t="str">
        <f t="shared" ca="1" si="95"/>
        <v/>
      </c>
      <c r="R467" s="53" t="str">
        <f t="shared" ca="1" si="96"/>
        <v/>
      </c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x14ac:dyDescent="0.25">
      <c r="A468" s="31">
        <v>462</v>
      </c>
      <c r="B468" s="37" t="str">
        <f t="shared" ca="1" si="86"/>
        <v/>
      </c>
      <c r="C468" s="40" t="str">
        <f t="shared" ca="1" si="87"/>
        <v/>
      </c>
      <c r="D468" s="43" t="str">
        <f ca="1">+IF($C468&lt;&gt;"",VLOOKUP(YEAR($C468),'Proyecciones cuota'!$B$5:$C$113,2,FALSE),"")</f>
        <v/>
      </c>
      <c r="E468" s="171">
        <f ca="1">IFERROR(IF($D468&lt;&gt;"",VLOOKUP(C468,Simulador!$H$17:$I$27,2,FALSE),0),0)</f>
        <v>0</v>
      </c>
      <c r="F468" s="46" t="str">
        <f t="shared" ca="1" si="88"/>
        <v/>
      </c>
      <c r="G468" s="43" t="str">
        <f ca="1">+IF(F468&lt;&gt;"",F468*VLOOKUP(YEAR($C468),'Proyecciones DTF'!$B$4:$Y$112,IF(C468&lt;EOMONTH($C$1,61),6,IF(AND(C468&gt;=EOMONTH($C$1,61),C468&lt;EOMONTH($C$1,90)),9,IF(AND(C468&gt;=EOMONTH($C$1,91),C468&lt;EOMONTH($C$1,120)),12,IF(AND(C468&gt;=EOMONTH($C$1,121),C468&lt;EOMONTH($C$1,150)),15,IF(AND(C468&gt;=EOMONTH($C$1,151),C468&lt;EOMONTH($C$1,180)),18,IF(AND(C468&gt;=EOMONTH($C$1,181),C468&lt;EOMONTH($C$1,210)),21,24))))))),"")</f>
        <v/>
      </c>
      <c r="H468" s="47" t="str">
        <f ca="1">+IF(F468&lt;&gt;"",F468*VLOOKUP(YEAR($C468),'Proyecciones DTF'!$B$4:$Y$112,IF(C468&lt;EOMONTH($C$1,61),3,IF(AND(C468&gt;=EOMONTH($C$1,61),C468&lt;EOMONTH($C$1,90)),6,IF(AND(C468&gt;=EOMONTH($C$1,91),C468&lt;EOMONTH($C$1,120)),9,IF(AND(C468&gt;=EOMONTH($C$1,121),C468&lt;EOMONTH($C$1,150)),12,IF(AND(C468&gt;=EOMONTH($C$1,151),C468&lt;EOMONTH($C$1,180)),15,IF(AND(C468&gt;=EOMONTH($C$1,181),C468&lt;EOMONTH($C$1,210)),18,21))))))),"")</f>
        <v/>
      </c>
      <c r="I468" s="88" t="str">
        <f t="shared" ca="1" si="89"/>
        <v/>
      </c>
      <c r="J468" s="138" t="str">
        <f t="shared" ca="1" si="90"/>
        <v/>
      </c>
      <c r="K468" s="43" t="str">
        <f ca="1">+IF(G468&lt;&gt;"",SUM($G$7:G468),"")</f>
        <v/>
      </c>
      <c r="L468" s="46" t="str">
        <f t="shared" ca="1" si="91"/>
        <v/>
      </c>
      <c r="M468" s="51" t="str">
        <f ca="1">+IF(H468&lt;&gt;"",SUM($H$7:H468),"")</f>
        <v/>
      </c>
      <c r="N468" s="47" t="str">
        <f t="shared" ca="1" si="92"/>
        <v/>
      </c>
      <c r="O468" s="46" t="str">
        <f t="shared" ca="1" si="93"/>
        <v/>
      </c>
      <c r="P468" s="46" t="str">
        <f t="shared" ca="1" si="94"/>
        <v/>
      </c>
      <c r="Q468" s="53" t="str">
        <f t="shared" ca="1" si="95"/>
        <v/>
      </c>
      <c r="R468" s="53" t="str">
        <f t="shared" ca="1" si="96"/>
        <v/>
      </c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x14ac:dyDescent="0.25">
      <c r="A469" s="31">
        <v>463</v>
      </c>
      <c r="B469" s="37" t="str">
        <f t="shared" ca="1" si="86"/>
        <v/>
      </c>
      <c r="C469" s="40" t="str">
        <f t="shared" ca="1" si="87"/>
        <v/>
      </c>
      <c r="D469" s="43" t="str">
        <f ca="1">+IF($C469&lt;&gt;"",VLOOKUP(YEAR($C469),'Proyecciones cuota'!$B$5:$C$113,2,FALSE),"")</f>
        <v/>
      </c>
      <c r="E469" s="171">
        <f ca="1">IFERROR(IF($D469&lt;&gt;"",VLOOKUP(C469,Simulador!$H$17:$I$27,2,FALSE),0),0)</f>
        <v>0</v>
      </c>
      <c r="F469" s="46" t="str">
        <f t="shared" ca="1" si="88"/>
        <v/>
      </c>
      <c r="G469" s="43" t="str">
        <f ca="1">+IF(F469&lt;&gt;"",F469*VLOOKUP(YEAR($C469),'Proyecciones DTF'!$B$4:$Y$112,IF(C469&lt;EOMONTH($C$1,61),6,IF(AND(C469&gt;=EOMONTH($C$1,61),C469&lt;EOMONTH($C$1,90)),9,IF(AND(C469&gt;=EOMONTH($C$1,91),C469&lt;EOMONTH($C$1,120)),12,IF(AND(C469&gt;=EOMONTH($C$1,121),C469&lt;EOMONTH($C$1,150)),15,IF(AND(C469&gt;=EOMONTH($C$1,151),C469&lt;EOMONTH($C$1,180)),18,IF(AND(C469&gt;=EOMONTH($C$1,181),C469&lt;EOMONTH($C$1,210)),21,24))))))),"")</f>
        <v/>
      </c>
      <c r="H469" s="47" t="str">
        <f ca="1">+IF(F469&lt;&gt;"",F469*VLOOKUP(YEAR($C469),'Proyecciones DTF'!$B$4:$Y$112,IF(C469&lt;EOMONTH($C$1,61),3,IF(AND(C469&gt;=EOMONTH($C$1,61),C469&lt;EOMONTH($C$1,90)),6,IF(AND(C469&gt;=EOMONTH($C$1,91),C469&lt;EOMONTH($C$1,120)),9,IF(AND(C469&gt;=EOMONTH($C$1,121),C469&lt;EOMONTH($C$1,150)),12,IF(AND(C469&gt;=EOMONTH($C$1,151),C469&lt;EOMONTH($C$1,180)),15,IF(AND(C469&gt;=EOMONTH($C$1,181),C469&lt;EOMONTH($C$1,210)),18,21))))))),"")</f>
        <v/>
      </c>
      <c r="I469" s="88" t="str">
        <f t="shared" ca="1" si="89"/>
        <v/>
      </c>
      <c r="J469" s="138" t="str">
        <f t="shared" ca="1" si="90"/>
        <v/>
      </c>
      <c r="K469" s="43" t="str">
        <f ca="1">+IF(G469&lt;&gt;"",SUM($G$7:G469),"")</f>
        <v/>
      </c>
      <c r="L469" s="46" t="str">
        <f t="shared" ca="1" si="91"/>
        <v/>
      </c>
      <c r="M469" s="51" t="str">
        <f ca="1">+IF(H469&lt;&gt;"",SUM($H$7:H469),"")</f>
        <v/>
      </c>
      <c r="N469" s="47" t="str">
        <f t="shared" ca="1" si="92"/>
        <v/>
      </c>
      <c r="O469" s="46" t="str">
        <f t="shared" ca="1" si="93"/>
        <v/>
      </c>
      <c r="P469" s="46" t="str">
        <f t="shared" ca="1" si="94"/>
        <v/>
      </c>
      <c r="Q469" s="53" t="str">
        <f t="shared" ca="1" si="95"/>
        <v/>
      </c>
      <c r="R469" s="53" t="str">
        <f t="shared" ca="1" si="96"/>
        <v/>
      </c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x14ac:dyDescent="0.25">
      <c r="A470" s="31">
        <v>464</v>
      </c>
      <c r="B470" s="37" t="str">
        <f t="shared" ca="1" si="86"/>
        <v/>
      </c>
      <c r="C470" s="40" t="str">
        <f t="shared" ca="1" si="87"/>
        <v/>
      </c>
      <c r="D470" s="43" t="str">
        <f ca="1">+IF($C470&lt;&gt;"",VLOOKUP(YEAR($C470),'Proyecciones cuota'!$B$5:$C$113,2,FALSE),"")</f>
        <v/>
      </c>
      <c r="E470" s="171">
        <f ca="1">IFERROR(IF($D470&lt;&gt;"",VLOOKUP(C470,Simulador!$H$17:$I$27,2,FALSE),0),0)</f>
        <v>0</v>
      </c>
      <c r="F470" s="46" t="str">
        <f t="shared" ca="1" si="88"/>
        <v/>
      </c>
      <c r="G470" s="43" t="str">
        <f ca="1">+IF(F470&lt;&gt;"",F470*VLOOKUP(YEAR($C470),'Proyecciones DTF'!$B$4:$Y$112,IF(C470&lt;EOMONTH($C$1,61),6,IF(AND(C470&gt;=EOMONTH($C$1,61),C470&lt;EOMONTH($C$1,90)),9,IF(AND(C470&gt;=EOMONTH($C$1,91),C470&lt;EOMONTH($C$1,120)),12,IF(AND(C470&gt;=EOMONTH($C$1,121),C470&lt;EOMONTH($C$1,150)),15,IF(AND(C470&gt;=EOMONTH($C$1,151),C470&lt;EOMONTH($C$1,180)),18,IF(AND(C470&gt;=EOMONTH($C$1,181),C470&lt;EOMONTH($C$1,210)),21,24))))))),"")</f>
        <v/>
      </c>
      <c r="H470" s="47" t="str">
        <f ca="1">+IF(F470&lt;&gt;"",F470*VLOOKUP(YEAR($C470),'Proyecciones DTF'!$B$4:$Y$112,IF(C470&lt;EOMONTH($C$1,61),3,IF(AND(C470&gt;=EOMONTH($C$1,61),C470&lt;EOMONTH($C$1,90)),6,IF(AND(C470&gt;=EOMONTH($C$1,91),C470&lt;EOMONTH($C$1,120)),9,IF(AND(C470&gt;=EOMONTH($C$1,121),C470&lt;EOMONTH($C$1,150)),12,IF(AND(C470&gt;=EOMONTH($C$1,151),C470&lt;EOMONTH($C$1,180)),15,IF(AND(C470&gt;=EOMONTH($C$1,181),C470&lt;EOMONTH($C$1,210)),18,21))))))),"")</f>
        <v/>
      </c>
      <c r="I470" s="88" t="str">
        <f t="shared" ca="1" si="89"/>
        <v/>
      </c>
      <c r="J470" s="138" t="str">
        <f t="shared" ca="1" si="90"/>
        <v/>
      </c>
      <c r="K470" s="43" t="str">
        <f ca="1">+IF(G470&lt;&gt;"",SUM($G$7:G470),"")</f>
        <v/>
      </c>
      <c r="L470" s="46" t="str">
        <f t="shared" ca="1" si="91"/>
        <v/>
      </c>
      <c r="M470" s="51" t="str">
        <f ca="1">+IF(H470&lt;&gt;"",SUM($H$7:H470),"")</f>
        <v/>
      </c>
      <c r="N470" s="47" t="str">
        <f t="shared" ca="1" si="92"/>
        <v/>
      </c>
      <c r="O470" s="46" t="str">
        <f t="shared" ca="1" si="93"/>
        <v/>
      </c>
      <c r="P470" s="46" t="str">
        <f t="shared" ca="1" si="94"/>
        <v/>
      </c>
      <c r="Q470" s="53" t="str">
        <f t="shared" ca="1" si="95"/>
        <v/>
      </c>
      <c r="R470" s="53" t="str">
        <f t="shared" ca="1" si="96"/>
        <v/>
      </c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x14ac:dyDescent="0.25">
      <c r="A471" s="31">
        <v>465</v>
      </c>
      <c r="B471" s="37" t="str">
        <f t="shared" ca="1" si="86"/>
        <v/>
      </c>
      <c r="C471" s="40" t="str">
        <f t="shared" ca="1" si="87"/>
        <v/>
      </c>
      <c r="D471" s="43" t="str">
        <f ca="1">+IF($C471&lt;&gt;"",VLOOKUP(YEAR($C471),'Proyecciones cuota'!$B$5:$C$113,2,FALSE),"")</f>
        <v/>
      </c>
      <c r="E471" s="171">
        <f ca="1">IFERROR(IF($D471&lt;&gt;"",VLOOKUP(C471,Simulador!$H$17:$I$27,2,FALSE),0),0)</f>
        <v>0</v>
      </c>
      <c r="F471" s="46" t="str">
        <f t="shared" ca="1" si="88"/>
        <v/>
      </c>
      <c r="G471" s="43" t="str">
        <f ca="1">+IF(F471&lt;&gt;"",F471*VLOOKUP(YEAR($C471),'Proyecciones DTF'!$B$4:$Y$112,IF(C471&lt;EOMONTH($C$1,61),6,IF(AND(C471&gt;=EOMONTH($C$1,61),C471&lt;EOMONTH($C$1,90)),9,IF(AND(C471&gt;=EOMONTH($C$1,91),C471&lt;EOMONTH($C$1,120)),12,IF(AND(C471&gt;=EOMONTH($C$1,121),C471&lt;EOMONTH($C$1,150)),15,IF(AND(C471&gt;=EOMONTH($C$1,151),C471&lt;EOMONTH($C$1,180)),18,IF(AND(C471&gt;=EOMONTH($C$1,181),C471&lt;EOMONTH($C$1,210)),21,24))))))),"")</f>
        <v/>
      </c>
      <c r="H471" s="47" t="str">
        <f ca="1">+IF(F471&lt;&gt;"",F471*VLOOKUP(YEAR($C471),'Proyecciones DTF'!$B$4:$Y$112,IF(C471&lt;EOMONTH($C$1,61),3,IF(AND(C471&gt;=EOMONTH($C$1,61),C471&lt;EOMONTH($C$1,90)),6,IF(AND(C471&gt;=EOMONTH($C$1,91),C471&lt;EOMONTH($C$1,120)),9,IF(AND(C471&gt;=EOMONTH($C$1,121),C471&lt;EOMONTH($C$1,150)),12,IF(AND(C471&gt;=EOMONTH($C$1,151),C471&lt;EOMONTH($C$1,180)),15,IF(AND(C471&gt;=EOMONTH($C$1,181),C471&lt;EOMONTH($C$1,210)),18,21))))))),"")</f>
        <v/>
      </c>
      <c r="I471" s="88" t="str">
        <f t="shared" ca="1" si="89"/>
        <v/>
      </c>
      <c r="J471" s="138" t="str">
        <f t="shared" ca="1" si="90"/>
        <v/>
      </c>
      <c r="K471" s="43" t="str">
        <f ca="1">+IF(G471&lt;&gt;"",SUM($G$7:G471),"")</f>
        <v/>
      </c>
      <c r="L471" s="46" t="str">
        <f t="shared" ca="1" si="91"/>
        <v/>
      </c>
      <c r="M471" s="51" t="str">
        <f ca="1">+IF(H471&lt;&gt;"",SUM($H$7:H471),"")</f>
        <v/>
      </c>
      <c r="N471" s="47" t="str">
        <f t="shared" ca="1" si="92"/>
        <v/>
      </c>
      <c r="O471" s="46" t="str">
        <f t="shared" ca="1" si="93"/>
        <v/>
      </c>
      <c r="P471" s="46" t="str">
        <f t="shared" ca="1" si="94"/>
        <v/>
      </c>
      <c r="Q471" s="53" t="str">
        <f t="shared" ca="1" si="95"/>
        <v/>
      </c>
      <c r="R471" s="53" t="str">
        <f t="shared" ca="1" si="96"/>
        <v/>
      </c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x14ac:dyDescent="0.25">
      <c r="A472" s="31">
        <v>466</v>
      </c>
      <c r="B472" s="37" t="str">
        <f t="shared" ca="1" si="86"/>
        <v/>
      </c>
      <c r="C472" s="40" t="str">
        <f t="shared" ca="1" si="87"/>
        <v/>
      </c>
      <c r="D472" s="43" t="str">
        <f ca="1">+IF($C472&lt;&gt;"",VLOOKUP(YEAR($C472),'Proyecciones cuota'!$B$5:$C$113,2,FALSE),"")</f>
        <v/>
      </c>
      <c r="E472" s="171">
        <f ca="1">IFERROR(IF($D472&lt;&gt;"",VLOOKUP(C472,Simulador!$H$17:$I$27,2,FALSE),0),0)</f>
        <v>0</v>
      </c>
      <c r="F472" s="46" t="str">
        <f t="shared" ca="1" si="88"/>
        <v/>
      </c>
      <c r="G472" s="43" t="str">
        <f ca="1">+IF(F472&lt;&gt;"",F472*VLOOKUP(YEAR($C472),'Proyecciones DTF'!$B$4:$Y$112,IF(C472&lt;EOMONTH($C$1,61),6,IF(AND(C472&gt;=EOMONTH($C$1,61),C472&lt;EOMONTH($C$1,90)),9,IF(AND(C472&gt;=EOMONTH($C$1,91),C472&lt;EOMONTH($C$1,120)),12,IF(AND(C472&gt;=EOMONTH($C$1,121),C472&lt;EOMONTH($C$1,150)),15,IF(AND(C472&gt;=EOMONTH($C$1,151),C472&lt;EOMONTH($C$1,180)),18,IF(AND(C472&gt;=EOMONTH($C$1,181),C472&lt;EOMONTH($C$1,210)),21,24))))))),"")</f>
        <v/>
      </c>
      <c r="H472" s="47" t="str">
        <f ca="1">+IF(F472&lt;&gt;"",F472*VLOOKUP(YEAR($C472),'Proyecciones DTF'!$B$4:$Y$112,IF(C472&lt;EOMONTH($C$1,61),3,IF(AND(C472&gt;=EOMONTH($C$1,61),C472&lt;EOMONTH($C$1,90)),6,IF(AND(C472&gt;=EOMONTH($C$1,91),C472&lt;EOMONTH($C$1,120)),9,IF(AND(C472&gt;=EOMONTH($C$1,121),C472&lt;EOMONTH($C$1,150)),12,IF(AND(C472&gt;=EOMONTH($C$1,151),C472&lt;EOMONTH($C$1,180)),15,IF(AND(C472&gt;=EOMONTH($C$1,181),C472&lt;EOMONTH($C$1,210)),18,21))))))),"")</f>
        <v/>
      </c>
      <c r="I472" s="88" t="str">
        <f t="shared" ca="1" si="89"/>
        <v/>
      </c>
      <c r="J472" s="138" t="str">
        <f t="shared" ca="1" si="90"/>
        <v/>
      </c>
      <c r="K472" s="43" t="str">
        <f ca="1">+IF(G472&lt;&gt;"",SUM($G$7:G472),"")</f>
        <v/>
      </c>
      <c r="L472" s="46" t="str">
        <f t="shared" ca="1" si="91"/>
        <v/>
      </c>
      <c r="M472" s="51" t="str">
        <f ca="1">+IF(H472&lt;&gt;"",SUM($H$7:H472),"")</f>
        <v/>
      </c>
      <c r="N472" s="47" t="str">
        <f t="shared" ca="1" si="92"/>
        <v/>
      </c>
      <c r="O472" s="46" t="str">
        <f t="shared" ca="1" si="93"/>
        <v/>
      </c>
      <c r="P472" s="46" t="str">
        <f t="shared" ca="1" si="94"/>
        <v/>
      </c>
      <c r="Q472" s="53" t="str">
        <f t="shared" ca="1" si="95"/>
        <v/>
      </c>
      <c r="R472" s="53" t="str">
        <f t="shared" ca="1" si="96"/>
        <v/>
      </c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x14ac:dyDescent="0.25">
      <c r="A473" s="31">
        <v>467</v>
      </c>
      <c r="B473" s="37" t="str">
        <f t="shared" ca="1" si="86"/>
        <v/>
      </c>
      <c r="C473" s="40" t="str">
        <f t="shared" ca="1" si="87"/>
        <v/>
      </c>
      <c r="D473" s="43" t="str">
        <f ca="1">+IF($C473&lt;&gt;"",VLOOKUP(YEAR($C473),'Proyecciones cuota'!$B$5:$C$113,2,FALSE),"")</f>
        <v/>
      </c>
      <c r="E473" s="171">
        <f ca="1">IFERROR(IF($D473&lt;&gt;"",VLOOKUP(C473,Simulador!$H$17:$I$27,2,FALSE),0),0)</f>
        <v>0</v>
      </c>
      <c r="F473" s="46" t="str">
        <f t="shared" ca="1" si="88"/>
        <v/>
      </c>
      <c r="G473" s="43" t="str">
        <f ca="1">+IF(F473&lt;&gt;"",F473*VLOOKUP(YEAR($C473),'Proyecciones DTF'!$B$4:$Y$112,IF(C473&lt;EOMONTH($C$1,61),6,IF(AND(C473&gt;=EOMONTH($C$1,61),C473&lt;EOMONTH($C$1,90)),9,IF(AND(C473&gt;=EOMONTH($C$1,91),C473&lt;EOMONTH($C$1,120)),12,IF(AND(C473&gt;=EOMONTH($C$1,121),C473&lt;EOMONTH($C$1,150)),15,IF(AND(C473&gt;=EOMONTH($C$1,151),C473&lt;EOMONTH($C$1,180)),18,IF(AND(C473&gt;=EOMONTH($C$1,181),C473&lt;EOMONTH($C$1,210)),21,24))))))),"")</f>
        <v/>
      </c>
      <c r="H473" s="47" t="str">
        <f ca="1">+IF(F473&lt;&gt;"",F473*VLOOKUP(YEAR($C473),'Proyecciones DTF'!$B$4:$Y$112,IF(C473&lt;EOMONTH($C$1,61),3,IF(AND(C473&gt;=EOMONTH($C$1,61),C473&lt;EOMONTH($C$1,90)),6,IF(AND(C473&gt;=EOMONTH($C$1,91),C473&lt;EOMONTH($C$1,120)),9,IF(AND(C473&gt;=EOMONTH($C$1,121),C473&lt;EOMONTH($C$1,150)),12,IF(AND(C473&gt;=EOMONTH($C$1,151),C473&lt;EOMONTH($C$1,180)),15,IF(AND(C473&gt;=EOMONTH($C$1,181),C473&lt;EOMONTH($C$1,210)),18,21))))))),"")</f>
        <v/>
      </c>
      <c r="I473" s="88" t="str">
        <f t="shared" ca="1" si="89"/>
        <v/>
      </c>
      <c r="J473" s="138" t="str">
        <f t="shared" ca="1" si="90"/>
        <v/>
      </c>
      <c r="K473" s="43" t="str">
        <f ca="1">+IF(G473&lt;&gt;"",SUM($G$7:G473),"")</f>
        <v/>
      </c>
      <c r="L473" s="46" t="str">
        <f t="shared" ca="1" si="91"/>
        <v/>
      </c>
      <c r="M473" s="51" t="str">
        <f ca="1">+IF(H473&lt;&gt;"",SUM($H$7:H473),"")</f>
        <v/>
      </c>
      <c r="N473" s="47" t="str">
        <f t="shared" ca="1" si="92"/>
        <v/>
      </c>
      <c r="O473" s="46" t="str">
        <f t="shared" ca="1" si="93"/>
        <v/>
      </c>
      <c r="P473" s="46" t="str">
        <f t="shared" ca="1" si="94"/>
        <v/>
      </c>
      <c r="Q473" s="53" t="str">
        <f t="shared" ca="1" si="95"/>
        <v/>
      </c>
      <c r="R473" s="53" t="str">
        <f t="shared" ca="1" si="96"/>
        <v/>
      </c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x14ac:dyDescent="0.25">
      <c r="A474" s="31">
        <v>468</v>
      </c>
      <c r="B474" s="37" t="str">
        <f t="shared" ca="1" si="86"/>
        <v/>
      </c>
      <c r="C474" s="40" t="str">
        <f t="shared" ca="1" si="87"/>
        <v/>
      </c>
      <c r="D474" s="43" t="str">
        <f ca="1">+IF($C474&lt;&gt;"",VLOOKUP(YEAR($C474),'Proyecciones cuota'!$B$5:$C$113,2,FALSE),"")</f>
        <v/>
      </c>
      <c r="E474" s="171">
        <f ca="1">IFERROR(IF($D474&lt;&gt;"",VLOOKUP(C474,Simulador!$H$17:$I$27,2,FALSE),0),0)</f>
        <v>0</v>
      </c>
      <c r="F474" s="46" t="str">
        <f t="shared" ca="1" si="88"/>
        <v/>
      </c>
      <c r="G474" s="43" t="str">
        <f ca="1">+IF(F474&lt;&gt;"",F474*VLOOKUP(YEAR($C474),'Proyecciones DTF'!$B$4:$Y$112,IF(C474&lt;EOMONTH($C$1,61),6,IF(AND(C474&gt;=EOMONTH($C$1,61),C474&lt;EOMONTH($C$1,90)),9,IF(AND(C474&gt;=EOMONTH($C$1,91),C474&lt;EOMONTH($C$1,120)),12,IF(AND(C474&gt;=EOMONTH($C$1,121),C474&lt;EOMONTH($C$1,150)),15,IF(AND(C474&gt;=EOMONTH($C$1,151),C474&lt;EOMONTH($C$1,180)),18,IF(AND(C474&gt;=EOMONTH($C$1,181),C474&lt;EOMONTH($C$1,210)),21,24))))))),"")</f>
        <v/>
      </c>
      <c r="H474" s="47" t="str">
        <f ca="1">+IF(F474&lt;&gt;"",F474*VLOOKUP(YEAR($C474),'Proyecciones DTF'!$B$4:$Y$112,IF(C474&lt;EOMONTH($C$1,61),3,IF(AND(C474&gt;=EOMONTH($C$1,61),C474&lt;EOMONTH($C$1,90)),6,IF(AND(C474&gt;=EOMONTH($C$1,91),C474&lt;EOMONTH($C$1,120)),9,IF(AND(C474&gt;=EOMONTH($C$1,121),C474&lt;EOMONTH($C$1,150)),12,IF(AND(C474&gt;=EOMONTH($C$1,151),C474&lt;EOMONTH($C$1,180)),15,IF(AND(C474&gt;=EOMONTH($C$1,181),C474&lt;EOMONTH($C$1,210)),18,21))))))),"")</f>
        <v/>
      </c>
      <c r="I474" s="88" t="str">
        <f t="shared" ca="1" si="89"/>
        <v/>
      </c>
      <c r="J474" s="138" t="str">
        <f t="shared" ca="1" si="90"/>
        <v/>
      </c>
      <c r="K474" s="43" t="str">
        <f ca="1">+IF(G474&lt;&gt;"",SUM($G$7:G474),"")</f>
        <v/>
      </c>
      <c r="L474" s="46" t="str">
        <f t="shared" ca="1" si="91"/>
        <v/>
      </c>
      <c r="M474" s="51" t="str">
        <f ca="1">+IF(H474&lt;&gt;"",SUM($H$7:H474),"")</f>
        <v/>
      </c>
      <c r="N474" s="47" t="str">
        <f t="shared" ca="1" si="92"/>
        <v/>
      </c>
      <c r="O474" s="46" t="str">
        <f t="shared" ca="1" si="93"/>
        <v/>
      </c>
      <c r="P474" s="46" t="str">
        <f t="shared" ca="1" si="94"/>
        <v/>
      </c>
      <c r="Q474" s="53" t="str">
        <f t="shared" ca="1" si="95"/>
        <v/>
      </c>
      <c r="R474" s="53" t="str">
        <f t="shared" ca="1" si="96"/>
        <v/>
      </c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x14ac:dyDescent="0.25">
      <c r="A475" s="31">
        <v>469</v>
      </c>
      <c r="B475" s="37" t="str">
        <f t="shared" ca="1" si="86"/>
        <v/>
      </c>
      <c r="C475" s="40" t="str">
        <f t="shared" ca="1" si="87"/>
        <v/>
      </c>
      <c r="D475" s="43" t="str">
        <f ca="1">+IF($C475&lt;&gt;"",VLOOKUP(YEAR($C475),'Proyecciones cuota'!$B$5:$C$113,2,FALSE),"")</f>
        <v/>
      </c>
      <c r="E475" s="171">
        <f ca="1">IFERROR(IF($D475&lt;&gt;"",VLOOKUP(C475,Simulador!$H$17:$I$27,2,FALSE),0),0)</f>
        <v>0</v>
      </c>
      <c r="F475" s="46" t="str">
        <f t="shared" ca="1" si="88"/>
        <v/>
      </c>
      <c r="G475" s="43" t="str">
        <f ca="1">+IF(F475&lt;&gt;"",F475*VLOOKUP(YEAR($C475),'Proyecciones DTF'!$B$4:$Y$112,IF(C475&lt;EOMONTH($C$1,61),6,IF(AND(C475&gt;=EOMONTH($C$1,61),C475&lt;EOMONTH($C$1,90)),9,IF(AND(C475&gt;=EOMONTH($C$1,91),C475&lt;EOMONTH($C$1,120)),12,IF(AND(C475&gt;=EOMONTH($C$1,121),C475&lt;EOMONTH($C$1,150)),15,IF(AND(C475&gt;=EOMONTH($C$1,151),C475&lt;EOMONTH($C$1,180)),18,IF(AND(C475&gt;=EOMONTH($C$1,181),C475&lt;EOMONTH($C$1,210)),21,24))))))),"")</f>
        <v/>
      </c>
      <c r="H475" s="47" t="str">
        <f ca="1">+IF(F475&lt;&gt;"",F475*VLOOKUP(YEAR($C475),'Proyecciones DTF'!$B$4:$Y$112,IF(C475&lt;EOMONTH($C$1,61),3,IF(AND(C475&gt;=EOMONTH($C$1,61),C475&lt;EOMONTH($C$1,90)),6,IF(AND(C475&gt;=EOMONTH($C$1,91),C475&lt;EOMONTH($C$1,120)),9,IF(AND(C475&gt;=EOMONTH($C$1,121),C475&lt;EOMONTH($C$1,150)),12,IF(AND(C475&gt;=EOMONTH($C$1,151),C475&lt;EOMONTH($C$1,180)),15,IF(AND(C475&gt;=EOMONTH($C$1,181),C475&lt;EOMONTH($C$1,210)),18,21))))))),"")</f>
        <v/>
      </c>
      <c r="I475" s="88" t="str">
        <f t="shared" ca="1" si="89"/>
        <v/>
      </c>
      <c r="J475" s="138" t="str">
        <f t="shared" ca="1" si="90"/>
        <v/>
      </c>
      <c r="K475" s="43" t="str">
        <f ca="1">+IF(G475&lt;&gt;"",SUM($G$7:G475),"")</f>
        <v/>
      </c>
      <c r="L475" s="46" t="str">
        <f t="shared" ca="1" si="91"/>
        <v/>
      </c>
      <c r="M475" s="51" t="str">
        <f ca="1">+IF(H475&lt;&gt;"",SUM($H$7:H475),"")</f>
        <v/>
      </c>
      <c r="N475" s="47" t="str">
        <f t="shared" ca="1" si="92"/>
        <v/>
      </c>
      <c r="O475" s="46" t="str">
        <f t="shared" ca="1" si="93"/>
        <v/>
      </c>
      <c r="P475" s="46" t="str">
        <f t="shared" ca="1" si="94"/>
        <v/>
      </c>
      <c r="Q475" s="53" t="str">
        <f t="shared" ca="1" si="95"/>
        <v/>
      </c>
      <c r="R475" s="53" t="str">
        <f t="shared" ca="1" si="96"/>
        <v/>
      </c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x14ac:dyDescent="0.25">
      <c r="A476" s="31">
        <v>470</v>
      </c>
      <c r="B476" s="37" t="str">
        <f t="shared" ca="1" si="86"/>
        <v/>
      </c>
      <c r="C476" s="40" t="str">
        <f t="shared" ca="1" si="87"/>
        <v/>
      </c>
      <c r="D476" s="43" t="str">
        <f ca="1">+IF($C476&lt;&gt;"",VLOOKUP(YEAR($C476),'Proyecciones cuota'!$B$5:$C$113,2,FALSE),"")</f>
        <v/>
      </c>
      <c r="E476" s="171">
        <f ca="1">IFERROR(IF($D476&lt;&gt;"",VLOOKUP(C476,Simulador!$H$17:$I$27,2,FALSE),0),0)</f>
        <v>0</v>
      </c>
      <c r="F476" s="46" t="str">
        <f t="shared" ca="1" si="88"/>
        <v/>
      </c>
      <c r="G476" s="43" t="str">
        <f ca="1">+IF(F476&lt;&gt;"",F476*VLOOKUP(YEAR($C476),'Proyecciones DTF'!$B$4:$Y$112,IF(C476&lt;EOMONTH($C$1,61),6,IF(AND(C476&gt;=EOMONTH($C$1,61),C476&lt;EOMONTH($C$1,90)),9,IF(AND(C476&gt;=EOMONTH($C$1,91),C476&lt;EOMONTH($C$1,120)),12,IF(AND(C476&gt;=EOMONTH($C$1,121),C476&lt;EOMONTH($C$1,150)),15,IF(AND(C476&gt;=EOMONTH($C$1,151),C476&lt;EOMONTH($C$1,180)),18,IF(AND(C476&gt;=EOMONTH($C$1,181),C476&lt;EOMONTH($C$1,210)),21,24))))))),"")</f>
        <v/>
      </c>
      <c r="H476" s="47" t="str">
        <f ca="1">+IF(F476&lt;&gt;"",F476*VLOOKUP(YEAR($C476),'Proyecciones DTF'!$B$4:$Y$112,IF(C476&lt;EOMONTH($C$1,61),3,IF(AND(C476&gt;=EOMONTH($C$1,61),C476&lt;EOMONTH($C$1,90)),6,IF(AND(C476&gt;=EOMONTH($C$1,91),C476&lt;EOMONTH($C$1,120)),9,IF(AND(C476&gt;=EOMONTH($C$1,121),C476&lt;EOMONTH($C$1,150)),12,IF(AND(C476&gt;=EOMONTH($C$1,151),C476&lt;EOMONTH($C$1,180)),15,IF(AND(C476&gt;=EOMONTH($C$1,181),C476&lt;EOMONTH($C$1,210)),18,21))))))),"")</f>
        <v/>
      </c>
      <c r="I476" s="88" t="str">
        <f t="shared" ca="1" si="89"/>
        <v/>
      </c>
      <c r="J476" s="138" t="str">
        <f t="shared" ca="1" si="90"/>
        <v/>
      </c>
      <c r="K476" s="43" t="str">
        <f ca="1">+IF(G476&lt;&gt;"",SUM($G$7:G476),"")</f>
        <v/>
      </c>
      <c r="L476" s="46" t="str">
        <f t="shared" ca="1" si="91"/>
        <v/>
      </c>
      <c r="M476" s="51" t="str">
        <f ca="1">+IF(H476&lt;&gt;"",SUM($H$7:H476),"")</f>
        <v/>
      </c>
      <c r="N476" s="47" t="str">
        <f t="shared" ca="1" si="92"/>
        <v/>
      </c>
      <c r="O476" s="46" t="str">
        <f t="shared" ca="1" si="93"/>
        <v/>
      </c>
      <c r="P476" s="46" t="str">
        <f t="shared" ca="1" si="94"/>
        <v/>
      </c>
      <c r="Q476" s="53" t="str">
        <f t="shared" ca="1" si="95"/>
        <v/>
      </c>
      <c r="R476" s="53" t="str">
        <f t="shared" ca="1" si="96"/>
        <v/>
      </c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x14ac:dyDescent="0.25">
      <c r="A477" s="31">
        <v>471</v>
      </c>
      <c r="B477" s="37" t="str">
        <f t="shared" ca="1" si="86"/>
        <v/>
      </c>
      <c r="C477" s="40" t="str">
        <f t="shared" ca="1" si="87"/>
        <v/>
      </c>
      <c r="D477" s="43" t="str">
        <f ca="1">+IF($C477&lt;&gt;"",VLOOKUP(YEAR($C477),'Proyecciones cuota'!$B$5:$C$113,2,FALSE),"")</f>
        <v/>
      </c>
      <c r="E477" s="171">
        <f ca="1">IFERROR(IF($D477&lt;&gt;"",VLOOKUP(C477,Simulador!$H$17:$I$27,2,FALSE),0),0)</f>
        <v>0</v>
      </c>
      <c r="F477" s="46" t="str">
        <f t="shared" ca="1" si="88"/>
        <v/>
      </c>
      <c r="G477" s="43" t="str">
        <f ca="1">+IF(F477&lt;&gt;"",F477*VLOOKUP(YEAR($C477),'Proyecciones DTF'!$B$4:$Y$112,IF(C477&lt;EOMONTH($C$1,61),6,IF(AND(C477&gt;=EOMONTH($C$1,61),C477&lt;EOMONTH($C$1,90)),9,IF(AND(C477&gt;=EOMONTH($C$1,91),C477&lt;EOMONTH($C$1,120)),12,IF(AND(C477&gt;=EOMONTH($C$1,121),C477&lt;EOMONTH($C$1,150)),15,IF(AND(C477&gt;=EOMONTH($C$1,151),C477&lt;EOMONTH($C$1,180)),18,IF(AND(C477&gt;=EOMONTH($C$1,181),C477&lt;EOMONTH($C$1,210)),21,24))))))),"")</f>
        <v/>
      </c>
      <c r="H477" s="47" t="str">
        <f ca="1">+IF(F477&lt;&gt;"",F477*VLOOKUP(YEAR($C477),'Proyecciones DTF'!$B$4:$Y$112,IF(C477&lt;EOMONTH($C$1,61),3,IF(AND(C477&gt;=EOMONTH($C$1,61),C477&lt;EOMONTH($C$1,90)),6,IF(AND(C477&gt;=EOMONTH($C$1,91),C477&lt;EOMONTH($C$1,120)),9,IF(AND(C477&gt;=EOMONTH($C$1,121),C477&lt;EOMONTH($C$1,150)),12,IF(AND(C477&gt;=EOMONTH($C$1,151),C477&lt;EOMONTH($C$1,180)),15,IF(AND(C477&gt;=EOMONTH($C$1,181),C477&lt;EOMONTH($C$1,210)),18,21))))))),"")</f>
        <v/>
      </c>
      <c r="I477" s="88" t="str">
        <f t="shared" ca="1" si="89"/>
        <v/>
      </c>
      <c r="J477" s="138" t="str">
        <f t="shared" ca="1" si="90"/>
        <v/>
      </c>
      <c r="K477" s="43" t="str">
        <f ca="1">+IF(G477&lt;&gt;"",SUM($G$7:G477),"")</f>
        <v/>
      </c>
      <c r="L477" s="46" t="str">
        <f t="shared" ca="1" si="91"/>
        <v/>
      </c>
      <c r="M477" s="51" t="str">
        <f ca="1">+IF(H477&lt;&gt;"",SUM($H$7:H477),"")</f>
        <v/>
      </c>
      <c r="N477" s="47" t="str">
        <f t="shared" ca="1" si="92"/>
        <v/>
      </c>
      <c r="O477" s="46" t="str">
        <f t="shared" ca="1" si="93"/>
        <v/>
      </c>
      <c r="P477" s="46" t="str">
        <f t="shared" ca="1" si="94"/>
        <v/>
      </c>
      <c r="Q477" s="53" t="str">
        <f t="shared" ca="1" si="95"/>
        <v/>
      </c>
      <c r="R477" s="53" t="str">
        <f t="shared" ca="1" si="96"/>
        <v/>
      </c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x14ac:dyDescent="0.25">
      <c r="A478" s="31">
        <v>472</v>
      </c>
      <c r="B478" s="37" t="str">
        <f t="shared" ca="1" si="86"/>
        <v/>
      </c>
      <c r="C478" s="40" t="str">
        <f t="shared" ca="1" si="87"/>
        <v/>
      </c>
      <c r="D478" s="43" t="str">
        <f ca="1">+IF($C478&lt;&gt;"",VLOOKUP(YEAR($C478),'Proyecciones cuota'!$B$5:$C$113,2,FALSE),"")</f>
        <v/>
      </c>
      <c r="E478" s="171">
        <f ca="1">IFERROR(IF($D478&lt;&gt;"",VLOOKUP(C478,Simulador!$H$17:$I$27,2,FALSE),0),0)</f>
        <v>0</v>
      </c>
      <c r="F478" s="46" t="str">
        <f t="shared" ca="1" si="88"/>
        <v/>
      </c>
      <c r="G478" s="43" t="str">
        <f ca="1">+IF(F478&lt;&gt;"",F478*VLOOKUP(YEAR($C478),'Proyecciones DTF'!$B$4:$Y$112,IF(C478&lt;EOMONTH($C$1,61),6,IF(AND(C478&gt;=EOMONTH($C$1,61),C478&lt;EOMONTH($C$1,90)),9,IF(AND(C478&gt;=EOMONTH($C$1,91),C478&lt;EOMONTH($C$1,120)),12,IF(AND(C478&gt;=EOMONTH($C$1,121),C478&lt;EOMONTH($C$1,150)),15,IF(AND(C478&gt;=EOMONTH($C$1,151),C478&lt;EOMONTH($C$1,180)),18,IF(AND(C478&gt;=EOMONTH($C$1,181),C478&lt;EOMONTH($C$1,210)),21,24))))))),"")</f>
        <v/>
      </c>
      <c r="H478" s="47" t="str">
        <f ca="1">+IF(F478&lt;&gt;"",F478*VLOOKUP(YEAR($C478),'Proyecciones DTF'!$B$4:$Y$112,IF(C478&lt;EOMONTH($C$1,61),3,IF(AND(C478&gt;=EOMONTH($C$1,61),C478&lt;EOMONTH($C$1,90)),6,IF(AND(C478&gt;=EOMONTH($C$1,91),C478&lt;EOMONTH($C$1,120)),9,IF(AND(C478&gt;=EOMONTH($C$1,121),C478&lt;EOMONTH($C$1,150)),12,IF(AND(C478&gt;=EOMONTH($C$1,151),C478&lt;EOMONTH($C$1,180)),15,IF(AND(C478&gt;=EOMONTH($C$1,181),C478&lt;EOMONTH($C$1,210)),18,21))))))),"")</f>
        <v/>
      </c>
      <c r="I478" s="88" t="str">
        <f t="shared" ca="1" si="89"/>
        <v/>
      </c>
      <c r="J478" s="138" t="str">
        <f t="shared" ca="1" si="90"/>
        <v/>
      </c>
      <c r="K478" s="43" t="str">
        <f ca="1">+IF(G478&lt;&gt;"",SUM($G$7:G478),"")</f>
        <v/>
      </c>
      <c r="L478" s="46" t="str">
        <f t="shared" ca="1" si="91"/>
        <v/>
      </c>
      <c r="M478" s="51" t="str">
        <f ca="1">+IF(H478&lt;&gt;"",SUM($H$7:H478),"")</f>
        <v/>
      </c>
      <c r="N478" s="47" t="str">
        <f t="shared" ca="1" si="92"/>
        <v/>
      </c>
      <c r="O478" s="46" t="str">
        <f t="shared" ca="1" si="93"/>
        <v/>
      </c>
      <c r="P478" s="46" t="str">
        <f t="shared" ca="1" si="94"/>
        <v/>
      </c>
      <c r="Q478" s="53" t="str">
        <f t="shared" ca="1" si="95"/>
        <v/>
      </c>
      <c r="R478" s="53" t="str">
        <f t="shared" ca="1" si="96"/>
        <v/>
      </c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x14ac:dyDescent="0.25">
      <c r="A479" s="31">
        <v>473</v>
      </c>
      <c r="B479" s="37" t="str">
        <f t="shared" ca="1" si="86"/>
        <v/>
      </c>
      <c r="C479" s="40" t="str">
        <f t="shared" ca="1" si="87"/>
        <v/>
      </c>
      <c r="D479" s="43" t="str">
        <f ca="1">+IF($C479&lt;&gt;"",VLOOKUP(YEAR($C479),'Proyecciones cuota'!$B$5:$C$113,2,FALSE),"")</f>
        <v/>
      </c>
      <c r="E479" s="171">
        <f ca="1">IFERROR(IF($D479&lt;&gt;"",VLOOKUP(C479,Simulador!$H$17:$I$27,2,FALSE),0),0)</f>
        <v>0</v>
      </c>
      <c r="F479" s="46" t="str">
        <f t="shared" ca="1" si="88"/>
        <v/>
      </c>
      <c r="G479" s="43" t="str">
        <f ca="1">+IF(F479&lt;&gt;"",F479*VLOOKUP(YEAR($C479),'Proyecciones DTF'!$B$4:$Y$112,IF(C479&lt;EOMONTH($C$1,61),6,IF(AND(C479&gt;=EOMONTH($C$1,61),C479&lt;EOMONTH($C$1,90)),9,IF(AND(C479&gt;=EOMONTH($C$1,91),C479&lt;EOMONTH($C$1,120)),12,IF(AND(C479&gt;=EOMONTH($C$1,121),C479&lt;EOMONTH($C$1,150)),15,IF(AND(C479&gt;=EOMONTH($C$1,151),C479&lt;EOMONTH($C$1,180)),18,IF(AND(C479&gt;=EOMONTH($C$1,181),C479&lt;EOMONTH($C$1,210)),21,24))))))),"")</f>
        <v/>
      </c>
      <c r="H479" s="47" t="str">
        <f ca="1">+IF(F479&lt;&gt;"",F479*VLOOKUP(YEAR($C479),'Proyecciones DTF'!$B$4:$Y$112,IF(C479&lt;EOMONTH($C$1,61),3,IF(AND(C479&gt;=EOMONTH($C$1,61),C479&lt;EOMONTH($C$1,90)),6,IF(AND(C479&gt;=EOMONTH($C$1,91),C479&lt;EOMONTH($C$1,120)),9,IF(AND(C479&gt;=EOMONTH($C$1,121),C479&lt;EOMONTH($C$1,150)),12,IF(AND(C479&gt;=EOMONTH($C$1,151),C479&lt;EOMONTH($C$1,180)),15,IF(AND(C479&gt;=EOMONTH($C$1,181),C479&lt;EOMONTH($C$1,210)),18,21))))))),"")</f>
        <v/>
      </c>
      <c r="I479" s="88" t="str">
        <f t="shared" ca="1" si="89"/>
        <v/>
      </c>
      <c r="J479" s="138" t="str">
        <f t="shared" ca="1" si="90"/>
        <v/>
      </c>
      <c r="K479" s="43" t="str">
        <f ca="1">+IF(G479&lt;&gt;"",SUM($G$7:G479),"")</f>
        <v/>
      </c>
      <c r="L479" s="46" t="str">
        <f t="shared" ca="1" si="91"/>
        <v/>
      </c>
      <c r="M479" s="51" t="str">
        <f ca="1">+IF(H479&lt;&gt;"",SUM($H$7:H479),"")</f>
        <v/>
      </c>
      <c r="N479" s="47" t="str">
        <f t="shared" ca="1" si="92"/>
        <v/>
      </c>
      <c r="O479" s="46" t="str">
        <f t="shared" ca="1" si="93"/>
        <v/>
      </c>
      <c r="P479" s="46" t="str">
        <f t="shared" ca="1" si="94"/>
        <v/>
      </c>
      <c r="Q479" s="53" t="str">
        <f t="shared" ca="1" si="95"/>
        <v/>
      </c>
      <c r="R479" s="53" t="str">
        <f t="shared" ca="1" si="96"/>
        <v/>
      </c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x14ac:dyDescent="0.25">
      <c r="A480" s="31">
        <v>474</v>
      </c>
      <c r="B480" s="37" t="str">
        <f t="shared" ca="1" si="86"/>
        <v/>
      </c>
      <c r="C480" s="40" t="str">
        <f t="shared" ca="1" si="87"/>
        <v/>
      </c>
      <c r="D480" s="43" t="str">
        <f ca="1">+IF($C480&lt;&gt;"",VLOOKUP(YEAR($C480),'Proyecciones cuota'!$B$5:$C$113,2,FALSE),"")</f>
        <v/>
      </c>
      <c r="E480" s="171">
        <f ca="1">IFERROR(IF($D480&lt;&gt;"",VLOOKUP(C480,Simulador!$H$17:$I$27,2,FALSE),0),0)</f>
        <v>0</v>
      </c>
      <c r="F480" s="46" t="str">
        <f t="shared" ca="1" si="88"/>
        <v/>
      </c>
      <c r="G480" s="43" t="str">
        <f ca="1">+IF(F480&lt;&gt;"",F480*VLOOKUP(YEAR($C480),'Proyecciones DTF'!$B$4:$Y$112,IF(C480&lt;EOMONTH($C$1,61),6,IF(AND(C480&gt;=EOMONTH($C$1,61),C480&lt;EOMONTH($C$1,90)),9,IF(AND(C480&gt;=EOMONTH($C$1,91),C480&lt;EOMONTH($C$1,120)),12,IF(AND(C480&gt;=EOMONTH($C$1,121),C480&lt;EOMONTH($C$1,150)),15,IF(AND(C480&gt;=EOMONTH($C$1,151),C480&lt;EOMONTH($C$1,180)),18,IF(AND(C480&gt;=EOMONTH($C$1,181),C480&lt;EOMONTH($C$1,210)),21,24))))))),"")</f>
        <v/>
      </c>
      <c r="H480" s="47" t="str">
        <f ca="1">+IF(F480&lt;&gt;"",F480*VLOOKUP(YEAR($C480),'Proyecciones DTF'!$B$4:$Y$112,IF(C480&lt;EOMONTH($C$1,61),3,IF(AND(C480&gt;=EOMONTH($C$1,61),C480&lt;EOMONTH($C$1,90)),6,IF(AND(C480&gt;=EOMONTH($C$1,91),C480&lt;EOMONTH($C$1,120)),9,IF(AND(C480&gt;=EOMONTH($C$1,121),C480&lt;EOMONTH($C$1,150)),12,IF(AND(C480&gt;=EOMONTH($C$1,151),C480&lt;EOMONTH($C$1,180)),15,IF(AND(C480&gt;=EOMONTH($C$1,181),C480&lt;EOMONTH($C$1,210)),18,21))))))),"")</f>
        <v/>
      </c>
      <c r="I480" s="88" t="str">
        <f t="shared" ca="1" si="89"/>
        <v/>
      </c>
      <c r="J480" s="138" t="str">
        <f t="shared" ca="1" si="90"/>
        <v/>
      </c>
      <c r="K480" s="43" t="str">
        <f ca="1">+IF(G480&lt;&gt;"",SUM($G$7:G480),"")</f>
        <v/>
      </c>
      <c r="L480" s="46" t="str">
        <f t="shared" ca="1" si="91"/>
        <v/>
      </c>
      <c r="M480" s="51" t="str">
        <f ca="1">+IF(H480&lt;&gt;"",SUM($H$7:H480),"")</f>
        <v/>
      </c>
      <c r="N480" s="47" t="str">
        <f t="shared" ca="1" si="92"/>
        <v/>
      </c>
      <c r="O480" s="46" t="str">
        <f t="shared" ca="1" si="93"/>
        <v/>
      </c>
      <c r="P480" s="46" t="str">
        <f t="shared" ca="1" si="94"/>
        <v/>
      </c>
      <c r="Q480" s="53" t="str">
        <f t="shared" ca="1" si="95"/>
        <v/>
      </c>
      <c r="R480" s="53" t="str">
        <f t="shared" ca="1" si="96"/>
        <v/>
      </c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x14ac:dyDescent="0.25">
      <c r="A481" s="31">
        <v>475</v>
      </c>
      <c r="B481" s="37" t="str">
        <f t="shared" ca="1" si="86"/>
        <v/>
      </c>
      <c r="C481" s="40" t="str">
        <f t="shared" ca="1" si="87"/>
        <v/>
      </c>
      <c r="D481" s="43" t="str">
        <f ca="1">+IF($C481&lt;&gt;"",VLOOKUP(YEAR($C481),'Proyecciones cuota'!$B$5:$C$113,2,FALSE),"")</f>
        <v/>
      </c>
      <c r="E481" s="171">
        <f ca="1">IFERROR(IF($D481&lt;&gt;"",VLOOKUP(C481,Simulador!$H$17:$I$27,2,FALSE),0),0)</f>
        <v>0</v>
      </c>
      <c r="F481" s="46" t="str">
        <f t="shared" ca="1" si="88"/>
        <v/>
      </c>
      <c r="G481" s="43" t="str">
        <f ca="1">+IF(F481&lt;&gt;"",F481*VLOOKUP(YEAR($C481),'Proyecciones DTF'!$B$4:$Y$112,IF(C481&lt;EOMONTH($C$1,61),6,IF(AND(C481&gt;=EOMONTH($C$1,61),C481&lt;EOMONTH($C$1,90)),9,IF(AND(C481&gt;=EOMONTH($C$1,91),C481&lt;EOMONTH($C$1,120)),12,IF(AND(C481&gt;=EOMONTH($C$1,121),C481&lt;EOMONTH($C$1,150)),15,IF(AND(C481&gt;=EOMONTH($C$1,151),C481&lt;EOMONTH($C$1,180)),18,IF(AND(C481&gt;=EOMONTH($C$1,181),C481&lt;EOMONTH($C$1,210)),21,24))))))),"")</f>
        <v/>
      </c>
      <c r="H481" s="47" t="str">
        <f ca="1">+IF(F481&lt;&gt;"",F481*VLOOKUP(YEAR($C481),'Proyecciones DTF'!$B$4:$Y$112,IF(C481&lt;EOMONTH($C$1,61),3,IF(AND(C481&gt;=EOMONTH($C$1,61),C481&lt;EOMONTH($C$1,90)),6,IF(AND(C481&gt;=EOMONTH($C$1,91),C481&lt;EOMONTH($C$1,120)),9,IF(AND(C481&gt;=EOMONTH($C$1,121),C481&lt;EOMONTH($C$1,150)),12,IF(AND(C481&gt;=EOMONTH($C$1,151),C481&lt;EOMONTH($C$1,180)),15,IF(AND(C481&gt;=EOMONTH($C$1,181),C481&lt;EOMONTH($C$1,210)),18,21))))))),"")</f>
        <v/>
      </c>
      <c r="I481" s="88" t="str">
        <f t="shared" ca="1" si="89"/>
        <v/>
      </c>
      <c r="J481" s="138" t="str">
        <f t="shared" ca="1" si="90"/>
        <v/>
      </c>
      <c r="K481" s="43" t="str">
        <f ca="1">+IF(G481&lt;&gt;"",SUM($G$7:G481),"")</f>
        <v/>
      </c>
      <c r="L481" s="46" t="str">
        <f t="shared" ca="1" si="91"/>
        <v/>
      </c>
      <c r="M481" s="51" t="str">
        <f ca="1">+IF(H481&lt;&gt;"",SUM($H$7:H481),"")</f>
        <v/>
      </c>
      <c r="N481" s="47" t="str">
        <f t="shared" ca="1" si="92"/>
        <v/>
      </c>
      <c r="O481" s="46" t="str">
        <f t="shared" ca="1" si="93"/>
        <v/>
      </c>
      <c r="P481" s="46" t="str">
        <f t="shared" ca="1" si="94"/>
        <v/>
      </c>
      <c r="Q481" s="53" t="str">
        <f t="shared" ca="1" si="95"/>
        <v/>
      </c>
      <c r="R481" s="53" t="str">
        <f t="shared" ca="1" si="96"/>
        <v/>
      </c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x14ac:dyDescent="0.25">
      <c r="A482" s="31">
        <v>476</v>
      </c>
      <c r="B482" s="37" t="str">
        <f t="shared" ca="1" si="86"/>
        <v/>
      </c>
      <c r="C482" s="40" t="str">
        <f t="shared" ca="1" si="87"/>
        <v/>
      </c>
      <c r="D482" s="43" t="str">
        <f ca="1">+IF($C482&lt;&gt;"",VLOOKUP(YEAR($C482),'Proyecciones cuota'!$B$5:$C$113,2,FALSE),"")</f>
        <v/>
      </c>
      <c r="E482" s="171">
        <f ca="1">IFERROR(IF($D482&lt;&gt;"",VLOOKUP(C482,Simulador!$H$17:$I$27,2,FALSE),0),0)</f>
        <v>0</v>
      </c>
      <c r="F482" s="46" t="str">
        <f t="shared" ca="1" si="88"/>
        <v/>
      </c>
      <c r="G482" s="43" t="str">
        <f ca="1">+IF(F482&lt;&gt;"",F482*VLOOKUP(YEAR($C482),'Proyecciones DTF'!$B$4:$Y$112,IF(C482&lt;EOMONTH($C$1,61),6,IF(AND(C482&gt;=EOMONTH($C$1,61),C482&lt;EOMONTH($C$1,90)),9,IF(AND(C482&gt;=EOMONTH($C$1,91),C482&lt;EOMONTH($C$1,120)),12,IF(AND(C482&gt;=EOMONTH($C$1,121),C482&lt;EOMONTH($C$1,150)),15,IF(AND(C482&gt;=EOMONTH($C$1,151),C482&lt;EOMONTH($C$1,180)),18,IF(AND(C482&gt;=EOMONTH($C$1,181),C482&lt;EOMONTH($C$1,210)),21,24))))))),"")</f>
        <v/>
      </c>
      <c r="H482" s="47" t="str">
        <f ca="1">+IF(F482&lt;&gt;"",F482*VLOOKUP(YEAR($C482),'Proyecciones DTF'!$B$4:$Y$112,IF(C482&lt;EOMONTH($C$1,61),3,IF(AND(C482&gt;=EOMONTH($C$1,61),C482&lt;EOMONTH($C$1,90)),6,IF(AND(C482&gt;=EOMONTH($C$1,91),C482&lt;EOMONTH($C$1,120)),9,IF(AND(C482&gt;=EOMONTH($C$1,121),C482&lt;EOMONTH($C$1,150)),12,IF(AND(C482&gt;=EOMONTH($C$1,151),C482&lt;EOMONTH($C$1,180)),15,IF(AND(C482&gt;=EOMONTH($C$1,181),C482&lt;EOMONTH($C$1,210)),18,21))))))),"")</f>
        <v/>
      </c>
      <c r="I482" s="88" t="str">
        <f t="shared" ca="1" si="89"/>
        <v/>
      </c>
      <c r="J482" s="138" t="str">
        <f t="shared" ca="1" si="90"/>
        <v/>
      </c>
      <c r="K482" s="43" t="str">
        <f ca="1">+IF(G482&lt;&gt;"",SUM($G$7:G482),"")</f>
        <v/>
      </c>
      <c r="L482" s="46" t="str">
        <f t="shared" ca="1" si="91"/>
        <v/>
      </c>
      <c r="M482" s="51" t="str">
        <f ca="1">+IF(H482&lt;&gt;"",SUM($H$7:H482),"")</f>
        <v/>
      </c>
      <c r="N482" s="47" t="str">
        <f t="shared" ca="1" si="92"/>
        <v/>
      </c>
      <c r="O482" s="46" t="str">
        <f t="shared" ca="1" si="93"/>
        <v/>
      </c>
      <c r="P482" s="46" t="str">
        <f t="shared" ca="1" si="94"/>
        <v/>
      </c>
      <c r="Q482" s="53" t="str">
        <f t="shared" ca="1" si="95"/>
        <v/>
      </c>
      <c r="R482" s="53" t="str">
        <f t="shared" ca="1" si="96"/>
        <v/>
      </c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x14ac:dyDescent="0.25">
      <c r="A483" s="31">
        <v>477</v>
      </c>
      <c r="B483" s="37" t="str">
        <f t="shared" ca="1" si="86"/>
        <v/>
      </c>
      <c r="C483" s="40" t="str">
        <f t="shared" ca="1" si="87"/>
        <v/>
      </c>
      <c r="D483" s="43" t="str">
        <f ca="1">+IF($C483&lt;&gt;"",VLOOKUP(YEAR($C483),'Proyecciones cuota'!$B$5:$C$113,2,FALSE),"")</f>
        <v/>
      </c>
      <c r="E483" s="171">
        <f ca="1">IFERROR(IF($D483&lt;&gt;"",VLOOKUP(C483,Simulador!$H$17:$I$27,2,FALSE),0),0)</f>
        <v>0</v>
      </c>
      <c r="F483" s="46" t="str">
        <f t="shared" ca="1" si="88"/>
        <v/>
      </c>
      <c r="G483" s="43" t="str">
        <f ca="1">+IF(F483&lt;&gt;"",F483*VLOOKUP(YEAR($C483),'Proyecciones DTF'!$B$4:$Y$112,IF(C483&lt;EOMONTH($C$1,61),6,IF(AND(C483&gt;=EOMONTH($C$1,61),C483&lt;EOMONTH($C$1,90)),9,IF(AND(C483&gt;=EOMONTH($C$1,91),C483&lt;EOMONTH($C$1,120)),12,IF(AND(C483&gt;=EOMONTH($C$1,121),C483&lt;EOMONTH($C$1,150)),15,IF(AND(C483&gt;=EOMONTH($C$1,151),C483&lt;EOMONTH($C$1,180)),18,IF(AND(C483&gt;=EOMONTH($C$1,181),C483&lt;EOMONTH($C$1,210)),21,24))))))),"")</f>
        <v/>
      </c>
      <c r="H483" s="47" t="str">
        <f ca="1">+IF(F483&lt;&gt;"",F483*VLOOKUP(YEAR($C483),'Proyecciones DTF'!$B$4:$Y$112,IF(C483&lt;EOMONTH($C$1,61),3,IF(AND(C483&gt;=EOMONTH($C$1,61),C483&lt;EOMONTH($C$1,90)),6,IF(AND(C483&gt;=EOMONTH($C$1,91),C483&lt;EOMONTH($C$1,120)),9,IF(AND(C483&gt;=EOMONTH($C$1,121),C483&lt;EOMONTH($C$1,150)),12,IF(AND(C483&gt;=EOMONTH($C$1,151),C483&lt;EOMONTH($C$1,180)),15,IF(AND(C483&gt;=EOMONTH($C$1,181),C483&lt;EOMONTH($C$1,210)),18,21))))))),"")</f>
        <v/>
      </c>
      <c r="I483" s="88" t="str">
        <f t="shared" ca="1" si="89"/>
        <v/>
      </c>
      <c r="J483" s="138" t="str">
        <f t="shared" ca="1" si="90"/>
        <v/>
      </c>
      <c r="K483" s="43" t="str">
        <f ca="1">+IF(G483&lt;&gt;"",SUM($G$7:G483),"")</f>
        <v/>
      </c>
      <c r="L483" s="46" t="str">
        <f t="shared" ca="1" si="91"/>
        <v/>
      </c>
      <c r="M483" s="51" t="str">
        <f ca="1">+IF(H483&lt;&gt;"",SUM($H$7:H483),"")</f>
        <v/>
      </c>
      <c r="N483" s="47" t="str">
        <f t="shared" ca="1" si="92"/>
        <v/>
      </c>
      <c r="O483" s="46" t="str">
        <f t="shared" ca="1" si="93"/>
        <v/>
      </c>
      <c r="P483" s="46" t="str">
        <f t="shared" ca="1" si="94"/>
        <v/>
      </c>
      <c r="Q483" s="53" t="str">
        <f t="shared" ca="1" si="95"/>
        <v/>
      </c>
      <c r="R483" s="53" t="str">
        <f t="shared" ca="1" si="96"/>
        <v/>
      </c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x14ac:dyDescent="0.25">
      <c r="A484" s="31">
        <v>478</v>
      </c>
      <c r="B484" s="37" t="str">
        <f t="shared" ca="1" si="86"/>
        <v/>
      </c>
      <c r="C484" s="40" t="str">
        <f t="shared" ca="1" si="87"/>
        <v/>
      </c>
      <c r="D484" s="43" t="str">
        <f ca="1">+IF($C484&lt;&gt;"",VLOOKUP(YEAR($C484),'Proyecciones cuota'!$B$5:$C$113,2,FALSE),"")</f>
        <v/>
      </c>
      <c r="E484" s="171">
        <f ca="1">IFERROR(IF($D484&lt;&gt;"",VLOOKUP(C484,Simulador!$H$17:$I$27,2,FALSE),0),0)</f>
        <v>0</v>
      </c>
      <c r="F484" s="46" t="str">
        <f t="shared" ca="1" si="88"/>
        <v/>
      </c>
      <c r="G484" s="43" t="str">
        <f ca="1">+IF(F484&lt;&gt;"",F484*VLOOKUP(YEAR($C484),'Proyecciones DTF'!$B$4:$Y$112,IF(C484&lt;EOMONTH($C$1,61),6,IF(AND(C484&gt;=EOMONTH($C$1,61),C484&lt;EOMONTH($C$1,90)),9,IF(AND(C484&gt;=EOMONTH($C$1,91),C484&lt;EOMONTH($C$1,120)),12,IF(AND(C484&gt;=EOMONTH($C$1,121),C484&lt;EOMONTH($C$1,150)),15,IF(AND(C484&gt;=EOMONTH($C$1,151),C484&lt;EOMONTH($C$1,180)),18,IF(AND(C484&gt;=EOMONTH($C$1,181),C484&lt;EOMONTH($C$1,210)),21,24))))))),"")</f>
        <v/>
      </c>
      <c r="H484" s="47" t="str">
        <f ca="1">+IF(F484&lt;&gt;"",F484*VLOOKUP(YEAR($C484),'Proyecciones DTF'!$B$4:$Y$112,IF(C484&lt;EOMONTH($C$1,61),3,IF(AND(C484&gt;=EOMONTH($C$1,61),C484&lt;EOMONTH($C$1,90)),6,IF(AND(C484&gt;=EOMONTH($C$1,91),C484&lt;EOMONTH($C$1,120)),9,IF(AND(C484&gt;=EOMONTH($C$1,121),C484&lt;EOMONTH($C$1,150)),12,IF(AND(C484&gt;=EOMONTH($C$1,151),C484&lt;EOMONTH($C$1,180)),15,IF(AND(C484&gt;=EOMONTH($C$1,181),C484&lt;EOMONTH($C$1,210)),18,21))))))),"")</f>
        <v/>
      </c>
      <c r="I484" s="88" t="str">
        <f t="shared" ca="1" si="89"/>
        <v/>
      </c>
      <c r="J484" s="138" t="str">
        <f t="shared" ca="1" si="90"/>
        <v/>
      </c>
      <c r="K484" s="43" t="str">
        <f ca="1">+IF(G484&lt;&gt;"",SUM($G$7:G484),"")</f>
        <v/>
      </c>
      <c r="L484" s="46" t="str">
        <f t="shared" ca="1" si="91"/>
        <v/>
      </c>
      <c r="M484" s="51" t="str">
        <f ca="1">+IF(H484&lt;&gt;"",SUM($H$7:H484),"")</f>
        <v/>
      </c>
      <c r="N484" s="47" t="str">
        <f t="shared" ca="1" si="92"/>
        <v/>
      </c>
      <c r="O484" s="46" t="str">
        <f t="shared" ca="1" si="93"/>
        <v/>
      </c>
      <c r="P484" s="46" t="str">
        <f t="shared" ca="1" si="94"/>
        <v/>
      </c>
      <c r="Q484" s="53" t="str">
        <f t="shared" ca="1" si="95"/>
        <v/>
      </c>
      <c r="R484" s="53" t="str">
        <f t="shared" ca="1" si="96"/>
        <v/>
      </c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x14ac:dyDescent="0.25">
      <c r="A485" s="31">
        <v>479</v>
      </c>
      <c r="B485" s="37" t="str">
        <f t="shared" ca="1" si="86"/>
        <v/>
      </c>
      <c r="C485" s="40" t="str">
        <f t="shared" ca="1" si="87"/>
        <v/>
      </c>
      <c r="D485" s="43" t="str">
        <f ca="1">+IF($C485&lt;&gt;"",VLOOKUP(YEAR($C485),'Proyecciones cuota'!$B$5:$C$113,2,FALSE),"")</f>
        <v/>
      </c>
      <c r="E485" s="171">
        <f ca="1">IFERROR(IF($D485&lt;&gt;"",VLOOKUP(C485,Simulador!$H$17:$I$27,2,FALSE),0),0)</f>
        <v>0</v>
      </c>
      <c r="F485" s="46" t="str">
        <f t="shared" ca="1" si="88"/>
        <v/>
      </c>
      <c r="G485" s="43" t="str">
        <f ca="1">+IF(F485&lt;&gt;"",F485*VLOOKUP(YEAR($C485),'Proyecciones DTF'!$B$4:$Y$112,IF(C485&lt;EOMONTH($C$1,61),6,IF(AND(C485&gt;=EOMONTH($C$1,61),C485&lt;EOMONTH($C$1,90)),9,IF(AND(C485&gt;=EOMONTH($C$1,91),C485&lt;EOMONTH($C$1,120)),12,IF(AND(C485&gt;=EOMONTH($C$1,121),C485&lt;EOMONTH($C$1,150)),15,IF(AND(C485&gt;=EOMONTH($C$1,151),C485&lt;EOMONTH($C$1,180)),18,IF(AND(C485&gt;=EOMONTH($C$1,181),C485&lt;EOMONTH($C$1,210)),21,24))))))),"")</f>
        <v/>
      </c>
      <c r="H485" s="47" t="str">
        <f ca="1">+IF(F485&lt;&gt;"",F485*VLOOKUP(YEAR($C485),'Proyecciones DTF'!$B$4:$Y$112,IF(C485&lt;EOMONTH($C$1,61),3,IF(AND(C485&gt;=EOMONTH($C$1,61),C485&lt;EOMONTH($C$1,90)),6,IF(AND(C485&gt;=EOMONTH($C$1,91),C485&lt;EOMONTH($C$1,120)),9,IF(AND(C485&gt;=EOMONTH($C$1,121),C485&lt;EOMONTH($C$1,150)),12,IF(AND(C485&gt;=EOMONTH($C$1,151),C485&lt;EOMONTH($C$1,180)),15,IF(AND(C485&gt;=EOMONTH($C$1,181),C485&lt;EOMONTH($C$1,210)),18,21))))))),"")</f>
        <v/>
      </c>
      <c r="I485" s="88" t="str">
        <f t="shared" ca="1" si="89"/>
        <v/>
      </c>
      <c r="J485" s="138" t="str">
        <f t="shared" ca="1" si="90"/>
        <v/>
      </c>
      <c r="K485" s="43" t="str">
        <f ca="1">+IF(G485&lt;&gt;"",SUM($G$7:G485),"")</f>
        <v/>
      </c>
      <c r="L485" s="46" t="str">
        <f t="shared" ca="1" si="91"/>
        <v/>
      </c>
      <c r="M485" s="51" t="str">
        <f ca="1">+IF(H485&lt;&gt;"",SUM($H$7:H485),"")</f>
        <v/>
      </c>
      <c r="N485" s="47" t="str">
        <f t="shared" ca="1" si="92"/>
        <v/>
      </c>
      <c r="O485" s="46" t="str">
        <f t="shared" ca="1" si="93"/>
        <v/>
      </c>
      <c r="P485" s="46" t="str">
        <f t="shared" ca="1" si="94"/>
        <v/>
      </c>
      <c r="Q485" s="53" t="str">
        <f t="shared" ca="1" si="95"/>
        <v/>
      </c>
      <c r="R485" s="53" t="str">
        <f t="shared" ca="1" si="96"/>
        <v/>
      </c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x14ac:dyDescent="0.25">
      <c r="A486" s="31">
        <v>480</v>
      </c>
      <c r="B486" s="37" t="str">
        <f t="shared" ca="1" si="86"/>
        <v/>
      </c>
      <c r="C486" s="40" t="str">
        <f t="shared" ca="1" si="87"/>
        <v/>
      </c>
      <c r="D486" s="43" t="str">
        <f ca="1">+IF($C486&lt;&gt;"",VLOOKUP(YEAR($C486),'Proyecciones cuota'!$B$5:$C$113,2,FALSE),"")</f>
        <v/>
      </c>
      <c r="E486" s="171">
        <f ca="1">IFERROR(IF($D486&lt;&gt;"",VLOOKUP(C486,Simulador!$H$17:$I$27,2,FALSE),0),0)</f>
        <v>0</v>
      </c>
      <c r="F486" s="46" t="str">
        <f t="shared" ca="1" si="88"/>
        <v/>
      </c>
      <c r="G486" s="43" t="str">
        <f ca="1">+IF(F486&lt;&gt;"",F486*VLOOKUP(YEAR($C486),'Proyecciones DTF'!$B$4:$Y$112,IF(C486&lt;EOMONTH($C$1,61),6,IF(AND(C486&gt;=EOMONTH($C$1,61),C486&lt;EOMONTH($C$1,90)),9,IF(AND(C486&gt;=EOMONTH($C$1,91),C486&lt;EOMONTH($C$1,120)),12,IF(AND(C486&gt;=EOMONTH($C$1,121),C486&lt;EOMONTH($C$1,150)),15,IF(AND(C486&gt;=EOMONTH($C$1,151),C486&lt;EOMONTH($C$1,180)),18,IF(AND(C486&gt;=EOMONTH($C$1,181),C486&lt;EOMONTH($C$1,210)),21,24))))))),"")</f>
        <v/>
      </c>
      <c r="H486" s="47" t="str">
        <f ca="1">+IF(F486&lt;&gt;"",F486*VLOOKUP(YEAR($C486),'Proyecciones DTF'!$B$4:$Y$112,IF(C486&lt;EOMONTH($C$1,61),3,IF(AND(C486&gt;=EOMONTH($C$1,61),C486&lt;EOMONTH($C$1,90)),6,IF(AND(C486&gt;=EOMONTH($C$1,91),C486&lt;EOMONTH($C$1,120)),9,IF(AND(C486&gt;=EOMONTH($C$1,121),C486&lt;EOMONTH($C$1,150)),12,IF(AND(C486&gt;=EOMONTH($C$1,151),C486&lt;EOMONTH($C$1,180)),15,IF(AND(C486&gt;=EOMONTH($C$1,181),C486&lt;EOMONTH($C$1,210)),18,21))))))),"")</f>
        <v/>
      </c>
      <c r="I486" s="88" t="str">
        <f t="shared" ca="1" si="89"/>
        <v/>
      </c>
      <c r="J486" s="138" t="str">
        <f t="shared" ca="1" si="90"/>
        <v/>
      </c>
      <c r="K486" s="43" t="str">
        <f ca="1">+IF(G486&lt;&gt;"",SUM($G$7:G486),"")</f>
        <v/>
      </c>
      <c r="L486" s="46" t="str">
        <f t="shared" ca="1" si="91"/>
        <v/>
      </c>
      <c r="M486" s="51" t="str">
        <f ca="1">+IF(H486&lt;&gt;"",SUM($H$7:H486),"")</f>
        <v/>
      </c>
      <c r="N486" s="47" t="str">
        <f t="shared" ca="1" si="92"/>
        <v/>
      </c>
      <c r="O486" s="46" t="str">
        <f t="shared" ca="1" si="93"/>
        <v/>
      </c>
      <c r="P486" s="46" t="str">
        <f t="shared" ca="1" si="94"/>
        <v/>
      </c>
      <c r="Q486" s="53" t="str">
        <f t="shared" ca="1" si="95"/>
        <v/>
      </c>
      <c r="R486" s="53" t="str">
        <f t="shared" ca="1" si="96"/>
        <v/>
      </c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x14ac:dyDescent="0.25">
      <c r="A487" s="31">
        <v>481</v>
      </c>
      <c r="B487" s="37" t="str">
        <f t="shared" ca="1" si="86"/>
        <v/>
      </c>
      <c r="C487" s="40" t="str">
        <f t="shared" ca="1" si="87"/>
        <v/>
      </c>
      <c r="D487" s="43" t="str">
        <f ca="1">+IF($C487&lt;&gt;"",VLOOKUP(YEAR($C487),'Proyecciones cuota'!$B$5:$C$113,2,FALSE),"")</f>
        <v/>
      </c>
      <c r="E487" s="171">
        <f ca="1">IFERROR(IF($D487&lt;&gt;"",VLOOKUP(C487,Simulador!$H$17:$I$27,2,FALSE),0),0)</f>
        <v>0</v>
      </c>
      <c r="F487" s="46" t="str">
        <f t="shared" ca="1" si="88"/>
        <v/>
      </c>
      <c r="G487" s="43" t="str">
        <f ca="1">+IF(F487&lt;&gt;"",F487*VLOOKUP(YEAR($C487),'Proyecciones DTF'!$B$4:$Y$112,IF(C487&lt;EOMONTH($C$1,61),6,IF(AND(C487&gt;=EOMONTH($C$1,61),C487&lt;EOMONTH($C$1,90)),9,IF(AND(C487&gt;=EOMONTH($C$1,91),C487&lt;EOMONTH($C$1,120)),12,IF(AND(C487&gt;=EOMONTH($C$1,121),C487&lt;EOMONTH($C$1,150)),15,IF(AND(C487&gt;=EOMONTH($C$1,151),C487&lt;EOMONTH($C$1,180)),18,IF(AND(C487&gt;=EOMONTH($C$1,181),C487&lt;EOMONTH($C$1,210)),21,24))))))),"")</f>
        <v/>
      </c>
      <c r="H487" s="47" t="str">
        <f ca="1">+IF(F487&lt;&gt;"",F487*VLOOKUP(YEAR($C487),'Proyecciones DTF'!$B$4:$Y$112,IF(C487&lt;EOMONTH($C$1,61),3,IF(AND(C487&gt;=EOMONTH($C$1,61),C487&lt;EOMONTH($C$1,90)),6,IF(AND(C487&gt;=EOMONTH($C$1,91),C487&lt;EOMONTH($C$1,120)),9,IF(AND(C487&gt;=EOMONTH($C$1,121),C487&lt;EOMONTH($C$1,150)),12,IF(AND(C487&gt;=EOMONTH($C$1,151),C487&lt;EOMONTH($C$1,180)),15,IF(AND(C487&gt;=EOMONTH($C$1,181),C487&lt;EOMONTH($C$1,210)),18,21))))))),"")</f>
        <v/>
      </c>
      <c r="I487" s="88" t="str">
        <f t="shared" ca="1" si="89"/>
        <v/>
      </c>
      <c r="J487" s="138" t="str">
        <f t="shared" ca="1" si="90"/>
        <v/>
      </c>
      <c r="K487" s="43" t="str">
        <f ca="1">+IF(G487&lt;&gt;"",SUM($G$7:G487),"")</f>
        <v/>
      </c>
      <c r="L487" s="46" t="str">
        <f t="shared" ca="1" si="91"/>
        <v/>
      </c>
      <c r="M487" s="51" t="str">
        <f ca="1">+IF(H487&lt;&gt;"",SUM($H$7:H487),"")</f>
        <v/>
      </c>
      <c r="N487" s="47" t="str">
        <f t="shared" ca="1" si="92"/>
        <v/>
      </c>
      <c r="O487" s="46" t="str">
        <f t="shared" ca="1" si="93"/>
        <v/>
      </c>
      <c r="P487" s="46" t="str">
        <f t="shared" ca="1" si="94"/>
        <v/>
      </c>
      <c r="Q487" s="53" t="str">
        <f t="shared" ca="1" si="95"/>
        <v/>
      </c>
      <c r="R487" s="53" t="str">
        <f t="shared" ca="1" si="96"/>
        <v/>
      </c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x14ac:dyDescent="0.25">
      <c r="A488" s="31">
        <v>482</v>
      </c>
      <c r="B488" s="37" t="str">
        <f t="shared" ca="1" si="86"/>
        <v/>
      </c>
      <c r="C488" s="40" t="str">
        <f t="shared" ca="1" si="87"/>
        <v/>
      </c>
      <c r="D488" s="43" t="str">
        <f ca="1">+IF($C488&lt;&gt;"",VLOOKUP(YEAR($C488),'Proyecciones cuota'!$B$5:$C$113,2,FALSE),"")</f>
        <v/>
      </c>
      <c r="E488" s="171">
        <f ca="1">IFERROR(IF($D488&lt;&gt;"",VLOOKUP(C488,Simulador!$H$17:$I$27,2,FALSE),0),0)</f>
        <v>0</v>
      </c>
      <c r="F488" s="46" t="str">
        <f t="shared" ca="1" si="88"/>
        <v/>
      </c>
      <c r="G488" s="43" t="str">
        <f ca="1">+IF(F488&lt;&gt;"",F488*VLOOKUP(YEAR($C488),'Proyecciones DTF'!$B$4:$Y$112,IF(C488&lt;EOMONTH($C$1,61),6,IF(AND(C488&gt;=EOMONTH($C$1,61),C488&lt;EOMONTH($C$1,90)),9,IF(AND(C488&gt;=EOMONTH($C$1,91),C488&lt;EOMONTH($C$1,120)),12,IF(AND(C488&gt;=EOMONTH($C$1,121),C488&lt;EOMONTH($C$1,150)),15,IF(AND(C488&gt;=EOMONTH($C$1,151),C488&lt;EOMONTH($C$1,180)),18,IF(AND(C488&gt;=EOMONTH($C$1,181),C488&lt;EOMONTH($C$1,210)),21,24))))))),"")</f>
        <v/>
      </c>
      <c r="H488" s="47" t="str">
        <f ca="1">+IF(F488&lt;&gt;"",F488*VLOOKUP(YEAR($C488),'Proyecciones DTF'!$B$4:$Y$112,IF(C488&lt;EOMONTH($C$1,61),3,IF(AND(C488&gt;=EOMONTH($C$1,61),C488&lt;EOMONTH($C$1,90)),6,IF(AND(C488&gt;=EOMONTH($C$1,91),C488&lt;EOMONTH($C$1,120)),9,IF(AND(C488&gt;=EOMONTH($C$1,121),C488&lt;EOMONTH($C$1,150)),12,IF(AND(C488&gt;=EOMONTH($C$1,151),C488&lt;EOMONTH($C$1,180)),15,IF(AND(C488&gt;=EOMONTH($C$1,181),C488&lt;EOMONTH($C$1,210)),18,21))))))),"")</f>
        <v/>
      </c>
      <c r="I488" s="88" t="str">
        <f t="shared" ca="1" si="89"/>
        <v/>
      </c>
      <c r="J488" s="138" t="str">
        <f t="shared" ca="1" si="90"/>
        <v/>
      </c>
      <c r="K488" s="43" t="str">
        <f ca="1">+IF(G488&lt;&gt;"",SUM($G$7:G488),"")</f>
        <v/>
      </c>
      <c r="L488" s="46" t="str">
        <f t="shared" ca="1" si="91"/>
        <v/>
      </c>
      <c r="M488" s="51" t="str">
        <f ca="1">+IF(H488&lt;&gt;"",SUM($H$7:H488),"")</f>
        <v/>
      </c>
      <c r="N488" s="47" t="str">
        <f t="shared" ca="1" si="92"/>
        <v/>
      </c>
      <c r="O488" s="46" t="str">
        <f t="shared" ca="1" si="93"/>
        <v/>
      </c>
      <c r="P488" s="46" t="str">
        <f t="shared" ca="1" si="94"/>
        <v/>
      </c>
      <c r="Q488" s="53" t="str">
        <f t="shared" ca="1" si="95"/>
        <v/>
      </c>
      <c r="R488" s="53" t="str">
        <f t="shared" ca="1" si="96"/>
        <v/>
      </c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x14ac:dyDescent="0.25">
      <c r="A489" s="31">
        <v>483</v>
      </c>
      <c r="B489" s="37" t="str">
        <f t="shared" ca="1" si="86"/>
        <v/>
      </c>
      <c r="C489" s="40" t="str">
        <f t="shared" ca="1" si="87"/>
        <v/>
      </c>
      <c r="D489" s="43" t="str">
        <f ca="1">+IF($C489&lt;&gt;"",VLOOKUP(YEAR($C489),'Proyecciones cuota'!$B$5:$C$113,2,FALSE),"")</f>
        <v/>
      </c>
      <c r="E489" s="171">
        <f ca="1">IFERROR(IF($D489&lt;&gt;"",VLOOKUP(C489,Simulador!$H$17:$I$27,2,FALSE),0),0)</f>
        <v>0</v>
      </c>
      <c r="F489" s="46" t="str">
        <f t="shared" ca="1" si="88"/>
        <v/>
      </c>
      <c r="G489" s="43" t="str">
        <f ca="1">+IF(F489&lt;&gt;"",F489*VLOOKUP(YEAR($C489),'Proyecciones DTF'!$B$4:$Y$112,IF(C489&lt;EOMONTH($C$1,61),6,IF(AND(C489&gt;=EOMONTH($C$1,61),C489&lt;EOMONTH($C$1,90)),9,IF(AND(C489&gt;=EOMONTH($C$1,91),C489&lt;EOMONTH($C$1,120)),12,IF(AND(C489&gt;=EOMONTH($C$1,121),C489&lt;EOMONTH($C$1,150)),15,IF(AND(C489&gt;=EOMONTH($C$1,151),C489&lt;EOMONTH($C$1,180)),18,IF(AND(C489&gt;=EOMONTH($C$1,181),C489&lt;EOMONTH($C$1,210)),21,24))))))),"")</f>
        <v/>
      </c>
      <c r="H489" s="47" t="str">
        <f ca="1">+IF(F489&lt;&gt;"",F489*VLOOKUP(YEAR($C489),'Proyecciones DTF'!$B$4:$Y$112,IF(C489&lt;EOMONTH($C$1,61),3,IF(AND(C489&gt;=EOMONTH($C$1,61),C489&lt;EOMONTH($C$1,90)),6,IF(AND(C489&gt;=EOMONTH($C$1,91),C489&lt;EOMONTH($C$1,120)),9,IF(AND(C489&gt;=EOMONTH($C$1,121),C489&lt;EOMONTH($C$1,150)),12,IF(AND(C489&gt;=EOMONTH($C$1,151),C489&lt;EOMONTH($C$1,180)),15,IF(AND(C489&gt;=EOMONTH($C$1,181),C489&lt;EOMONTH($C$1,210)),18,21))))))),"")</f>
        <v/>
      </c>
      <c r="I489" s="88" t="str">
        <f t="shared" ca="1" si="89"/>
        <v/>
      </c>
      <c r="J489" s="138" t="str">
        <f t="shared" ca="1" si="90"/>
        <v/>
      </c>
      <c r="K489" s="43" t="str">
        <f ca="1">+IF(G489&lt;&gt;"",SUM($G$7:G489),"")</f>
        <v/>
      </c>
      <c r="L489" s="46" t="str">
        <f t="shared" ca="1" si="91"/>
        <v/>
      </c>
      <c r="M489" s="51" t="str">
        <f ca="1">+IF(H489&lt;&gt;"",SUM($H$7:H489),"")</f>
        <v/>
      </c>
      <c r="N489" s="47" t="str">
        <f t="shared" ca="1" si="92"/>
        <v/>
      </c>
      <c r="O489" s="46" t="str">
        <f t="shared" ca="1" si="93"/>
        <v/>
      </c>
      <c r="P489" s="46" t="str">
        <f t="shared" ca="1" si="94"/>
        <v/>
      </c>
      <c r="Q489" s="53" t="str">
        <f t="shared" ca="1" si="95"/>
        <v/>
      </c>
      <c r="R489" s="53" t="str">
        <f t="shared" ca="1" si="96"/>
        <v/>
      </c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x14ac:dyDescent="0.25">
      <c r="A490" s="31">
        <v>484</v>
      </c>
      <c r="B490" s="37" t="str">
        <f t="shared" ca="1" si="86"/>
        <v/>
      </c>
      <c r="C490" s="40" t="str">
        <f t="shared" ca="1" si="87"/>
        <v/>
      </c>
      <c r="D490" s="43" t="str">
        <f ca="1">+IF($C490&lt;&gt;"",VLOOKUP(YEAR($C490),'Proyecciones cuota'!$B$5:$C$113,2,FALSE),"")</f>
        <v/>
      </c>
      <c r="E490" s="171">
        <f ca="1">IFERROR(IF($D490&lt;&gt;"",VLOOKUP(C490,Simulador!$H$17:$I$27,2,FALSE),0),0)</f>
        <v>0</v>
      </c>
      <c r="F490" s="46" t="str">
        <f t="shared" ca="1" si="88"/>
        <v/>
      </c>
      <c r="G490" s="43" t="str">
        <f ca="1">+IF(F490&lt;&gt;"",F490*VLOOKUP(YEAR($C490),'Proyecciones DTF'!$B$4:$Y$112,IF(C490&lt;EOMONTH($C$1,61),6,IF(AND(C490&gt;=EOMONTH($C$1,61),C490&lt;EOMONTH($C$1,90)),9,IF(AND(C490&gt;=EOMONTH($C$1,91),C490&lt;EOMONTH($C$1,120)),12,IF(AND(C490&gt;=EOMONTH($C$1,121),C490&lt;EOMONTH($C$1,150)),15,IF(AND(C490&gt;=EOMONTH($C$1,151),C490&lt;EOMONTH($C$1,180)),18,IF(AND(C490&gt;=EOMONTH($C$1,181),C490&lt;EOMONTH($C$1,210)),21,24))))))),"")</f>
        <v/>
      </c>
      <c r="H490" s="47" t="str">
        <f ca="1">+IF(F490&lt;&gt;"",F490*VLOOKUP(YEAR($C490),'Proyecciones DTF'!$B$4:$Y$112,IF(C490&lt;EOMONTH($C$1,61),3,IF(AND(C490&gt;=EOMONTH($C$1,61),C490&lt;EOMONTH($C$1,90)),6,IF(AND(C490&gt;=EOMONTH($C$1,91),C490&lt;EOMONTH($C$1,120)),9,IF(AND(C490&gt;=EOMONTH($C$1,121),C490&lt;EOMONTH($C$1,150)),12,IF(AND(C490&gt;=EOMONTH($C$1,151),C490&lt;EOMONTH($C$1,180)),15,IF(AND(C490&gt;=EOMONTH($C$1,181),C490&lt;EOMONTH($C$1,210)),18,21))))))),"")</f>
        <v/>
      </c>
      <c r="I490" s="88" t="str">
        <f t="shared" ca="1" si="89"/>
        <v/>
      </c>
      <c r="J490" s="138" t="str">
        <f t="shared" ca="1" si="90"/>
        <v/>
      </c>
      <c r="K490" s="43" t="str">
        <f ca="1">+IF(G490&lt;&gt;"",SUM($G$7:G490),"")</f>
        <v/>
      </c>
      <c r="L490" s="46" t="str">
        <f t="shared" ca="1" si="91"/>
        <v/>
      </c>
      <c r="M490" s="51" t="str">
        <f ca="1">+IF(H490&lt;&gt;"",SUM($H$7:H490),"")</f>
        <v/>
      </c>
      <c r="N490" s="47" t="str">
        <f t="shared" ca="1" si="92"/>
        <v/>
      </c>
      <c r="O490" s="46" t="str">
        <f t="shared" ca="1" si="93"/>
        <v/>
      </c>
      <c r="P490" s="46" t="str">
        <f t="shared" ca="1" si="94"/>
        <v/>
      </c>
      <c r="Q490" s="53" t="str">
        <f t="shared" ca="1" si="95"/>
        <v/>
      </c>
      <c r="R490" s="53" t="str">
        <f t="shared" ca="1" si="96"/>
        <v/>
      </c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x14ac:dyDescent="0.25">
      <c r="A491" s="31">
        <v>485</v>
      </c>
      <c r="B491" s="37" t="str">
        <f t="shared" ca="1" si="86"/>
        <v/>
      </c>
      <c r="C491" s="40" t="str">
        <f t="shared" ca="1" si="87"/>
        <v/>
      </c>
      <c r="D491" s="43" t="str">
        <f ca="1">+IF($C491&lt;&gt;"",VLOOKUP(YEAR($C491),'Proyecciones cuota'!$B$5:$C$113,2,FALSE),"")</f>
        <v/>
      </c>
      <c r="E491" s="171">
        <f ca="1">IFERROR(IF($D491&lt;&gt;"",VLOOKUP(C491,Simulador!$H$17:$I$27,2,FALSE),0),0)</f>
        <v>0</v>
      </c>
      <c r="F491" s="46" t="str">
        <f t="shared" ca="1" si="88"/>
        <v/>
      </c>
      <c r="G491" s="43" t="str">
        <f ca="1">+IF(F491&lt;&gt;"",F491*VLOOKUP(YEAR($C491),'Proyecciones DTF'!$B$4:$Y$112,IF(C491&lt;EOMONTH($C$1,61),6,IF(AND(C491&gt;=EOMONTH($C$1,61),C491&lt;EOMONTH($C$1,90)),9,IF(AND(C491&gt;=EOMONTH($C$1,91),C491&lt;EOMONTH($C$1,120)),12,IF(AND(C491&gt;=EOMONTH($C$1,121),C491&lt;EOMONTH($C$1,150)),15,IF(AND(C491&gt;=EOMONTH($C$1,151),C491&lt;EOMONTH($C$1,180)),18,IF(AND(C491&gt;=EOMONTH($C$1,181),C491&lt;EOMONTH($C$1,210)),21,24))))))),"")</f>
        <v/>
      </c>
      <c r="H491" s="47" t="str">
        <f ca="1">+IF(F491&lt;&gt;"",F491*VLOOKUP(YEAR($C491),'Proyecciones DTF'!$B$4:$Y$112,IF(C491&lt;EOMONTH($C$1,61),3,IF(AND(C491&gt;=EOMONTH($C$1,61),C491&lt;EOMONTH($C$1,90)),6,IF(AND(C491&gt;=EOMONTH($C$1,91),C491&lt;EOMONTH($C$1,120)),9,IF(AND(C491&gt;=EOMONTH($C$1,121),C491&lt;EOMONTH($C$1,150)),12,IF(AND(C491&gt;=EOMONTH($C$1,151),C491&lt;EOMONTH($C$1,180)),15,IF(AND(C491&gt;=EOMONTH($C$1,181),C491&lt;EOMONTH($C$1,210)),18,21))))))),"")</f>
        <v/>
      </c>
      <c r="I491" s="88" t="str">
        <f t="shared" ca="1" si="89"/>
        <v/>
      </c>
      <c r="J491" s="138" t="str">
        <f t="shared" ca="1" si="90"/>
        <v/>
      </c>
      <c r="K491" s="43" t="str">
        <f ca="1">+IF(G491&lt;&gt;"",SUM($G$7:G491),"")</f>
        <v/>
      </c>
      <c r="L491" s="46" t="str">
        <f t="shared" ca="1" si="91"/>
        <v/>
      </c>
      <c r="M491" s="51" t="str">
        <f ca="1">+IF(H491&lt;&gt;"",SUM($H$7:H491),"")</f>
        <v/>
      </c>
      <c r="N491" s="47" t="str">
        <f t="shared" ca="1" si="92"/>
        <v/>
      </c>
      <c r="O491" s="46" t="str">
        <f t="shared" ca="1" si="93"/>
        <v/>
      </c>
      <c r="P491" s="46" t="str">
        <f t="shared" ca="1" si="94"/>
        <v/>
      </c>
      <c r="Q491" s="53" t="str">
        <f t="shared" ca="1" si="95"/>
        <v/>
      </c>
      <c r="R491" s="53" t="str">
        <f t="shared" ca="1" si="96"/>
        <v/>
      </c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x14ac:dyDescent="0.25">
      <c r="A492" s="31">
        <v>486</v>
      </c>
      <c r="B492" s="37" t="str">
        <f t="shared" ca="1" si="86"/>
        <v/>
      </c>
      <c r="C492" s="40" t="str">
        <f t="shared" ca="1" si="87"/>
        <v/>
      </c>
      <c r="D492" s="43" t="str">
        <f ca="1">+IF($C492&lt;&gt;"",VLOOKUP(YEAR($C492),'Proyecciones cuota'!$B$5:$C$113,2,FALSE),"")</f>
        <v/>
      </c>
      <c r="E492" s="171">
        <f ca="1">IFERROR(IF($D492&lt;&gt;"",VLOOKUP(C492,Simulador!$H$17:$I$27,2,FALSE),0),0)</f>
        <v>0</v>
      </c>
      <c r="F492" s="46" t="str">
        <f t="shared" ca="1" si="88"/>
        <v/>
      </c>
      <c r="G492" s="43" t="str">
        <f ca="1">+IF(F492&lt;&gt;"",F492*VLOOKUP(YEAR($C492),'Proyecciones DTF'!$B$4:$Y$112,IF(C492&lt;EOMONTH($C$1,61),6,IF(AND(C492&gt;=EOMONTH($C$1,61),C492&lt;EOMONTH($C$1,90)),9,IF(AND(C492&gt;=EOMONTH($C$1,91),C492&lt;EOMONTH($C$1,120)),12,IF(AND(C492&gt;=EOMONTH($C$1,121),C492&lt;EOMONTH($C$1,150)),15,IF(AND(C492&gt;=EOMONTH($C$1,151),C492&lt;EOMONTH($C$1,180)),18,IF(AND(C492&gt;=EOMONTH($C$1,181),C492&lt;EOMONTH($C$1,210)),21,24))))))),"")</f>
        <v/>
      </c>
      <c r="H492" s="47" t="str">
        <f ca="1">+IF(F492&lt;&gt;"",F492*VLOOKUP(YEAR($C492),'Proyecciones DTF'!$B$4:$Y$112,IF(C492&lt;EOMONTH($C$1,61),3,IF(AND(C492&gt;=EOMONTH($C$1,61),C492&lt;EOMONTH($C$1,90)),6,IF(AND(C492&gt;=EOMONTH($C$1,91),C492&lt;EOMONTH($C$1,120)),9,IF(AND(C492&gt;=EOMONTH($C$1,121),C492&lt;EOMONTH($C$1,150)),12,IF(AND(C492&gt;=EOMONTH($C$1,151),C492&lt;EOMONTH($C$1,180)),15,IF(AND(C492&gt;=EOMONTH($C$1,181),C492&lt;EOMONTH($C$1,210)),18,21))))))),"")</f>
        <v/>
      </c>
      <c r="I492" s="88" t="str">
        <f t="shared" ca="1" si="89"/>
        <v/>
      </c>
      <c r="J492" s="138" t="str">
        <f t="shared" ca="1" si="90"/>
        <v/>
      </c>
      <c r="K492" s="43" t="str">
        <f ca="1">+IF(G492&lt;&gt;"",SUM($G$7:G492),"")</f>
        <v/>
      </c>
      <c r="L492" s="46" t="str">
        <f t="shared" ca="1" si="91"/>
        <v/>
      </c>
      <c r="M492" s="51" t="str">
        <f ca="1">+IF(H492&lt;&gt;"",SUM($H$7:H492),"")</f>
        <v/>
      </c>
      <c r="N492" s="47" t="str">
        <f t="shared" ca="1" si="92"/>
        <v/>
      </c>
      <c r="O492" s="46" t="str">
        <f t="shared" ca="1" si="93"/>
        <v/>
      </c>
      <c r="P492" s="46" t="str">
        <f t="shared" ca="1" si="94"/>
        <v/>
      </c>
      <c r="Q492" s="53" t="str">
        <f t="shared" ca="1" si="95"/>
        <v/>
      </c>
      <c r="R492" s="53" t="str">
        <f t="shared" ca="1" si="96"/>
        <v/>
      </c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x14ac:dyDescent="0.25">
      <c r="A493" s="31">
        <v>487</v>
      </c>
      <c r="B493" s="37" t="str">
        <f t="shared" ca="1" si="86"/>
        <v/>
      </c>
      <c r="C493" s="40" t="str">
        <f t="shared" ca="1" si="87"/>
        <v/>
      </c>
      <c r="D493" s="43" t="str">
        <f ca="1">+IF($C493&lt;&gt;"",VLOOKUP(YEAR($C493),'Proyecciones cuota'!$B$5:$C$113,2,FALSE),"")</f>
        <v/>
      </c>
      <c r="E493" s="171">
        <f ca="1">IFERROR(IF($D493&lt;&gt;"",VLOOKUP(C493,Simulador!$H$17:$I$27,2,FALSE),0),0)</f>
        <v>0</v>
      </c>
      <c r="F493" s="46" t="str">
        <f t="shared" ca="1" si="88"/>
        <v/>
      </c>
      <c r="G493" s="43" t="str">
        <f ca="1">+IF(F493&lt;&gt;"",F493*VLOOKUP(YEAR($C493),'Proyecciones DTF'!$B$4:$Y$112,IF(C493&lt;EOMONTH($C$1,61),6,IF(AND(C493&gt;=EOMONTH($C$1,61),C493&lt;EOMONTH($C$1,90)),9,IF(AND(C493&gt;=EOMONTH($C$1,91),C493&lt;EOMONTH($C$1,120)),12,IF(AND(C493&gt;=EOMONTH($C$1,121),C493&lt;EOMONTH($C$1,150)),15,IF(AND(C493&gt;=EOMONTH($C$1,151),C493&lt;EOMONTH($C$1,180)),18,IF(AND(C493&gt;=EOMONTH($C$1,181),C493&lt;EOMONTH($C$1,210)),21,24))))))),"")</f>
        <v/>
      </c>
      <c r="H493" s="47" t="str">
        <f ca="1">+IF(F493&lt;&gt;"",F493*VLOOKUP(YEAR($C493),'Proyecciones DTF'!$B$4:$Y$112,IF(C493&lt;EOMONTH($C$1,61),3,IF(AND(C493&gt;=EOMONTH($C$1,61),C493&lt;EOMONTH($C$1,90)),6,IF(AND(C493&gt;=EOMONTH($C$1,91),C493&lt;EOMONTH($C$1,120)),9,IF(AND(C493&gt;=EOMONTH($C$1,121),C493&lt;EOMONTH($C$1,150)),12,IF(AND(C493&gt;=EOMONTH($C$1,151),C493&lt;EOMONTH($C$1,180)),15,IF(AND(C493&gt;=EOMONTH($C$1,181),C493&lt;EOMONTH($C$1,210)),18,21))))))),"")</f>
        <v/>
      </c>
      <c r="I493" s="88" t="str">
        <f t="shared" ca="1" si="89"/>
        <v/>
      </c>
      <c r="J493" s="138" t="str">
        <f t="shared" ca="1" si="90"/>
        <v/>
      </c>
      <c r="K493" s="43" t="str">
        <f ca="1">+IF(G493&lt;&gt;"",SUM($G$7:G493),"")</f>
        <v/>
      </c>
      <c r="L493" s="46" t="str">
        <f t="shared" ca="1" si="91"/>
        <v/>
      </c>
      <c r="M493" s="51" t="str">
        <f ca="1">+IF(H493&lt;&gt;"",SUM($H$7:H493),"")</f>
        <v/>
      </c>
      <c r="N493" s="47" t="str">
        <f t="shared" ca="1" si="92"/>
        <v/>
      </c>
      <c r="O493" s="46" t="str">
        <f t="shared" ca="1" si="93"/>
        <v/>
      </c>
      <c r="P493" s="46" t="str">
        <f t="shared" ca="1" si="94"/>
        <v/>
      </c>
      <c r="Q493" s="53" t="str">
        <f t="shared" ca="1" si="95"/>
        <v/>
      </c>
      <c r="R493" s="53" t="str">
        <f t="shared" ca="1" si="96"/>
        <v/>
      </c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x14ac:dyDescent="0.25">
      <c r="A494" s="31">
        <v>488</v>
      </c>
      <c r="B494" s="37" t="str">
        <f t="shared" ca="1" si="86"/>
        <v/>
      </c>
      <c r="C494" s="40" t="str">
        <f t="shared" ca="1" si="87"/>
        <v/>
      </c>
      <c r="D494" s="43" t="str">
        <f ca="1">+IF($C494&lt;&gt;"",VLOOKUP(YEAR($C494),'Proyecciones cuota'!$B$5:$C$113,2,FALSE),"")</f>
        <v/>
      </c>
      <c r="E494" s="171">
        <f ca="1">IFERROR(IF($D494&lt;&gt;"",VLOOKUP(C494,Simulador!$H$17:$I$27,2,FALSE),0),0)</f>
        <v>0</v>
      </c>
      <c r="F494" s="46" t="str">
        <f t="shared" ca="1" si="88"/>
        <v/>
      </c>
      <c r="G494" s="43" t="str">
        <f ca="1">+IF(F494&lt;&gt;"",F494*VLOOKUP(YEAR($C494),'Proyecciones DTF'!$B$4:$Y$112,IF(C494&lt;EOMONTH($C$1,61),6,IF(AND(C494&gt;=EOMONTH($C$1,61),C494&lt;EOMONTH($C$1,90)),9,IF(AND(C494&gt;=EOMONTH($C$1,91),C494&lt;EOMONTH($C$1,120)),12,IF(AND(C494&gt;=EOMONTH($C$1,121),C494&lt;EOMONTH($C$1,150)),15,IF(AND(C494&gt;=EOMONTH($C$1,151),C494&lt;EOMONTH($C$1,180)),18,IF(AND(C494&gt;=EOMONTH($C$1,181),C494&lt;EOMONTH($C$1,210)),21,24))))))),"")</f>
        <v/>
      </c>
      <c r="H494" s="47" t="str">
        <f ca="1">+IF(F494&lt;&gt;"",F494*VLOOKUP(YEAR($C494),'Proyecciones DTF'!$B$4:$Y$112,IF(C494&lt;EOMONTH($C$1,61),3,IF(AND(C494&gt;=EOMONTH($C$1,61),C494&lt;EOMONTH($C$1,90)),6,IF(AND(C494&gt;=EOMONTH($C$1,91),C494&lt;EOMONTH($C$1,120)),9,IF(AND(C494&gt;=EOMONTH($C$1,121),C494&lt;EOMONTH($C$1,150)),12,IF(AND(C494&gt;=EOMONTH($C$1,151),C494&lt;EOMONTH($C$1,180)),15,IF(AND(C494&gt;=EOMONTH($C$1,181),C494&lt;EOMONTH($C$1,210)),18,21))))))),"")</f>
        <v/>
      </c>
      <c r="I494" s="88" t="str">
        <f t="shared" ca="1" si="89"/>
        <v/>
      </c>
      <c r="J494" s="138" t="str">
        <f t="shared" ca="1" si="90"/>
        <v/>
      </c>
      <c r="K494" s="43" t="str">
        <f ca="1">+IF(G494&lt;&gt;"",SUM($G$7:G494),"")</f>
        <v/>
      </c>
      <c r="L494" s="46" t="str">
        <f t="shared" ca="1" si="91"/>
        <v/>
      </c>
      <c r="M494" s="51" t="str">
        <f ca="1">+IF(H494&lt;&gt;"",SUM($H$7:H494),"")</f>
        <v/>
      </c>
      <c r="N494" s="47" t="str">
        <f t="shared" ca="1" si="92"/>
        <v/>
      </c>
      <c r="O494" s="46" t="str">
        <f t="shared" ca="1" si="93"/>
        <v/>
      </c>
      <c r="P494" s="46" t="str">
        <f t="shared" ca="1" si="94"/>
        <v/>
      </c>
      <c r="Q494" s="53" t="str">
        <f t="shared" ca="1" si="95"/>
        <v/>
      </c>
      <c r="R494" s="53" t="str">
        <f t="shared" ca="1" si="96"/>
        <v/>
      </c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x14ac:dyDescent="0.25">
      <c r="A495" s="31">
        <v>489</v>
      </c>
      <c r="B495" s="37" t="str">
        <f t="shared" ca="1" si="86"/>
        <v/>
      </c>
      <c r="C495" s="40" t="str">
        <f t="shared" ca="1" si="87"/>
        <v/>
      </c>
      <c r="D495" s="43" t="str">
        <f ca="1">+IF($C495&lt;&gt;"",VLOOKUP(YEAR($C495),'Proyecciones cuota'!$B$5:$C$113,2,FALSE),"")</f>
        <v/>
      </c>
      <c r="E495" s="171">
        <f ca="1">IFERROR(IF($D495&lt;&gt;"",VLOOKUP(C495,Simulador!$H$17:$I$27,2,FALSE),0),0)</f>
        <v>0</v>
      </c>
      <c r="F495" s="46" t="str">
        <f t="shared" ca="1" si="88"/>
        <v/>
      </c>
      <c r="G495" s="43" t="str">
        <f ca="1">+IF(F495&lt;&gt;"",F495*VLOOKUP(YEAR($C495),'Proyecciones DTF'!$B$4:$Y$112,IF(C495&lt;EOMONTH($C$1,61),6,IF(AND(C495&gt;=EOMONTH($C$1,61),C495&lt;EOMONTH($C$1,90)),9,IF(AND(C495&gt;=EOMONTH($C$1,91),C495&lt;EOMONTH($C$1,120)),12,IF(AND(C495&gt;=EOMONTH($C$1,121),C495&lt;EOMONTH($C$1,150)),15,IF(AND(C495&gt;=EOMONTH($C$1,151),C495&lt;EOMONTH($C$1,180)),18,IF(AND(C495&gt;=EOMONTH($C$1,181),C495&lt;EOMONTH($C$1,210)),21,24))))))),"")</f>
        <v/>
      </c>
      <c r="H495" s="47" t="str">
        <f ca="1">+IF(F495&lt;&gt;"",F495*VLOOKUP(YEAR($C495),'Proyecciones DTF'!$B$4:$Y$112,IF(C495&lt;EOMONTH($C$1,61),3,IF(AND(C495&gt;=EOMONTH($C$1,61),C495&lt;EOMONTH($C$1,90)),6,IF(AND(C495&gt;=EOMONTH($C$1,91),C495&lt;EOMONTH($C$1,120)),9,IF(AND(C495&gt;=EOMONTH($C$1,121),C495&lt;EOMONTH($C$1,150)),12,IF(AND(C495&gt;=EOMONTH($C$1,151),C495&lt;EOMONTH($C$1,180)),15,IF(AND(C495&gt;=EOMONTH($C$1,181),C495&lt;EOMONTH($C$1,210)),18,21))))))),"")</f>
        <v/>
      </c>
      <c r="I495" s="88" t="str">
        <f t="shared" ca="1" si="89"/>
        <v/>
      </c>
      <c r="J495" s="138" t="str">
        <f t="shared" ca="1" si="90"/>
        <v/>
      </c>
      <c r="K495" s="43" t="str">
        <f ca="1">+IF(G495&lt;&gt;"",SUM($G$7:G495),"")</f>
        <v/>
      </c>
      <c r="L495" s="46" t="str">
        <f t="shared" ca="1" si="91"/>
        <v/>
      </c>
      <c r="M495" s="51" t="str">
        <f ca="1">+IF(H495&lt;&gt;"",SUM($H$7:H495),"")</f>
        <v/>
      </c>
      <c r="N495" s="47" t="str">
        <f t="shared" ca="1" si="92"/>
        <v/>
      </c>
      <c r="O495" s="46" t="str">
        <f t="shared" ca="1" si="93"/>
        <v/>
      </c>
      <c r="P495" s="46" t="str">
        <f t="shared" ca="1" si="94"/>
        <v/>
      </c>
      <c r="Q495" s="53" t="str">
        <f t="shared" ca="1" si="95"/>
        <v/>
      </c>
      <c r="R495" s="53" t="str">
        <f t="shared" ca="1" si="96"/>
        <v/>
      </c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x14ac:dyDescent="0.25">
      <c r="A496" s="31">
        <v>490</v>
      </c>
      <c r="B496" s="37" t="str">
        <f t="shared" ca="1" si="86"/>
        <v/>
      </c>
      <c r="C496" s="40" t="str">
        <f t="shared" ca="1" si="87"/>
        <v/>
      </c>
      <c r="D496" s="43" t="str">
        <f ca="1">+IF($C496&lt;&gt;"",VLOOKUP(YEAR($C496),'Proyecciones cuota'!$B$5:$C$113,2,FALSE),"")</f>
        <v/>
      </c>
      <c r="E496" s="171">
        <f ca="1">IFERROR(IF($D496&lt;&gt;"",VLOOKUP(C496,Simulador!$H$17:$I$27,2,FALSE),0),0)</f>
        <v>0</v>
      </c>
      <c r="F496" s="46" t="str">
        <f t="shared" ca="1" si="88"/>
        <v/>
      </c>
      <c r="G496" s="43" t="str">
        <f ca="1">+IF(F496&lt;&gt;"",F496*VLOOKUP(YEAR($C496),'Proyecciones DTF'!$B$4:$Y$112,IF(C496&lt;EOMONTH($C$1,61),6,IF(AND(C496&gt;=EOMONTH($C$1,61),C496&lt;EOMONTH($C$1,90)),9,IF(AND(C496&gt;=EOMONTH($C$1,91),C496&lt;EOMONTH($C$1,120)),12,IF(AND(C496&gt;=EOMONTH($C$1,121),C496&lt;EOMONTH($C$1,150)),15,IF(AND(C496&gt;=EOMONTH($C$1,151),C496&lt;EOMONTH($C$1,180)),18,IF(AND(C496&gt;=EOMONTH($C$1,181),C496&lt;EOMONTH($C$1,210)),21,24))))))),"")</f>
        <v/>
      </c>
      <c r="H496" s="47" t="str">
        <f ca="1">+IF(F496&lt;&gt;"",F496*VLOOKUP(YEAR($C496),'Proyecciones DTF'!$B$4:$Y$112,IF(C496&lt;EOMONTH($C$1,61),3,IF(AND(C496&gt;=EOMONTH($C$1,61),C496&lt;EOMONTH($C$1,90)),6,IF(AND(C496&gt;=EOMONTH($C$1,91),C496&lt;EOMONTH($C$1,120)),9,IF(AND(C496&gt;=EOMONTH($C$1,121),C496&lt;EOMONTH($C$1,150)),12,IF(AND(C496&gt;=EOMONTH($C$1,151),C496&lt;EOMONTH($C$1,180)),15,IF(AND(C496&gt;=EOMONTH($C$1,181),C496&lt;EOMONTH($C$1,210)),18,21))))))),"")</f>
        <v/>
      </c>
      <c r="I496" s="88" t="str">
        <f t="shared" ca="1" si="89"/>
        <v/>
      </c>
      <c r="J496" s="138" t="str">
        <f t="shared" ca="1" si="90"/>
        <v/>
      </c>
      <c r="K496" s="43" t="str">
        <f ca="1">+IF(G496&lt;&gt;"",SUM($G$7:G496),"")</f>
        <v/>
      </c>
      <c r="L496" s="46" t="str">
        <f t="shared" ca="1" si="91"/>
        <v/>
      </c>
      <c r="M496" s="51" t="str">
        <f ca="1">+IF(H496&lt;&gt;"",SUM($H$7:H496),"")</f>
        <v/>
      </c>
      <c r="N496" s="47" t="str">
        <f t="shared" ca="1" si="92"/>
        <v/>
      </c>
      <c r="O496" s="46" t="str">
        <f t="shared" ca="1" si="93"/>
        <v/>
      </c>
      <c r="P496" s="46" t="str">
        <f t="shared" ca="1" si="94"/>
        <v/>
      </c>
      <c r="Q496" s="53" t="str">
        <f t="shared" ca="1" si="95"/>
        <v/>
      </c>
      <c r="R496" s="53" t="str">
        <f t="shared" ca="1" si="96"/>
        <v/>
      </c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x14ac:dyDescent="0.25">
      <c r="A497" s="31">
        <v>491</v>
      </c>
      <c r="B497" s="37" t="str">
        <f t="shared" ca="1" si="86"/>
        <v/>
      </c>
      <c r="C497" s="40" t="str">
        <f t="shared" ca="1" si="87"/>
        <v/>
      </c>
      <c r="D497" s="43" t="str">
        <f ca="1">+IF($C497&lt;&gt;"",VLOOKUP(YEAR($C497),'Proyecciones cuota'!$B$5:$C$113,2,FALSE),"")</f>
        <v/>
      </c>
      <c r="E497" s="171">
        <f ca="1">IFERROR(IF($D497&lt;&gt;"",VLOOKUP(C497,Simulador!$H$17:$I$27,2,FALSE),0),0)</f>
        <v>0</v>
      </c>
      <c r="F497" s="46" t="str">
        <f t="shared" ca="1" si="88"/>
        <v/>
      </c>
      <c r="G497" s="43" t="str">
        <f ca="1">+IF(F497&lt;&gt;"",F497*VLOOKUP(YEAR($C497),'Proyecciones DTF'!$B$4:$Y$112,IF(C497&lt;EOMONTH($C$1,61),6,IF(AND(C497&gt;=EOMONTH($C$1,61),C497&lt;EOMONTH($C$1,90)),9,IF(AND(C497&gt;=EOMONTH($C$1,91),C497&lt;EOMONTH($C$1,120)),12,IF(AND(C497&gt;=EOMONTH($C$1,121),C497&lt;EOMONTH($C$1,150)),15,IF(AND(C497&gt;=EOMONTH($C$1,151),C497&lt;EOMONTH($C$1,180)),18,IF(AND(C497&gt;=EOMONTH($C$1,181),C497&lt;EOMONTH($C$1,210)),21,24))))))),"")</f>
        <v/>
      </c>
      <c r="H497" s="47" t="str">
        <f ca="1">+IF(F497&lt;&gt;"",F497*VLOOKUP(YEAR($C497),'Proyecciones DTF'!$B$4:$Y$112,IF(C497&lt;EOMONTH($C$1,61),3,IF(AND(C497&gt;=EOMONTH($C$1,61),C497&lt;EOMONTH($C$1,90)),6,IF(AND(C497&gt;=EOMONTH($C$1,91),C497&lt;EOMONTH($C$1,120)),9,IF(AND(C497&gt;=EOMONTH($C$1,121),C497&lt;EOMONTH($C$1,150)),12,IF(AND(C497&gt;=EOMONTH($C$1,151),C497&lt;EOMONTH($C$1,180)),15,IF(AND(C497&gt;=EOMONTH($C$1,181),C497&lt;EOMONTH($C$1,210)),18,21))))))),"")</f>
        <v/>
      </c>
      <c r="I497" s="88" t="str">
        <f t="shared" ca="1" si="89"/>
        <v/>
      </c>
      <c r="J497" s="138" t="str">
        <f t="shared" ca="1" si="90"/>
        <v/>
      </c>
      <c r="K497" s="43" t="str">
        <f ca="1">+IF(G497&lt;&gt;"",SUM($G$7:G497),"")</f>
        <v/>
      </c>
      <c r="L497" s="46" t="str">
        <f t="shared" ca="1" si="91"/>
        <v/>
      </c>
      <c r="M497" s="51" t="str">
        <f ca="1">+IF(H497&lt;&gt;"",SUM($H$7:H497),"")</f>
        <v/>
      </c>
      <c r="N497" s="47" t="str">
        <f t="shared" ca="1" si="92"/>
        <v/>
      </c>
      <c r="O497" s="46" t="str">
        <f t="shared" ca="1" si="93"/>
        <v/>
      </c>
      <c r="P497" s="46" t="str">
        <f t="shared" ca="1" si="94"/>
        <v/>
      </c>
      <c r="Q497" s="53" t="str">
        <f t="shared" ca="1" si="95"/>
        <v/>
      </c>
      <c r="R497" s="53" t="str">
        <f t="shared" ca="1" si="96"/>
        <v/>
      </c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x14ac:dyDescent="0.25">
      <c r="A498" s="31">
        <v>492</v>
      </c>
      <c r="B498" s="37" t="str">
        <f t="shared" ca="1" si="86"/>
        <v/>
      </c>
      <c r="C498" s="40" t="str">
        <f t="shared" ca="1" si="87"/>
        <v/>
      </c>
      <c r="D498" s="43" t="str">
        <f ca="1">+IF($C498&lt;&gt;"",VLOOKUP(YEAR($C498),'Proyecciones cuota'!$B$5:$C$113,2,FALSE),"")</f>
        <v/>
      </c>
      <c r="E498" s="171">
        <f ca="1">IFERROR(IF($D498&lt;&gt;"",VLOOKUP(C498,Simulador!$H$17:$I$27,2,FALSE),0),0)</f>
        <v>0</v>
      </c>
      <c r="F498" s="46" t="str">
        <f t="shared" ca="1" si="88"/>
        <v/>
      </c>
      <c r="G498" s="43" t="str">
        <f ca="1">+IF(F498&lt;&gt;"",F498*VLOOKUP(YEAR($C498),'Proyecciones DTF'!$B$4:$Y$112,IF(C498&lt;EOMONTH($C$1,61),6,IF(AND(C498&gt;=EOMONTH($C$1,61),C498&lt;EOMONTH($C$1,90)),9,IF(AND(C498&gt;=EOMONTH($C$1,91),C498&lt;EOMONTH($C$1,120)),12,IF(AND(C498&gt;=EOMONTH($C$1,121),C498&lt;EOMONTH($C$1,150)),15,IF(AND(C498&gt;=EOMONTH($C$1,151),C498&lt;EOMONTH($C$1,180)),18,IF(AND(C498&gt;=EOMONTH($C$1,181),C498&lt;EOMONTH($C$1,210)),21,24))))))),"")</f>
        <v/>
      </c>
      <c r="H498" s="47" t="str">
        <f ca="1">+IF(F498&lt;&gt;"",F498*VLOOKUP(YEAR($C498),'Proyecciones DTF'!$B$4:$Y$112,IF(C498&lt;EOMONTH($C$1,61),3,IF(AND(C498&gt;=EOMONTH($C$1,61),C498&lt;EOMONTH($C$1,90)),6,IF(AND(C498&gt;=EOMONTH($C$1,91),C498&lt;EOMONTH($C$1,120)),9,IF(AND(C498&gt;=EOMONTH($C$1,121),C498&lt;EOMONTH($C$1,150)),12,IF(AND(C498&gt;=EOMONTH($C$1,151),C498&lt;EOMONTH($C$1,180)),15,IF(AND(C498&gt;=EOMONTH($C$1,181),C498&lt;EOMONTH($C$1,210)),18,21))))))),"")</f>
        <v/>
      </c>
      <c r="I498" s="88" t="str">
        <f t="shared" ca="1" si="89"/>
        <v/>
      </c>
      <c r="J498" s="138" t="str">
        <f t="shared" ca="1" si="90"/>
        <v/>
      </c>
      <c r="K498" s="43" t="str">
        <f ca="1">+IF(G498&lt;&gt;"",SUM($G$7:G498),"")</f>
        <v/>
      </c>
      <c r="L498" s="46" t="str">
        <f t="shared" ca="1" si="91"/>
        <v/>
      </c>
      <c r="M498" s="51" t="str">
        <f ca="1">+IF(H498&lt;&gt;"",SUM($H$7:H498),"")</f>
        <v/>
      </c>
      <c r="N498" s="47" t="str">
        <f t="shared" ca="1" si="92"/>
        <v/>
      </c>
      <c r="O498" s="46" t="str">
        <f t="shared" ca="1" si="93"/>
        <v/>
      </c>
      <c r="P498" s="46" t="str">
        <f t="shared" ca="1" si="94"/>
        <v/>
      </c>
      <c r="Q498" s="53" t="str">
        <f t="shared" ca="1" si="95"/>
        <v/>
      </c>
      <c r="R498" s="53" t="str">
        <f t="shared" ca="1" si="96"/>
        <v/>
      </c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x14ac:dyDescent="0.25">
      <c r="A499" s="31">
        <v>493</v>
      </c>
      <c r="B499" s="37" t="str">
        <f t="shared" ca="1" si="86"/>
        <v/>
      </c>
      <c r="C499" s="40" t="str">
        <f t="shared" ca="1" si="87"/>
        <v/>
      </c>
      <c r="D499" s="43" t="str">
        <f ca="1">+IF($C499&lt;&gt;"",VLOOKUP(YEAR($C499),'Proyecciones cuota'!$B$5:$C$113,2,FALSE),"")</f>
        <v/>
      </c>
      <c r="E499" s="171">
        <f ca="1">IFERROR(IF($D499&lt;&gt;"",VLOOKUP(C499,Simulador!$H$17:$I$27,2,FALSE),0),0)</f>
        <v>0</v>
      </c>
      <c r="F499" s="46" t="str">
        <f t="shared" ca="1" si="88"/>
        <v/>
      </c>
      <c r="G499" s="43" t="str">
        <f ca="1">+IF(F499&lt;&gt;"",F499*VLOOKUP(YEAR($C499),'Proyecciones DTF'!$B$4:$Y$112,IF(C499&lt;EOMONTH($C$1,61),6,IF(AND(C499&gt;=EOMONTH($C$1,61),C499&lt;EOMONTH($C$1,90)),9,IF(AND(C499&gt;=EOMONTH($C$1,91),C499&lt;EOMONTH($C$1,120)),12,IF(AND(C499&gt;=EOMONTH($C$1,121),C499&lt;EOMONTH($C$1,150)),15,IF(AND(C499&gt;=EOMONTH($C$1,151),C499&lt;EOMONTH($C$1,180)),18,IF(AND(C499&gt;=EOMONTH($C$1,181),C499&lt;EOMONTH($C$1,210)),21,24))))))),"")</f>
        <v/>
      </c>
      <c r="H499" s="47" t="str">
        <f ca="1">+IF(F499&lt;&gt;"",F499*VLOOKUP(YEAR($C499),'Proyecciones DTF'!$B$4:$Y$112,IF(C499&lt;EOMONTH($C$1,61),3,IF(AND(C499&gt;=EOMONTH($C$1,61),C499&lt;EOMONTH($C$1,90)),6,IF(AND(C499&gt;=EOMONTH($C$1,91),C499&lt;EOMONTH($C$1,120)),9,IF(AND(C499&gt;=EOMONTH($C$1,121),C499&lt;EOMONTH($C$1,150)),12,IF(AND(C499&gt;=EOMONTH($C$1,151),C499&lt;EOMONTH($C$1,180)),15,IF(AND(C499&gt;=EOMONTH($C$1,181),C499&lt;EOMONTH($C$1,210)),18,21))))))),"")</f>
        <v/>
      </c>
      <c r="I499" s="88" t="str">
        <f t="shared" ca="1" si="89"/>
        <v/>
      </c>
      <c r="J499" s="138" t="str">
        <f t="shared" ca="1" si="90"/>
        <v/>
      </c>
      <c r="K499" s="43" t="str">
        <f ca="1">+IF(G499&lt;&gt;"",SUM($G$7:G499),"")</f>
        <v/>
      </c>
      <c r="L499" s="46" t="str">
        <f t="shared" ca="1" si="91"/>
        <v/>
      </c>
      <c r="M499" s="51" t="str">
        <f ca="1">+IF(H499&lt;&gt;"",SUM($H$7:H499),"")</f>
        <v/>
      </c>
      <c r="N499" s="47" t="str">
        <f t="shared" ca="1" si="92"/>
        <v/>
      </c>
      <c r="O499" s="46" t="str">
        <f t="shared" ca="1" si="93"/>
        <v/>
      </c>
      <c r="P499" s="46" t="str">
        <f t="shared" ca="1" si="94"/>
        <v/>
      </c>
      <c r="Q499" s="53" t="str">
        <f t="shared" ca="1" si="95"/>
        <v/>
      </c>
      <c r="R499" s="53" t="str">
        <f t="shared" ca="1" si="96"/>
        <v/>
      </c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x14ac:dyDescent="0.25">
      <c r="A500" s="31">
        <v>494</v>
      </c>
      <c r="B500" s="37" t="str">
        <f t="shared" ca="1" si="86"/>
        <v/>
      </c>
      <c r="C500" s="40" t="str">
        <f t="shared" ca="1" si="87"/>
        <v/>
      </c>
      <c r="D500" s="43" t="str">
        <f ca="1">+IF($C500&lt;&gt;"",VLOOKUP(YEAR($C500),'Proyecciones cuota'!$B$5:$C$113,2,FALSE),"")</f>
        <v/>
      </c>
      <c r="E500" s="171">
        <f ca="1">IFERROR(IF($D500&lt;&gt;"",VLOOKUP(C500,Simulador!$H$17:$I$27,2,FALSE),0),0)</f>
        <v>0</v>
      </c>
      <c r="F500" s="46" t="str">
        <f t="shared" ca="1" si="88"/>
        <v/>
      </c>
      <c r="G500" s="43" t="str">
        <f ca="1">+IF(F500&lt;&gt;"",F500*VLOOKUP(YEAR($C500),'Proyecciones DTF'!$B$4:$Y$112,IF(C500&lt;EOMONTH($C$1,61),6,IF(AND(C500&gt;=EOMONTH($C$1,61),C500&lt;EOMONTH($C$1,90)),9,IF(AND(C500&gt;=EOMONTH($C$1,91),C500&lt;EOMONTH($C$1,120)),12,IF(AND(C500&gt;=EOMONTH($C$1,121),C500&lt;EOMONTH($C$1,150)),15,IF(AND(C500&gt;=EOMONTH($C$1,151),C500&lt;EOMONTH($C$1,180)),18,IF(AND(C500&gt;=EOMONTH($C$1,181),C500&lt;EOMONTH($C$1,210)),21,24))))))),"")</f>
        <v/>
      </c>
      <c r="H500" s="47" t="str">
        <f ca="1">+IF(F500&lt;&gt;"",F500*VLOOKUP(YEAR($C500),'Proyecciones DTF'!$B$4:$Y$112,IF(C500&lt;EOMONTH($C$1,61),3,IF(AND(C500&gt;=EOMONTH($C$1,61),C500&lt;EOMONTH($C$1,90)),6,IF(AND(C500&gt;=EOMONTH($C$1,91),C500&lt;EOMONTH($C$1,120)),9,IF(AND(C500&gt;=EOMONTH($C$1,121),C500&lt;EOMONTH($C$1,150)),12,IF(AND(C500&gt;=EOMONTH($C$1,151),C500&lt;EOMONTH($C$1,180)),15,IF(AND(C500&gt;=EOMONTH($C$1,181),C500&lt;EOMONTH($C$1,210)),18,21))))))),"")</f>
        <v/>
      </c>
      <c r="I500" s="88" t="str">
        <f t="shared" ca="1" si="89"/>
        <v/>
      </c>
      <c r="J500" s="138" t="str">
        <f t="shared" ca="1" si="90"/>
        <v/>
      </c>
      <c r="K500" s="43" t="str">
        <f ca="1">+IF(G500&lt;&gt;"",SUM($G$7:G500),"")</f>
        <v/>
      </c>
      <c r="L500" s="46" t="str">
        <f t="shared" ca="1" si="91"/>
        <v/>
      </c>
      <c r="M500" s="51" t="str">
        <f ca="1">+IF(H500&lt;&gt;"",SUM($H$7:H500),"")</f>
        <v/>
      </c>
      <c r="N500" s="47" t="str">
        <f t="shared" ca="1" si="92"/>
        <v/>
      </c>
      <c r="O500" s="46" t="str">
        <f t="shared" ca="1" si="93"/>
        <v/>
      </c>
      <c r="P500" s="46" t="str">
        <f t="shared" ca="1" si="94"/>
        <v/>
      </c>
      <c r="Q500" s="53" t="str">
        <f t="shared" ca="1" si="95"/>
        <v/>
      </c>
      <c r="R500" s="53" t="str">
        <f t="shared" ca="1" si="96"/>
        <v/>
      </c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x14ac:dyDescent="0.25">
      <c r="A501" s="31">
        <v>495</v>
      </c>
      <c r="B501" s="37" t="str">
        <f t="shared" ca="1" si="86"/>
        <v/>
      </c>
      <c r="C501" s="40" t="str">
        <f t="shared" ca="1" si="87"/>
        <v/>
      </c>
      <c r="D501" s="43" t="str">
        <f ca="1">+IF($C501&lt;&gt;"",VLOOKUP(YEAR($C501),'Proyecciones cuota'!$B$5:$C$113,2,FALSE),"")</f>
        <v/>
      </c>
      <c r="E501" s="171">
        <f ca="1">IFERROR(IF($D501&lt;&gt;"",VLOOKUP(C501,Simulador!$H$17:$I$27,2,FALSE),0),0)</f>
        <v>0</v>
      </c>
      <c r="F501" s="46" t="str">
        <f t="shared" ca="1" si="88"/>
        <v/>
      </c>
      <c r="G501" s="43" t="str">
        <f ca="1">+IF(F501&lt;&gt;"",F501*VLOOKUP(YEAR($C501),'Proyecciones DTF'!$B$4:$Y$112,IF(C501&lt;EOMONTH($C$1,61),6,IF(AND(C501&gt;=EOMONTH($C$1,61),C501&lt;EOMONTH($C$1,90)),9,IF(AND(C501&gt;=EOMONTH($C$1,91),C501&lt;EOMONTH($C$1,120)),12,IF(AND(C501&gt;=EOMONTH($C$1,121),C501&lt;EOMONTH($C$1,150)),15,IF(AND(C501&gt;=EOMONTH($C$1,151),C501&lt;EOMONTH($C$1,180)),18,IF(AND(C501&gt;=EOMONTH($C$1,181),C501&lt;EOMONTH($C$1,210)),21,24))))))),"")</f>
        <v/>
      </c>
      <c r="H501" s="47" t="str">
        <f ca="1">+IF(F501&lt;&gt;"",F501*VLOOKUP(YEAR($C501),'Proyecciones DTF'!$B$4:$Y$112,IF(C501&lt;EOMONTH($C$1,61),3,IF(AND(C501&gt;=EOMONTH($C$1,61),C501&lt;EOMONTH($C$1,90)),6,IF(AND(C501&gt;=EOMONTH($C$1,91),C501&lt;EOMONTH($C$1,120)),9,IF(AND(C501&gt;=EOMONTH($C$1,121),C501&lt;EOMONTH($C$1,150)),12,IF(AND(C501&gt;=EOMONTH($C$1,151),C501&lt;EOMONTH($C$1,180)),15,IF(AND(C501&gt;=EOMONTH($C$1,181),C501&lt;EOMONTH($C$1,210)),18,21))))))),"")</f>
        <v/>
      </c>
      <c r="I501" s="88" t="str">
        <f t="shared" ca="1" si="89"/>
        <v/>
      </c>
      <c r="J501" s="138" t="str">
        <f t="shared" ca="1" si="90"/>
        <v/>
      </c>
      <c r="K501" s="43" t="str">
        <f ca="1">+IF(G501&lt;&gt;"",SUM($G$7:G501),"")</f>
        <v/>
      </c>
      <c r="L501" s="46" t="str">
        <f t="shared" ca="1" si="91"/>
        <v/>
      </c>
      <c r="M501" s="51" t="str">
        <f ca="1">+IF(H501&lt;&gt;"",SUM($H$7:H501),"")</f>
        <v/>
      </c>
      <c r="N501" s="47" t="str">
        <f t="shared" ca="1" si="92"/>
        <v/>
      </c>
      <c r="O501" s="46" t="str">
        <f t="shared" ca="1" si="93"/>
        <v/>
      </c>
      <c r="P501" s="46" t="str">
        <f t="shared" ca="1" si="94"/>
        <v/>
      </c>
      <c r="Q501" s="53" t="str">
        <f t="shared" ca="1" si="95"/>
        <v/>
      </c>
      <c r="R501" s="53" t="str">
        <f t="shared" ca="1" si="96"/>
        <v/>
      </c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x14ac:dyDescent="0.25">
      <c r="A502" s="31">
        <v>496</v>
      </c>
      <c r="B502" s="37" t="str">
        <f t="shared" ca="1" si="86"/>
        <v/>
      </c>
      <c r="C502" s="40" t="str">
        <f t="shared" ca="1" si="87"/>
        <v/>
      </c>
      <c r="D502" s="43" t="str">
        <f ca="1">+IF($C502&lt;&gt;"",VLOOKUP(YEAR($C502),'Proyecciones cuota'!$B$5:$C$113,2,FALSE),"")</f>
        <v/>
      </c>
      <c r="E502" s="171">
        <f ca="1">IFERROR(IF($D502&lt;&gt;"",VLOOKUP(C502,Simulador!$H$17:$I$27,2,FALSE),0),0)</f>
        <v>0</v>
      </c>
      <c r="F502" s="46" t="str">
        <f t="shared" ca="1" si="88"/>
        <v/>
      </c>
      <c r="G502" s="43" t="str">
        <f ca="1">+IF(F502&lt;&gt;"",F502*VLOOKUP(YEAR($C502),'Proyecciones DTF'!$B$4:$Y$112,IF(C502&lt;EOMONTH($C$1,61),6,IF(AND(C502&gt;=EOMONTH($C$1,61),C502&lt;EOMONTH($C$1,90)),9,IF(AND(C502&gt;=EOMONTH($C$1,91),C502&lt;EOMONTH($C$1,120)),12,IF(AND(C502&gt;=EOMONTH($C$1,121),C502&lt;EOMONTH($C$1,150)),15,IF(AND(C502&gt;=EOMONTH($C$1,151),C502&lt;EOMONTH($C$1,180)),18,IF(AND(C502&gt;=EOMONTH($C$1,181),C502&lt;EOMONTH($C$1,210)),21,24))))))),"")</f>
        <v/>
      </c>
      <c r="H502" s="47" t="str">
        <f ca="1">+IF(F502&lt;&gt;"",F502*VLOOKUP(YEAR($C502),'Proyecciones DTF'!$B$4:$Y$112,IF(C502&lt;EOMONTH($C$1,61),3,IF(AND(C502&gt;=EOMONTH($C$1,61),C502&lt;EOMONTH($C$1,90)),6,IF(AND(C502&gt;=EOMONTH($C$1,91),C502&lt;EOMONTH($C$1,120)),9,IF(AND(C502&gt;=EOMONTH($C$1,121),C502&lt;EOMONTH($C$1,150)),12,IF(AND(C502&gt;=EOMONTH($C$1,151),C502&lt;EOMONTH($C$1,180)),15,IF(AND(C502&gt;=EOMONTH($C$1,181),C502&lt;EOMONTH($C$1,210)),18,21))))))),"")</f>
        <v/>
      </c>
      <c r="I502" s="88" t="str">
        <f t="shared" ca="1" si="89"/>
        <v/>
      </c>
      <c r="J502" s="138" t="str">
        <f t="shared" ca="1" si="90"/>
        <v/>
      </c>
      <c r="K502" s="43" t="str">
        <f ca="1">+IF(G502&lt;&gt;"",SUM($G$7:G502),"")</f>
        <v/>
      </c>
      <c r="L502" s="46" t="str">
        <f t="shared" ca="1" si="91"/>
        <v/>
      </c>
      <c r="M502" s="51" t="str">
        <f ca="1">+IF(H502&lt;&gt;"",SUM($H$7:H502),"")</f>
        <v/>
      </c>
      <c r="N502" s="47" t="str">
        <f t="shared" ca="1" si="92"/>
        <v/>
      </c>
      <c r="O502" s="46" t="str">
        <f t="shared" ca="1" si="93"/>
        <v/>
      </c>
      <c r="P502" s="46" t="str">
        <f t="shared" ca="1" si="94"/>
        <v/>
      </c>
      <c r="Q502" s="53" t="str">
        <f t="shared" ca="1" si="95"/>
        <v/>
      </c>
      <c r="R502" s="53" t="str">
        <f t="shared" ca="1" si="96"/>
        <v/>
      </c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x14ac:dyDescent="0.25">
      <c r="A503" s="31">
        <v>497</v>
      </c>
      <c r="B503" s="37" t="str">
        <f t="shared" ca="1" si="86"/>
        <v/>
      </c>
      <c r="C503" s="40" t="str">
        <f t="shared" ca="1" si="87"/>
        <v/>
      </c>
      <c r="D503" s="43" t="str">
        <f ca="1">+IF($C503&lt;&gt;"",VLOOKUP(YEAR($C503),'Proyecciones cuota'!$B$5:$C$113,2,FALSE),"")</f>
        <v/>
      </c>
      <c r="E503" s="171">
        <f ca="1">IFERROR(IF($D503&lt;&gt;"",VLOOKUP(C503,Simulador!$H$17:$I$27,2,FALSE),0),0)</f>
        <v>0</v>
      </c>
      <c r="F503" s="46" t="str">
        <f t="shared" ca="1" si="88"/>
        <v/>
      </c>
      <c r="G503" s="43" t="str">
        <f ca="1">+IF(F503&lt;&gt;"",F503*VLOOKUP(YEAR($C503),'Proyecciones DTF'!$B$4:$Y$112,IF(C503&lt;EOMONTH($C$1,61),6,IF(AND(C503&gt;=EOMONTH($C$1,61),C503&lt;EOMONTH($C$1,90)),9,IF(AND(C503&gt;=EOMONTH($C$1,91),C503&lt;EOMONTH($C$1,120)),12,IF(AND(C503&gt;=EOMONTH($C$1,121),C503&lt;EOMONTH($C$1,150)),15,IF(AND(C503&gt;=EOMONTH($C$1,151),C503&lt;EOMONTH($C$1,180)),18,IF(AND(C503&gt;=EOMONTH($C$1,181),C503&lt;EOMONTH($C$1,210)),21,24))))))),"")</f>
        <v/>
      </c>
      <c r="H503" s="47" t="str">
        <f ca="1">+IF(F503&lt;&gt;"",F503*VLOOKUP(YEAR($C503),'Proyecciones DTF'!$B$4:$Y$112,IF(C503&lt;EOMONTH($C$1,61),3,IF(AND(C503&gt;=EOMONTH($C$1,61),C503&lt;EOMONTH($C$1,90)),6,IF(AND(C503&gt;=EOMONTH($C$1,91),C503&lt;EOMONTH($C$1,120)),9,IF(AND(C503&gt;=EOMONTH($C$1,121),C503&lt;EOMONTH($C$1,150)),12,IF(AND(C503&gt;=EOMONTH($C$1,151),C503&lt;EOMONTH($C$1,180)),15,IF(AND(C503&gt;=EOMONTH($C$1,181),C503&lt;EOMONTH($C$1,210)),18,21))))))),"")</f>
        <v/>
      </c>
      <c r="I503" s="88" t="str">
        <f t="shared" ca="1" si="89"/>
        <v/>
      </c>
      <c r="J503" s="138" t="str">
        <f t="shared" ca="1" si="90"/>
        <v/>
      </c>
      <c r="K503" s="43" t="str">
        <f ca="1">+IF(G503&lt;&gt;"",SUM($G$7:G503),"")</f>
        <v/>
      </c>
      <c r="L503" s="46" t="str">
        <f t="shared" ca="1" si="91"/>
        <v/>
      </c>
      <c r="M503" s="51" t="str">
        <f ca="1">+IF(H503&lt;&gt;"",SUM($H$7:H503),"")</f>
        <v/>
      </c>
      <c r="N503" s="47" t="str">
        <f t="shared" ca="1" si="92"/>
        <v/>
      </c>
      <c r="O503" s="46" t="str">
        <f t="shared" ca="1" si="93"/>
        <v/>
      </c>
      <c r="P503" s="46" t="str">
        <f t="shared" ca="1" si="94"/>
        <v/>
      </c>
      <c r="Q503" s="53" t="str">
        <f t="shared" ca="1" si="95"/>
        <v/>
      </c>
      <c r="R503" s="53" t="str">
        <f t="shared" ca="1" si="96"/>
        <v/>
      </c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x14ac:dyDescent="0.25">
      <c r="A504" s="31">
        <v>498</v>
      </c>
      <c r="B504" s="37" t="str">
        <f t="shared" ca="1" si="86"/>
        <v/>
      </c>
      <c r="C504" s="40" t="str">
        <f t="shared" ca="1" si="87"/>
        <v/>
      </c>
      <c r="D504" s="43" t="str">
        <f ca="1">+IF($C504&lt;&gt;"",VLOOKUP(YEAR($C504),'Proyecciones cuota'!$B$5:$C$113,2,FALSE),"")</f>
        <v/>
      </c>
      <c r="E504" s="171">
        <f ca="1">IFERROR(IF($D504&lt;&gt;"",VLOOKUP(C504,Simulador!$H$17:$I$27,2,FALSE),0),0)</f>
        <v>0</v>
      </c>
      <c r="F504" s="46" t="str">
        <f t="shared" ca="1" si="88"/>
        <v/>
      </c>
      <c r="G504" s="43" t="str">
        <f ca="1">+IF(F504&lt;&gt;"",F504*VLOOKUP(YEAR($C504),'Proyecciones DTF'!$B$4:$Y$112,IF(C504&lt;EOMONTH($C$1,61),6,IF(AND(C504&gt;=EOMONTH($C$1,61),C504&lt;EOMONTH($C$1,90)),9,IF(AND(C504&gt;=EOMONTH($C$1,91),C504&lt;EOMONTH($C$1,120)),12,IF(AND(C504&gt;=EOMONTH($C$1,121),C504&lt;EOMONTH($C$1,150)),15,IF(AND(C504&gt;=EOMONTH($C$1,151),C504&lt;EOMONTH($C$1,180)),18,IF(AND(C504&gt;=EOMONTH($C$1,181),C504&lt;EOMONTH($C$1,210)),21,24))))))),"")</f>
        <v/>
      </c>
      <c r="H504" s="47" t="str">
        <f ca="1">+IF(F504&lt;&gt;"",F504*VLOOKUP(YEAR($C504),'Proyecciones DTF'!$B$4:$Y$112,IF(C504&lt;EOMONTH($C$1,61),3,IF(AND(C504&gt;=EOMONTH($C$1,61),C504&lt;EOMONTH($C$1,90)),6,IF(AND(C504&gt;=EOMONTH($C$1,91),C504&lt;EOMONTH($C$1,120)),9,IF(AND(C504&gt;=EOMONTH($C$1,121),C504&lt;EOMONTH($C$1,150)),12,IF(AND(C504&gt;=EOMONTH($C$1,151),C504&lt;EOMONTH($C$1,180)),15,IF(AND(C504&gt;=EOMONTH($C$1,181),C504&lt;EOMONTH($C$1,210)),18,21))))))),"")</f>
        <v/>
      </c>
      <c r="I504" s="88" t="str">
        <f t="shared" ca="1" si="89"/>
        <v/>
      </c>
      <c r="J504" s="138" t="str">
        <f t="shared" ca="1" si="90"/>
        <v/>
      </c>
      <c r="K504" s="43" t="str">
        <f ca="1">+IF(G504&lt;&gt;"",SUM($G$7:G504),"")</f>
        <v/>
      </c>
      <c r="L504" s="46" t="str">
        <f t="shared" ca="1" si="91"/>
        <v/>
      </c>
      <c r="M504" s="51" t="str">
        <f ca="1">+IF(H504&lt;&gt;"",SUM($H$7:H504),"")</f>
        <v/>
      </c>
      <c r="N504" s="47" t="str">
        <f t="shared" ca="1" si="92"/>
        <v/>
      </c>
      <c r="O504" s="46" t="str">
        <f t="shared" ca="1" si="93"/>
        <v/>
      </c>
      <c r="P504" s="46" t="str">
        <f t="shared" ca="1" si="94"/>
        <v/>
      </c>
      <c r="Q504" s="53" t="str">
        <f t="shared" ca="1" si="95"/>
        <v/>
      </c>
      <c r="R504" s="53" t="str">
        <f t="shared" ca="1" si="96"/>
        <v/>
      </c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x14ac:dyDescent="0.25">
      <c r="A505" s="31">
        <v>499</v>
      </c>
      <c r="B505" s="37" t="str">
        <f t="shared" ca="1" si="86"/>
        <v/>
      </c>
      <c r="C505" s="40" t="str">
        <f t="shared" ca="1" si="87"/>
        <v/>
      </c>
      <c r="D505" s="43" t="str">
        <f ca="1">+IF($C505&lt;&gt;"",VLOOKUP(YEAR($C505),'Proyecciones cuota'!$B$5:$C$113,2,FALSE),"")</f>
        <v/>
      </c>
      <c r="E505" s="171">
        <f ca="1">IFERROR(IF($D505&lt;&gt;"",VLOOKUP(C505,Simulador!$H$17:$I$27,2,FALSE),0),0)</f>
        <v>0</v>
      </c>
      <c r="F505" s="46" t="str">
        <f t="shared" ca="1" si="88"/>
        <v/>
      </c>
      <c r="G505" s="43" t="str">
        <f ca="1">+IF(F505&lt;&gt;"",F505*VLOOKUP(YEAR($C505),'Proyecciones DTF'!$B$4:$Y$112,IF(C505&lt;EOMONTH($C$1,61),6,IF(AND(C505&gt;=EOMONTH($C$1,61),C505&lt;EOMONTH($C$1,90)),9,IF(AND(C505&gt;=EOMONTH($C$1,91),C505&lt;EOMONTH($C$1,120)),12,IF(AND(C505&gt;=EOMONTH($C$1,121),C505&lt;EOMONTH($C$1,150)),15,IF(AND(C505&gt;=EOMONTH($C$1,151),C505&lt;EOMONTH($C$1,180)),18,IF(AND(C505&gt;=EOMONTH($C$1,181),C505&lt;EOMONTH($C$1,210)),21,24))))))),"")</f>
        <v/>
      </c>
      <c r="H505" s="47" t="str">
        <f ca="1">+IF(F505&lt;&gt;"",F505*VLOOKUP(YEAR($C505),'Proyecciones DTF'!$B$4:$Y$112,IF(C505&lt;EOMONTH($C$1,61),3,IF(AND(C505&gt;=EOMONTH($C$1,61),C505&lt;EOMONTH($C$1,90)),6,IF(AND(C505&gt;=EOMONTH($C$1,91),C505&lt;EOMONTH($C$1,120)),9,IF(AND(C505&gt;=EOMONTH($C$1,121),C505&lt;EOMONTH($C$1,150)),12,IF(AND(C505&gt;=EOMONTH($C$1,151),C505&lt;EOMONTH($C$1,180)),15,IF(AND(C505&gt;=EOMONTH($C$1,181),C505&lt;EOMONTH($C$1,210)),18,21))))))),"")</f>
        <v/>
      </c>
      <c r="I505" s="88" t="str">
        <f t="shared" ca="1" si="89"/>
        <v/>
      </c>
      <c r="J505" s="138" t="str">
        <f t="shared" ca="1" si="90"/>
        <v/>
      </c>
      <c r="K505" s="43" t="str">
        <f ca="1">+IF(G505&lt;&gt;"",SUM($G$7:G505),"")</f>
        <v/>
      </c>
      <c r="L505" s="46" t="str">
        <f t="shared" ca="1" si="91"/>
        <v/>
      </c>
      <c r="M505" s="51" t="str">
        <f ca="1">+IF(H505&lt;&gt;"",SUM($H$7:H505),"")</f>
        <v/>
      </c>
      <c r="N505" s="47" t="str">
        <f t="shared" ca="1" si="92"/>
        <v/>
      </c>
      <c r="O505" s="46" t="str">
        <f t="shared" ca="1" si="93"/>
        <v/>
      </c>
      <c r="P505" s="46" t="str">
        <f t="shared" ca="1" si="94"/>
        <v/>
      </c>
      <c r="Q505" s="53" t="str">
        <f t="shared" ca="1" si="95"/>
        <v/>
      </c>
      <c r="R505" s="53" t="str">
        <f t="shared" ca="1" si="96"/>
        <v/>
      </c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x14ac:dyDescent="0.25">
      <c r="A506" s="31">
        <v>500</v>
      </c>
      <c r="B506" s="37" t="str">
        <f t="shared" ca="1" si="86"/>
        <v/>
      </c>
      <c r="C506" s="40" t="str">
        <f t="shared" ca="1" si="87"/>
        <v/>
      </c>
      <c r="D506" s="43" t="str">
        <f ca="1">+IF($C506&lt;&gt;"",VLOOKUP(YEAR($C506),'Proyecciones cuota'!$B$5:$C$113,2,FALSE),"")</f>
        <v/>
      </c>
      <c r="E506" s="171">
        <f ca="1">IFERROR(IF($D506&lt;&gt;"",VLOOKUP(C506,Simulador!$H$17:$I$27,2,FALSE),0),0)</f>
        <v>0</v>
      </c>
      <c r="F506" s="46" t="str">
        <f t="shared" ca="1" si="88"/>
        <v/>
      </c>
      <c r="G506" s="43" t="str">
        <f ca="1">+IF(F506&lt;&gt;"",F506*VLOOKUP(YEAR($C506),'Proyecciones DTF'!$B$4:$Y$112,IF(C506&lt;EOMONTH($C$1,61),6,IF(AND(C506&gt;=EOMONTH($C$1,61),C506&lt;EOMONTH($C$1,90)),9,IF(AND(C506&gt;=EOMONTH($C$1,91),C506&lt;EOMONTH($C$1,120)),12,IF(AND(C506&gt;=EOMONTH($C$1,121),C506&lt;EOMONTH($C$1,150)),15,IF(AND(C506&gt;=EOMONTH($C$1,151),C506&lt;EOMONTH($C$1,180)),18,IF(AND(C506&gt;=EOMONTH($C$1,181),C506&lt;EOMONTH($C$1,210)),21,24))))))),"")</f>
        <v/>
      </c>
      <c r="H506" s="47" t="str">
        <f ca="1">+IF(F506&lt;&gt;"",F506*VLOOKUP(YEAR($C506),'Proyecciones DTF'!$B$4:$Y$112,IF(C506&lt;EOMONTH($C$1,61),3,IF(AND(C506&gt;=EOMONTH($C$1,61),C506&lt;EOMONTH($C$1,90)),6,IF(AND(C506&gt;=EOMONTH($C$1,91),C506&lt;EOMONTH($C$1,120)),9,IF(AND(C506&gt;=EOMONTH($C$1,121),C506&lt;EOMONTH($C$1,150)),12,IF(AND(C506&gt;=EOMONTH($C$1,151),C506&lt;EOMONTH($C$1,180)),15,IF(AND(C506&gt;=EOMONTH($C$1,181),C506&lt;EOMONTH($C$1,210)),18,21))))))),"")</f>
        <v/>
      </c>
      <c r="I506" s="88" t="str">
        <f t="shared" ca="1" si="89"/>
        <v/>
      </c>
      <c r="J506" s="138" t="str">
        <f t="shared" ca="1" si="90"/>
        <v/>
      </c>
      <c r="K506" s="43" t="str">
        <f ca="1">+IF(G506&lt;&gt;"",SUM($G$7:G506),"")</f>
        <v/>
      </c>
      <c r="L506" s="46" t="str">
        <f t="shared" ca="1" si="91"/>
        <v/>
      </c>
      <c r="M506" s="51" t="str">
        <f ca="1">+IF(H506&lt;&gt;"",SUM($H$7:H506),"")</f>
        <v/>
      </c>
      <c r="N506" s="47" t="str">
        <f t="shared" ca="1" si="92"/>
        <v/>
      </c>
      <c r="O506" s="46" t="str">
        <f t="shared" ca="1" si="93"/>
        <v/>
      </c>
      <c r="P506" s="46" t="str">
        <f t="shared" ca="1" si="94"/>
        <v/>
      </c>
      <c r="Q506" s="53" t="str">
        <f t="shared" ca="1" si="95"/>
        <v/>
      </c>
      <c r="R506" s="53" t="str">
        <f t="shared" ca="1" si="96"/>
        <v/>
      </c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x14ac:dyDescent="0.25">
      <c r="A507" s="31">
        <v>501</v>
      </c>
      <c r="B507" s="37" t="str">
        <f t="shared" ca="1" si="86"/>
        <v/>
      </c>
      <c r="C507" s="40" t="str">
        <f t="shared" ca="1" si="87"/>
        <v/>
      </c>
      <c r="D507" s="43" t="str">
        <f ca="1">+IF($C507&lt;&gt;"",VLOOKUP(YEAR($C507),'Proyecciones cuota'!$B$5:$C$113,2,FALSE),"")</f>
        <v/>
      </c>
      <c r="E507" s="171">
        <f ca="1">IFERROR(IF($D507&lt;&gt;"",VLOOKUP(C507,Simulador!$H$17:$I$27,2,FALSE),0),0)</f>
        <v>0</v>
      </c>
      <c r="F507" s="46" t="str">
        <f t="shared" ca="1" si="88"/>
        <v/>
      </c>
      <c r="G507" s="43" t="str">
        <f ca="1">+IF(F507&lt;&gt;"",F507*VLOOKUP(YEAR($C507),'Proyecciones DTF'!$B$4:$Y$112,IF(C507&lt;EOMONTH($C$1,61),6,IF(AND(C507&gt;=EOMONTH($C$1,61),C507&lt;EOMONTH($C$1,90)),9,IF(AND(C507&gt;=EOMONTH($C$1,91),C507&lt;EOMONTH($C$1,120)),12,IF(AND(C507&gt;=EOMONTH($C$1,121),C507&lt;EOMONTH($C$1,150)),15,IF(AND(C507&gt;=EOMONTH($C$1,151),C507&lt;EOMONTH($C$1,180)),18,IF(AND(C507&gt;=EOMONTH($C$1,181),C507&lt;EOMONTH($C$1,210)),21,24))))))),"")</f>
        <v/>
      </c>
      <c r="H507" s="47" t="str">
        <f ca="1">+IF(F507&lt;&gt;"",F507*VLOOKUP(YEAR($C507),'Proyecciones DTF'!$B$4:$Y$112,IF(C507&lt;EOMONTH($C$1,61),3,IF(AND(C507&gt;=EOMONTH($C$1,61),C507&lt;EOMONTH($C$1,90)),6,IF(AND(C507&gt;=EOMONTH($C$1,91),C507&lt;EOMONTH($C$1,120)),9,IF(AND(C507&gt;=EOMONTH($C$1,121),C507&lt;EOMONTH($C$1,150)),12,IF(AND(C507&gt;=EOMONTH($C$1,151),C507&lt;EOMONTH($C$1,180)),15,IF(AND(C507&gt;=EOMONTH($C$1,181),C507&lt;EOMONTH($C$1,210)),18,21))))))),"")</f>
        <v/>
      </c>
      <c r="I507" s="88" t="str">
        <f t="shared" ca="1" si="89"/>
        <v/>
      </c>
      <c r="J507" s="138" t="str">
        <f t="shared" ca="1" si="90"/>
        <v/>
      </c>
      <c r="K507" s="43" t="str">
        <f ca="1">+IF(G507&lt;&gt;"",SUM($G$7:G507),"")</f>
        <v/>
      </c>
      <c r="L507" s="46" t="str">
        <f t="shared" ca="1" si="91"/>
        <v/>
      </c>
      <c r="M507" s="51" t="str">
        <f ca="1">+IF(H507&lt;&gt;"",SUM($H$7:H507),"")</f>
        <v/>
      </c>
      <c r="N507" s="47" t="str">
        <f t="shared" ca="1" si="92"/>
        <v/>
      </c>
      <c r="O507" s="46" t="str">
        <f t="shared" ca="1" si="93"/>
        <v/>
      </c>
      <c r="P507" s="46" t="str">
        <f t="shared" ca="1" si="94"/>
        <v/>
      </c>
      <c r="Q507" s="53" t="str">
        <f t="shared" ca="1" si="95"/>
        <v/>
      </c>
      <c r="R507" s="53" t="str">
        <f t="shared" ca="1" si="96"/>
        <v/>
      </c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x14ac:dyDescent="0.25">
      <c r="A508" s="31">
        <v>502</v>
      </c>
      <c r="B508" s="37" t="str">
        <f t="shared" ca="1" si="86"/>
        <v/>
      </c>
      <c r="C508" s="40" t="str">
        <f t="shared" ca="1" si="87"/>
        <v/>
      </c>
      <c r="D508" s="43" t="str">
        <f ca="1">+IF($C508&lt;&gt;"",VLOOKUP(YEAR($C508),'Proyecciones cuota'!$B$5:$C$113,2,FALSE),"")</f>
        <v/>
      </c>
      <c r="E508" s="171">
        <f ca="1">IFERROR(IF($D508&lt;&gt;"",VLOOKUP(C508,Simulador!$H$17:$I$27,2,FALSE),0),0)</f>
        <v>0</v>
      </c>
      <c r="F508" s="46" t="str">
        <f t="shared" ca="1" si="88"/>
        <v/>
      </c>
      <c r="G508" s="43" t="str">
        <f ca="1">+IF(F508&lt;&gt;"",F508*VLOOKUP(YEAR($C508),'Proyecciones DTF'!$B$4:$Y$112,IF(C508&lt;EOMONTH($C$1,61),6,IF(AND(C508&gt;=EOMONTH($C$1,61),C508&lt;EOMONTH($C$1,90)),9,IF(AND(C508&gt;=EOMONTH($C$1,91),C508&lt;EOMONTH($C$1,120)),12,IF(AND(C508&gt;=EOMONTH($C$1,121),C508&lt;EOMONTH($C$1,150)),15,IF(AND(C508&gt;=EOMONTH($C$1,151),C508&lt;EOMONTH($C$1,180)),18,IF(AND(C508&gt;=EOMONTH($C$1,181),C508&lt;EOMONTH($C$1,210)),21,24))))))),"")</f>
        <v/>
      </c>
      <c r="H508" s="47" t="str">
        <f ca="1">+IF(F508&lt;&gt;"",F508*VLOOKUP(YEAR($C508),'Proyecciones DTF'!$B$4:$Y$112,IF(C508&lt;EOMONTH($C$1,61),3,IF(AND(C508&gt;=EOMONTH($C$1,61),C508&lt;EOMONTH($C$1,90)),6,IF(AND(C508&gt;=EOMONTH($C$1,91),C508&lt;EOMONTH($C$1,120)),9,IF(AND(C508&gt;=EOMONTH($C$1,121),C508&lt;EOMONTH($C$1,150)),12,IF(AND(C508&gt;=EOMONTH($C$1,151),C508&lt;EOMONTH($C$1,180)),15,IF(AND(C508&gt;=EOMONTH($C$1,181),C508&lt;EOMONTH($C$1,210)),18,21))))))),"")</f>
        <v/>
      </c>
      <c r="I508" s="88" t="str">
        <f t="shared" ca="1" si="89"/>
        <v/>
      </c>
      <c r="J508" s="138" t="str">
        <f t="shared" ca="1" si="90"/>
        <v/>
      </c>
      <c r="K508" s="43" t="str">
        <f ca="1">+IF(G508&lt;&gt;"",SUM($G$7:G508),"")</f>
        <v/>
      </c>
      <c r="L508" s="46" t="str">
        <f t="shared" ca="1" si="91"/>
        <v/>
      </c>
      <c r="M508" s="51" t="str">
        <f ca="1">+IF(H508&lt;&gt;"",SUM($H$7:H508),"")</f>
        <v/>
      </c>
      <c r="N508" s="47" t="str">
        <f t="shared" ca="1" si="92"/>
        <v/>
      </c>
      <c r="O508" s="46" t="str">
        <f t="shared" ca="1" si="93"/>
        <v/>
      </c>
      <c r="P508" s="46" t="str">
        <f t="shared" ca="1" si="94"/>
        <v/>
      </c>
      <c r="Q508" s="53" t="str">
        <f t="shared" ca="1" si="95"/>
        <v/>
      </c>
      <c r="R508" s="53" t="str">
        <f t="shared" ca="1" si="96"/>
        <v/>
      </c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x14ac:dyDescent="0.25">
      <c r="A509" s="31">
        <v>503</v>
      </c>
      <c r="B509" s="37" t="str">
        <f t="shared" ca="1" si="86"/>
        <v/>
      </c>
      <c r="C509" s="40" t="str">
        <f t="shared" ca="1" si="87"/>
        <v/>
      </c>
      <c r="D509" s="43" t="str">
        <f ca="1">+IF($C509&lt;&gt;"",VLOOKUP(YEAR($C509),'Proyecciones cuota'!$B$5:$C$113,2,FALSE),"")</f>
        <v/>
      </c>
      <c r="E509" s="171">
        <f ca="1">IFERROR(IF($D509&lt;&gt;"",VLOOKUP(C509,Simulador!$H$17:$I$27,2,FALSE),0),0)</f>
        <v>0</v>
      </c>
      <c r="F509" s="46" t="str">
        <f t="shared" ca="1" si="88"/>
        <v/>
      </c>
      <c r="G509" s="43" t="str">
        <f ca="1">+IF(F509&lt;&gt;"",F509*VLOOKUP(YEAR($C509),'Proyecciones DTF'!$B$4:$Y$112,IF(C509&lt;EOMONTH($C$1,61),6,IF(AND(C509&gt;=EOMONTH($C$1,61),C509&lt;EOMONTH($C$1,90)),9,IF(AND(C509&gt;=EOMONTH($C$1,91),C509&lt;EOMONTH($C$1,120)),12,IF(AND(C509&gt;=EOMONTH($C$1,121),C509&lt;EOMONTH($C$1,150)),15,IF(AND(C509&gt;=EOMONTH($C$1,151),C509&lt;EOMONTH($C$1,180)),18,IF(AND(C509&gt;=EOMONTH($C$1,181),C509&lt;EOMONTH($C$1,210)),21,24))))))),"")</f>
        <v/>
      </c>
      <c r="H509" s="47" t="str">
        <f ca="1">+IF(F509&lt;&gt;"",F509*VLOOKUP(YEAR($C509),'Proyecciones DTF'!$B$4:$Y$112,IF(C509&lt;EOMONTH($C$1,61),3,IF(AND(C509&gt;=EOMONTH($C$1,61),C509&lt;EOMONTH($C$1,90)),6,IF(AND(C509&gt;=EOMONTH($C$1,91),C509&lt;EOMONTH($C$1,120)),9,IF(AND(C509&gt;=EOMONTH($C$1,121),C509&lt;EOMONTH($C$1,150)),12,IF(AND(C509&gt;=EOMONTH($C$1,151),C509&lt;EOMONTH($C$1,180)),15,IF(AND(C509&gt;=EOMONTH($C$1,181),C509&lt;EOMONTH($C$1,210)),18,21))))))),"")</f>
        <v/>
      </c>
      <c r="I509" s="88" t="str">
        <f t="shared" ca="1" si="89"/>
        <v/>
      </c>
      <c r="J509" s="138" t="str">
        <f t="shared" ca="1" si="90"/>
        <v/>
      </c>
      <c r="K509" s="43" t="str">
        <f ca="1">+IF(G509&lt;&gt;"",SUM($G$7:G509),"")</f>
        <v/>
      </c>
      <c r="L509" s="46" t="str">
        <f t="shared" ca="1" si="91"/>
        <v/>
      </c>
      <c r="M509" s="51" t="str">
        <f ca="1">+IF(H509&lt;&gt;"",SUM($H$7:H509),"")</f>
        <v/>
      </c>
      <c r="N509" s="47" t="str">
        <f t="shared" ca="1" si="92"/>
        <v/>
      </c>
      <c r="O509" s="46" t="str">
        <f t="shared" ca="1" si="93"/>
        <v/>
      </c>
      <c r="P509" s="46" t="str">
        <f t="shared" ca="1" si="94"/>
        <v/>
      </c>
      <c r="Q509" s="53" t="str">
        <f t="shared" ca="1" si="95"/>
        <v/>
      </c>
      <c r="R509" s="53" t="str">
        <f t="shared" ca="1" si="96"/>
        <v/>
      </c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x14ac:dyDescent="0.25">
      <c r="A510" s="31">
        <v>504</v>
      </c>
      <c r="B510" s="37" t="str">
        <f t="shared" ca="1" si="86"/>
        <v/>
      </c>
      <c r="C510" s="40" t="str">
        <f t="shared" ca="1" si="87"/>
        <v/>
      </c>
      <c r="D510" s="43" t="str">
        <f ca="1">+IF($C510&lt;&gt;"",VLOOKUP(YEAR($C510),'Proyecciones cuota'!$B$5:$C$113,2,FALSE),"")</f>
        <v/>
      </c>
      <c r="E510" s="171">
        <f ca="1">IFERROR(IF($D510&lt;&gt;"",VLOOKUP(C510,Simulador!$H$17:$I$27,2,FALSE),0),0)</f>
        <v>0</v>
      </c>
      <c r="F510" s="46" t="str">
        <f t="shared" ca="1" si="88"/>
        <v/>
      </c>
      <c r="G510" s="43" t="str">
        <f ca="1">+IF(F510&lt;&gt;"",F510*VLOOKUP(YEAR($C510),'Proyecciones DTF'!$B$4:$Y$112,IF(C510&lt;EOMONTH($C$1,61),6,IF(AND(C510&gt;=EOMONTH($C$1,61),C510&lt;EOMONTH($C$1,90)),9,IF(AND(C510&gt;=EOMONTH($C$1,91),C510&lt;EOMONTH($C$1,120)),12,IF(AND(C510&gt;=EOMONTH($C$1,121),C510&lt;EOMONTH($C$1,150)),15,IF(AND(C510&gt;=EOMONTH($C$1,151),C510&lt;EOMONTH($C$1,180)),18,IF(AND(C510&gt;=EOMONTH($C$1,181),C510&lt;EOMONTH($C$1,210)),21,24))))))),"")</f>
        <v/>
      </c>
      <c r="H510" s="47" t="str">
        <f ca="1">+IF(F510&lt;&gt;"",F510*VLOOKUP(YEAR($C510),'Proyecciones DTF'!$B$4:$Y$112,IF(C510&lt;EOMONTH($C$1,61),3,IF(AND(C510&gt;=EOMONTH($C$1,61),C510&lt;EOMONTH($C$1,90)),6,IF(AND(C510&gt;=EOMONTH($C$1,91),C510&lt;EOMONTH($C$1,120)),9,IF(AND(C510&gt;=EOMONTH($C$1,121),C510&lt;EOMONTH($C$1,150)),12,IF(AND(C510&gt;=EOMONTH($C$1,151),C510&lt;EOMONTH($C$1,180)),15,IF(AND(C510&gt;=EOMONTH($C$1,181),C510&lt;EOMONTH($C$1,210)),18,21))))))),"")</f>
        <v/>
      </c>
      <c r="I510" s="88" t="str">
        <f t="shared" ca="1" si="89"/>
        <v/>
      </c>
      <c r="J510" s="138" t="str">
        <f t="shared" ca="1" si="90"/>
        <v/>
      </c>
      <c r="K510" s="43" t="str">
        <f ca="1">+IF(G510&lt;&gt;"",SUM($G$7:G510),"")</f>
        <v/>
      </c>
      <c r="L510" s="46" t="str">
        <f t="shared" ca="1" si="91"/>
        <v/>
      </c>
      <c r="M510" s="51" t="str">
        <f ca="1">+IF(H510&lt;&gt;"",SUM($H$7:H510),"")</f>
        <v/>
      </c>
      <c r="N510" s="47" t="str">
        <f t="shared" ca="1" si="92"/>
        <v/>
      </c>
      <c r="O510" s="46" t="str">
        <f t="shared" ca="1" si="93"/>
        <v/>
      </c>
      <c r="P510" s="46" t="str">
        <f t="shared" ca="1" si="94"/>
        <v/>
      </c>
      <c r="Q510" s="53" t="str">
        <f t="shared" ca="1" si="95"/>
        <v/>
      </c>
      <c r="R510" s="53" t="str">
        <f t="shared" ca="1" si="96"/>
        <v/>
      </c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x14ac:dyDescent="0.25">
      <c r="A511" s="31">
        <v>505</v>
      </c>
      <c r="B511" s="37" t="str">
        <f t="shared" ca="1" si="86"/>
        <v/>
      </c>
      <c r="C511" s="40" t="str">
        <f t="shared" ca="1" si="87"/>
        <v/>
      </c>
      <c r="D511" s="43" t="str">
        <f ca="1">+IF($C511&lt;&gt;"",VLOOKUP(YEAR($C511),'Proyecciones cuota'!$B$5:$C$113,2,FALSE),"")</f>
        <v/>
      </c>
      <c r="E511" s="171">
        <f ca="1">IFERROR(IF($D511&lt;&gt;"",VLOOKUP(C511,Simulador!$H$17:$I$27,2,FALSE),0),0)</f>
        <v>0</v>
      </c>
      <c r="F511" s="46" t="str">
        <f t="shared" ca="1" si="88"/>
        <v/>
      </c>
      <c r="G511" s="43" t="str">
        <f ca="1">+IF(F511&lt;&gt;"",F511*VLOOKUP(YEAR($C511),'Proyecciones DTF'!$B$4:$Y$112,IF(C511&lt;EOMONTH($C$1,61),6,IF(AND(C511&gt;=EOMONTH($C$1,61),C511&lt;EOMONTH($C$1,90)),9,IF(AND(C511&gt;=EOMONTH($C$1,91),C511&lt;EOMONTH($C$1,120)),12,IF(AND(C511&gt;=EOMONTH($C$1,121),C511&lt;EOMONTH($C$1,150)),15,IF(AND(C511&gt;=EOMONTH($C$1,151),C511&lt;EOMONTH($C$1,180)),18,IF(AND(C511&gt;=EOMONTH($C$1,181),C511&lt;EOMONTH($C$1,210)),21,24))))))),"")</f>
        <v/>
      </c>
      <c r="H511" s="47" t="str">
        <f ca="1">+IF(F511&lt;&gt;"",F511*VLOOKUP(YEAR($C511),'Proyecciones DTF'!$B$4:$Y$112,IF(C511&lt;EOMONTH($C$1,61),3,IF(AND(C511&gt;=EOMONTH($C$1,61),C511&lt;EOMONTH($C$1,90)),6,IF(AND(C511&gt;=EOMONTH($C$1,91),C511&lt;EOMONTH($C$1,120)),9,IF(AND(C511&gt;=EOMONTH($C$1,121),C511&lt;EOMONTH($C$1,150)),12,IF(AND(C511&gt;=EOMONTH($C$1,151),C511&lt;EOMONTH($C$1,180)),15,IF(AND(C511&gt;=EOMONTH($C$1,181),C511&lt;EOMONTH($C$1,210)),18,21))))))),"")</f>
        <v/>
      </c>
      <c r="I511" s="88" t="str">
        <f t="shared" ca="1" si="89"/>
        <v/>
      </c>
      <c r="J511" s="138" t="str">
        <f t="shared" ca="1" si="90"/>
        <v/>
      </c>
      <c r="K511" s="43" t="str">
        <f ca="1">+IF(G511&lt;&gt;"",SUM($G$7:G511),"")</f>
        <v/>
      </c>
      <c r="L511" s="46" t="str">
        <f t="shared" ca="1" si="91"/>
        <v/>
      </c>
      <c r="M511" s="51" t="str">
        <f ca="1">+IF(H511&lt;&gt;"",SUM($H$7:H511),"")</f>
        <v/>
      </c>
      <c r="N511" s="47" t="str">
        <f t="shared" ca="1" si="92"/>
        <v/>
      </c>
      <c r="O511" s="46" t="str">
        <f t="shared" ca="1" si="93"/>
        <v/>
      </c>
      <c r="P511" s="46" t="str">
        <f t="shared" ca="1" si="94"/>
        <v/>
      </c>
      <c r="Q511" s="53" t="str">
        <f t="shared" ca="1" si="95"/>
        <v/>
      </c>
      <c r="R511" s="53" t="str">
        <f t="shared" ca="1" si="96"/>
        <v/>
      </c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x14ac:dyDescent="0.25">
      <c r="A512" s="31">
        <v>506</v>
      </c>
      <c r="B512" s="37" t="str">
        <f t="shared" ca="1" si="86"/>
        <v/>
      </c>
      <c r="C512" s="40" t="str">
        <f t="shared" ca="1" si="87"/>
        <v/>
      </c>
      <c r="D512" s="43" t="str">
        <f ca="1">+IF($C512&lt;&gt;"",VLOOKUP(YEAR($C512),'Proyecciones cuota'!$B$5:$C$113,2,FALSE),"")</f>
        <v/>
      </c>
      <c r="E512" s="171">
        <f ca="1">IFERROR(IF($D512&lt;&gt;"",VLOOKUP(C512,Simulador!$H$17:$I$27,2,FALSE),0),0)</f>
        <v>0</v>
      </c>
      <c r="F512" s="46" t="str">
        <f t="shared" ca="1" si="88"/>
        <v/>
      </c>
      <c r="G512" s="43" t="str">
        <f ca="1">+IF(F512&lt;&gt;"",F512*VLOOKUP(YEAR($C512),'Proyecciones DTF'!$B$4:$Y$112,IF(C512&lt;EOMONTH($C$1,61),6,IF(AND(C512&gt;=EOMONTH($C$1,61),C512&lt;EOMONTH($C$1,90)),9,IF(AND(C512&gt;=EOMONTH($C$1,91),C512&lt;EOMONTH($C$1,120)),12,IF(AND(C512&gt;=EOMONTH($C$1,121),C512&lt;EOMONTH($C$1,150)),15,IF(AND(C512&gt;=EOMONTH($C$1,151),C512&lt;EOMONTH($C$1,180)),18,IF(AND(C512&gt;=EOMONTH($C$1,181),C512&lt;EOMONTH($C$1,210)),21,24))))))),"")</f>
        <v/>
      </c>
      <c r="H512" s="47" t="str">
        <f ca="1">+IF(F512&lt;&gt;"",F512*VLOOKUP(YEAR($C512),'Proyecciones DTF'!$B$4:$Y$112,IF(C512&lt;EOMONTH($C$1,61),3,IF(AND(C512&gt;=EOMONTH($C$1,61),C512&lt;EOMONTH($C$1,90)),6,IF(AND(C512&gt;=EOMONTH($C$1,91),C512&lt;EOMONTH($C$1,120)),9,IF(AND(C512&gt;=EOMONTH($C$1,121),C512&lt;EOMONTH($C$1,150)),12,IF(AND(C512&gt;=EOMONTH($C$1,151),C512&lt;EOMONTH($C$1,180)),15,IF(AND(C512&gt;=EOMONTH($C$1,181),C512&lt;EOMONTH($C$1,210)),18,21))))))),"")</f>
        <v/>
      </c>
      <c r="I512" s="88" t="str">
        <f t="shared" ca="1" si="89"/>
        <v/>
      </c>
      <c r="J512" s="138" t="str">
        <f t="shared" ca="1" si="90"/>
        <v/>
      </c>
      <c r="K512" s="43" t="str">
        <f ca="1">+IF(G512&lt;&gt;"",SUM($G$7:G512),"")</f>
        <v/>
      </c>
      <c r="L512" s="46" t="str">
        <f t="shared" ca="1" si="91"/>
        <v/>
      </c>
      <c r="M512" s="51" t="str">
        <f ca="1">+IF(H512&lt;&gt;"",SUM($H$7:H512),"")</f>
        <v/>
      </c>
      <c r="N512" s="47" t="str">
        <f t="shared" ca="1" si="92"/>
        <v/>
      </c>
      <c r="O512" s="46" t="str">
        <f t="shared" ca="1" si="93"/>
        <v/>
      </c>
      <c r="P512" s="46" t="str">
        <f t="shared" ca="1" si="94"/>
        <v/>
      </c>
      <c r="Q512" s="53" t="str">
        <f t="shared" ca="1" si="95"/>
        <v/>
      </c>
      <c r="R512" s="53" t="str">
        <f t="shared" ca="1" si="96"/>
        <v/>
      </c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x14ac:dyDescent="0.25">
      <c r="A513" s="31">
        <v>507</v>
      </c>
      <c r="B513" s="37" t="str">
        <f t="shared" ca="1" si="86"/>
        <v/>
      </c>
      <c r="C513" s="40" t="str">
        <f t="shared" ca="1" si="87"/>
        <v/>
      </c>
      <c r="D513" s="43" t="str">
        <f ca="1">+IF($C513&lt;&gt;"",VLOOKUP(YEAR($C513),'Proyecciones cuota'!$B$5:$C$113,2,FALSE),"")</f>
        <v/>
      </c>
      <c r="E513" s="171">
        <f ca="1">IFERROR(IF($D513&lt;&gt;"",VLOOKUP(C513,Simulador!$H$17:$I$27,2,FALSE),0),0)</f>
        <v>0</v>
      </c>
      <c r="F513" s="46" t="str">
        <f t="shared" ca="1" si="88"/>
        <v/>
      </c>
      <c r="G513" s="43" t="str">
        <f ca="1">+IF(F513&lt;&gt;"",F513*VLOOKUP(YEAR($C513),'Proyecciones DTF'!$B$4:$Y$112,IF(C513&lt;EOMONTH($C$1,61),6,IF(AND(C513&gt;=EOMONTH($C$1,61),C513&lt;EOMONTH($C$1,90)),9,IF(AND(C513&gt;=EOMONTH($C$1,91),C513&lt;EOMONTH($C$1,120)),12,IF(AND(C513&gt;=EOMONTH($C$1,121),C513&lt;EOMONTH($C$1,150)),15,IF(AND(C513&gt;=EOMONTH($C$1,151),C513&lt;EOMONTH($C$1,180)),18,IF(AND(C513&gt;=EOMONTH($C$1,181),C513&lt;EOMONTH($C$1,210)),21,24))))))),"")</f>
        <v/>
      </c>
      <c r="H513" s="47" t="str">
        <f ca="1">+IF(F513&lt;&gt;"",F513*VLOOKUP(YEAR($C513),'Proyecciones DTF'!$B$4:$Y$112,IF(C513&lt;EOMONTH($C$1,61),3,IF(AND(C513&gt;=EOMONTH($C$1,61),C513&lt;EOMONTH($C$1,90)),6,IF(AND(C513&gt;=EOMONTH($C$1,91),C513&lt;EOMONTH($C$1,120)),9,IF(AND(C513&gt;=EOMONTH($C$1,121),C513&lt;EOMONTH($C$1,150)),12,IF(AND(C513&gt;=EOMONTH($C$1,151),C513&lt;EOMONTH($C$1,180)),15,IF(AND(C513&gt;=EOMONTH($C$1,181),C513&lt;EOMONTH($C$1,210)),18,21))))))),"")</f>
        <v/>
      </c>
      <c r="I513" s="88" t="str">
        <f t="shared" ca="1" si="89"/>
        <v/>
      </c>
      <c r="J513" s="138" t="str">
        <f t="shared" ca="1" si="90"/>
        <v/>
      </c>
      <c r="K513" s="43" t="str">
        <f ca="1">+IF(G513&lt;&gt;"",SUM($G$7:G513),"")</f>
        <v/>
      </c>
      <c r="L513" s="46" t="str">
        <f t="shared" ca="1" si="91"/>
        <v/>
      </c>
      <c r="M513" s="51" t="str">
        <f ca="1">+IF(H513&lt;&gt;"",SUM($H$7:H513),"")</f>
        <v/>
      </c>
      <c r="N513" s="47" t="str">
        <f t="shared" ca="1" si="92"/>
        <v/>
      </c>
      <c r="O513" s="46" t="str">
        <f t="shared" ca="1" si="93"/>
        <v/>
      </c>
      <c r="P513" s="46" t="str">
        <f t="shared" ca="1" si="94"/>
        <v/>
      </c>
      <c r="Q513" s="53" t="str">
        <f t="shared" ca="1" si="95"/>
        <v/>
      </c>
      <c r="R513" s="53" t="str">
        <f t="shared" ca="1" si="96"/>
        <v/>
      </c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x14ac:dyDescent="0.25">
      <c r="A514" s="31">
        <v>508</v>
      </c>
      <c r="B514" s="37" t="str">
        <f t="shared" ca="1" si="86"/>
        <v/>
      </c>
      <c r="C514" s="40" t="str">
        <f t="shared" ca="1" si="87"/>
        <v/>
      </c>
      <c r="D514" s="43" t="str">
        <f ca="1">+IF($C514&lt;&gt;"",VLOOKUP(YEAR($C514),'Proyecciones cuota'!$B$5:$C$113,2,FALSE),"")</f>
        <v/>
      </c>
      <c r="E514" s="171">
        <f ca="1">IFERROR(IF($D514&lt;&gt;"",VLOOKUP(C514,Simulador!$H$17:$I$27,2,FALSE),0),0)</f>
        <v>0</v>
      </c>
      <c r="F514" s="46" t="str">
        <f t="shared" ca="1" si="88"/>
        <v/>
      </c>
      <c r="G514" s="43" t="str">
        <f ca="1">+IF(F514&lt;&gt;"",F514*VLOOKUP(YEAR($C514),'Proyecciones DTF'!$B$4:$Y$112,IF(C514&lt;EOMONTH($C$1,61),6,IF(AND(C514&gt;=EOMONTH($C$1,61),C514&lt;EOMONTH($C$1,90)),9,IF(AND(C514&gt;=EOMONTH($C$1,91),C514&lt;EOMONTH($C$1,120)),12,IF(AND(C514&gt;=EOMONTH($C$1,121),C514&lt;EOMONTH($C$1,150)),15,IF(AND(C514&gt;=EOMONTH($C$1,151),C514&lt;EOMONTH($C$1,180)),18,IF(AND(C514&gt;=EOMONTH($C$1,181),C514&lt;EOMONTH($C$1,210)),21,24))))))),"")</f>
        <v/>
      </c>
      <c r="H514" s="47" t="str">
        <f ca="1">+IF(F514&lt;&gt;"",F514*VLOOKUP(YEAR($C514),'Proyecciones DTF'!$B$4:$Y$112,IF(C514&lt;EOMONTH($C$1,61),3,IF(AND(C514&gt;=EOMONTH($C$1,61),C514&lt;EOMONTH($C$1,90)),6,IF(AND(C514&gt;=EOMONTH($C$1,91),C514&lt;EOMONTH($C$1,120)),9,IF(AND(C514&gt;=EOMONTH($C$1,121),C514&lt;EOMONTH($C$1,150)),12,IF(AND(C514&gt;=EOMONTH($C$1,151),C514&lt;EOMONTH($C$1,180)),15,IF(AND(C514&gt;=EOMONTH($C$1,181),C514&lt;EOMONTH($C$1,210)),18,21))))))),"")</f>
        <v/>
      </c>
      <c r="I514" s="88" t="str">
        <f t="shared" ca="1" si="89"/>
        <v/>
      </c>
      <c r="J514" s="138" t="str">
        <f t="shared" ca="1" si="90"/>
        <v/>
      </c>
      <c r="K514" s="43" t="str">
        <f ca="1">+IF(G514&lt;&gt;"",SUM($G$7:G514),"")</f>
        <v/>
      </c>
      <c r="L514" s="46" t="str">
        <f t="shared" ca="1" si="91"/>
        <v/>
      </c>
      <c r="M514" s="51" t="str">
        <f ca="1">+IF(H514&lt;&gt;"",SUM($H$7:H514),"")</f>
        <v/>
      </c>
      <c r="N514" s="47" t="str">
        <f t="shared" ca="1" si="92"/>
        <v/>
      </c>
      <c r="O514" s="46" t="str">
        <f t="shared" ca="1" si="93"/>
        <v/>
      </c>
      <c r="P514" s="46" t="str">
        <f t="shared" ca="1" si="94"/>
        <v/>
      </c>
      <c r="Q514" s="53" t="str">
        <f t="shared" ca="1" si="95"/>
        <v/>
      </c>
      <c r="R514" s="53" t="str">
        <f t="shared" ca="1" si="96"/>
        <v/>
      </c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x14ac:dyDescent="0.25">
      <c r="A515" s="31">
        <v>509</v>
      </c>
      <c r="B515" s="37" t="str">
        <f t="shared" ca="1" si="86"/>
        <v/>
      </c>
      <c r="C515" s="40" t="str">
        <f t="shared" ca="1" si="87"/>
        <v/>
      </c>
      <c r="D515" s="43" t="str">
        <f ca="1">+IF($C515&lt;&gt;"",VLOOKUP(YEAR($C515),'Proyecciones cuota'!$B$5:$C$113,2,FALSE),"")</f>
        <v/>
      </c>
      <c r="E515" s="171">
        <f ca="1">IFERROR(IF($D515&lt;&gt;"",VLOOKUP(C515,Simulador!$H$17:$I$27,2,FALSE),0),0)</f>
        <v>0</v>
      </c>
      <c r="F515" s="46" t="str">
        <f t="shared" ca="1" si="88"/>
        <v/>
      </c>
      <c r="G515" s="43" t="str">
        <f ca="1">+IF(F515&lt;&gt;"",F515*VLOOKUP(YEAR($C515),'Proyecciones DTF'!$B$4:$Y$112,IF(C515&lt;EOMONTH($C$1,61),6,IF(AND(C515&gt;=EOMONTH($C$1,61),C515&lt;EOMONTH($C$1,90)),9,IF(AND(C515&gt;=EOMONTH($C$1,91),C515&lt;EOMONTH($C$1,120)),12,IF(AND(C515&gt;=EOMONTH($C$1,121),C515&lt;EOMONTH($C$1,150)),15,IF(AND(C515&gt;=EOMONTH($C$1,151),C515&lt;EOMONTH($C$1,180)),18,IF(AND(C515&gt;=EOMONTH($C$1,181),C515&lt;EOMONTH($C$1,210)),21,24))))))),"")</f>
        <v/>
      </c>
      <c r="H515" s="47" t="str">
        <f ca="1">+IF(F515&lt;&gt;"",F515*VLOOKUP(YEAR($C515),'Proyecciones DTF'!$B$4:$Y$112,IF(C515&lt;EOMONTH($C$1,61),3,IF(AND(C515&gt;=EOMONTH($C$1,61),C515&lt;EOMONTH($C$1,90)),6,IF(AND(C515&gt;=EOMONTH($C$1,91),C515&lt;EOMONTH($C$1,120)),9,IF(AND(C515&gt;=EOMONTH($C$1,121),C515&lt;EOMONTH($C$1,150)),12,IF(AND(C515&gt;=EOMONTH($C$1,151),C515&lt;EOMONTH($C$1,180)),15,IF(AND(C515&gt;=EOMONTH($C$1,181),C515&lt;EOMONTH($C$1,210)),18,21))))))),"")</f>
        <v/>
      </c>
      <c r="I515" s="88" t="str">
        <f t="shared" ca="1" si="89"/>
        <v/>
      </c>
      <c r="J515" s="138" t="str">
        <f t="shared" ca="1" si="90"/>
        <v/>
      </c>
      <c r="K515" s="43" t="str">
        <f ca="1">+IF(G515&lt;&gt;"",SUM($G$7:G515),"")</f>
        <v/>
      </c>
      <c r="L515" s="46" t="str">
        <f t="shared" ca="1" si="91"/>
        <v/>
      </c>
      <c r="M515" s="51" t="str">
        <f ca="1">+IF(H515&lt;&gt;"",SUM($H$7:H515),"")</f>
        <v/>
      </c>
      <c r="N515" s="47" t="str">
        <f t="shared" ca="1" si="92"/>
        <v/>
      </c>
      <c r="O515" s="46" t="str">
        <f t="shared" ca="1" si="93"/>
        <v/>
      </c>
      <c r="P515" s="46" t="str">
        <f t="shared" ca="1" si="94"/>
        <v/>
      </c>
      <c r="Q515" s="53" t="str">
        <f t="shared" ca="1" si="95"/>
        <v/>
      </c>
      <c r="R515" s="53" t="str">
        <f t="shared" ca="1" si="96"/>
        <v/>
      </c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x14ac:dyDescent="0.25">
      <c r="A516" s="31">
        <v>510</v>
      </c>
      <c r="B516" s="37" t="str">
        <f t="shared" ca="1" si="86"/>
        <v/>
      </c>
      <c r="C516" s="40" t="str">
        <f t="shared" ca="1" si="87"/>
        <v/>
      </c>
      <c r="D516" s="43" t="str">
        <f ca="1">+IF($C516&lt;&gt;"",VLOOKUP(YEAR($C516),'Proyecciones cuota'!$B$5:$C$113,2,FALSE),"")</f>
        <v/>
      </c>
      <c r="E516" s="171">
        <f ca="1">IFERROR(IF($D516&lt;&gt;"",VLOOKUP(C516,Simulador!$H$17:$I$27,2,FALSE),0),0)</f>
        <v>0</v>
      </c>
      <c r="F516" s="46" t="str">
        <f t="shared" ca="1" si="88"/>
        <v/>
      </c>
      <c r="G516" s="43" t="str">
        <f ca="1">+IF(F516&lt;&gt;"",F516*VLOOKUP(YEAR($C516),'Proyecciones DTF'!$B$4:$Y$112,IF(C516&lt;EOMONTH($C$1,61),6,IF(AND(C516&gt;=EOMONTH($C$1,61),C516&lt;EOMONTH($C$1,90)),9,IF(AND(C516&gt;=EOMONTH($C$1,91),C516&lt;EOMONTH($C$1,120)),12,IF(AND(C516&gt;=EOMONTH($C$1,121),C516&lt;EOMONTH($C$1,150)),15,IF(AND(C516&gt;=EOMONTH($C$1,151),C516&lt;EOMONTH($C$1,180)),18,IF(AND(C516&gt;=EOMONTH($C$1,181),C516&lt;EOMONTH($C$1,210)),21,24))))))),"")</f>
        <v/>
      </c>
      <c r="H516" s="47" t="str">
        <f ca="1">+IF(F516&lt;&gt;"",F516*VLOOKUP(YEAR($C516),'Proyecciones DTF'!$B$4:$Y$112,IF(C516&lt;EOMONTH($C$1,61),3,IF(AND(C516&gt;=EOMONTH($C$1,61),C516&lt;EOMONTH($C$1,90)),6,IF(AND(C516&gt;=EOMONTH($C$1,91),C516&lt;EOMONTH($C$1,120)),9,IF(AND(C516&gt;=EOMONTH($C$1,121),C516&lt;EOMONTH($C$1,150)),12,IF(AND(C516&gt;=EOMONTH($C$1,151),C516&lt;EOMONTH($C$1,180)),15,IF(AND(C516&gt;=EOMONTH($C$1,181),C516&lt;EOMONTH($C$1,210)),18,21))))))),"")</f>
        <v/>
      </c>
      <c r="I516" s="88" t="str">
        <f t="shared" ca="1" si="89"/>
        <v/>
      </c>
      <c r="J516" s="138" t="str">
        <f t="shared" ca="1" si="90"/>
        <v/>
      </c>
      <c r="K516" s="43" t="str">
        <f ca="1">+IF(G516&lt;&gt;"",SUM($G$7:G516),"")</f>
        <v/>
      </c>
      <c r="L516" s="46" t="str">
        <f t="shared" ca="1" si="91"/>
        <v/>
      </c>
      <c r="M516" s="51" t="str">
        <f ca="1">+IF(H516&lt;&gt;"",SUM($H$7:H516),"")</f>
        <v/>
      </c>
      <c r="N516" s="47" t="str">
        <f t="shared" ca="1" si="92"/>
        <v/>
      </c>
      <c r="O516" s="46" t="str">
        <f t="shared" ca="1" si="93"/>
        <v/>
      </c>
      <c r="P516" s="46" t="str">
        <f t="shared" ca="1" si="94"/>
        <v/>
      </c>
      <c r="Q516" s="53" t="str">
        <f t="shared" ca="1" si="95"/>
        <v/>
      </c>
      <c r="R516" s="53" t="str">
        <f t="shared" ca="1" si="96"/>
        <v/>
      </c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x14ac:dyDescent="0.25">
      <c r="A517" s="31">
        <v>511</v>
      </c>
      <c r="B517" s="37" t="str">
        <f t="shared" ca="1" si="86"/>
        <v/>
      </c>
      <c r="C517" s="40" t="str">
        <f t="shared" ca="1" si="87"/>
        <v/>
      </c>
      <c r="D517" s="43" t="str">
        <f ca="1">+IF($C517&lt;&gt;"",VLOOKUP(YEAR($C517),'Proyecciones cuota'!$B$5:$C$113,2,FALSE),"")</f>
        <v/>
      </c>
      <c r="E517" s="171">
        <f ca="1">IFERROR(IF($D517&lt;&gt;"",VLOOKUP(C517,Simulador!$H$17:$I$27,2,FALSE),0),0)</f>
        <v>0</v>
      </c>
      <c r="F517" s="46" t="str">
        <f t="shared" ca="1" si="88"/>
        <v/>
      </c>
      <c r="G517" s="43" t="str">
        <f ca="1">+IF(F517&lt;&gt;"",F517*VLOOKUP(YEAR($C517),'Proyecciones DTF'!$B$4:$Y$112,IF(C517&lt;EOMONTH($C$1,61),6,IF(AND(C517&gt;=EOMONTH($C$1,61),C517&lt;EOMONTH($C$1,90)),9,IF(AND(C517&gt;=EOMONTH($C$1,91),C517&lt;EOMONTH($C$1,120)),12,IF(AND(C517&gt;=EOMONTH($C$1,121),C517&lt;EOMONTH($C$1,150)),15,IF(AND(C517&gt;=EOMONTH($C$1,151),C517&lt;EOMONTH($C$1,180)),18,IF(AND(C517&gt;=EOMONTH($C$1,181),C517&lt;EOMONTH($C$1,210)),21,24))))))),"")</f>
        <v/>
      </c>
      <c r="H517" s="47" t="str">
        <f ca="1">+IF(F517&lt;&gt;"",F517*VLOOKUP(YEAR($C517),'Proyecciones DTF'!$B$4:$Y$112,IF(C517&lt;EOMONTH($C$1,61),3,IF(AND(C517&gt;=EOMONTH($C$1,61),C517&lt;EOMONTH($C$1,90)),6,IF(AND(C517&gt;=EOMONTH($C$1,91),C517&lt;EOMONTH($C$1,120)),9,IF(AND(C517&gt;=EOMONTH($C$1,121),C517&lt;EOMONTH($C$1,150)),12,IF(AND(C517&gt;=EOMONTH($C$1,151),C517&lt;EOMONTH($C$1,180)),15,IF(AND(C517&gt;=EOMONTH($C$1,181),C517&lt;EOMONTH($C$1,210)),18,21))))))),"")</f>
        <v/>
      </c>
      <c r="I517" s="88" t="str">
        <f t="shared" ca="1" si="89"/>
        <v/>
      </c>
      <c r="J517" s="138" t="str">
        <f t="shared" ca="1" si="90"/>
        <v/>
      </c>
      <c r="K517" s="43" t="str">
        <f ca="1">+IF(G517&lt;&gt;"",SUM($G$7:G517),"")</f>
        <v/>
      </c>
      <c r="L517" s="46" t="str">
        <f t="shared" ca="1" si="91"/>
        <v/>
      </c>
      <c r="M517" s="51" t="str">
        <f ca="1">+IF(H517&lt;&gt;"",SUM($H$7:H517),"")</f>
        <v/>
      </c>
      <c r="N517" s="47" t="str">
        <f t="shared" ca="1" si="92"/>
        <v/>
      </c>
      <c r="O517" s="46" t="str">
        <f t="shared" ca="1" si="93"/>
        <v/>
      </c>
      <c r="P517" s="46" t="str">
        <f t="shared" ca="1" si="94"/>
        <v/>
      </c>
      <c r="Q517" s="53" t="str">
        <f t="shared" ca="1" si="95"/>
        <v/>
      </c>
      <c r="R517" s="53" t="str">
        <f t="shared" ca="1" si="96"/>
        <v/>
      </c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x14ac:dyDescent="0.25">
      <c r="A518" s="31">
        <v>512</v>
      </c>
      <c r="B518" s="37" t="str">
        <f t="shared" ca="1" si="86"/>
        <v/>
      </c>
      <c r="C518" s="40" t="str">
        <f t="shared" ca="1" si="87"/>
        <v/>
      </c>
      <c r="D518" s="43" t="str">
        <f ca="1">+IF($C518&lt;&gt;"",VLOOKUP(YEAR($C518),'Proyecciones cuota'!$B$5:$C$113,2,FALSE),"")</f>
        <v/>
      </c>
      <c r="E518" s="171">
        <f ca="1">IFERROR(IF($D518&lt;&gt;"",VLOOKUP(C518,Simulador!$H$17:$I$27,2,FALSE),0),0)</f>
        <v>0</v>
      </c>
      <c r="F518" s="46" t="str">
        <f t="shared" ca="1" si="88"/>
        <v/>
      </c>
      <c r="G518" s="43" t="str">
        <f ca="1">+IF(F518&lt;&gt;"",F518*VLOOKUP(YEAR($C518),'Proyecciones DTF'!$B$4:$Y$112,IF(C518&lt;EOMONTH($C$1,61),6,IF(AND(C518&gt;=EOMONTH($C$1,61),C518&lt;EOMONTH($C$1,90)),9,IF(AND(C518&gt;=EOMONTH($C$1,91),C518&lt;EOMONTH($C$1,120)),12,IF(AND(C518&gt;=EOMONTH($C$1,121),C518&lt;EOMONTH($C$1,150)),15,IF(AND(C518&gt;=EOMONTH($C$1,151),C518&lt;EOMONTH($C$1,180)),18,IF(AND(C518&gt;=EOMONTH($C$1,181),C518&lt;EOMONTH($C$1,210)),21,24))))))),"")</f>
        <v/>
      </c>
      <c r="H518" s="47" t="str">
        <f ca="1">+IF(F518&lt;&gt;"",F518*VLOOKUP(YEAR($C518),'Proyecciones DTF'!$B$4:$Y$112,IF(C518&lt;EOMONTH($C$1,61),3,IF(AND(C518&gt;=EOMONTH($C$1,61),C518&lt;EOMONTH($C$1,90)),6,IF(AND(C518&gt;=EOMONTH($C$1,91),C518&lt;EOMONTH($C$1,120)),9,IF(AND(C518&gt;=EOMONTH($C$1,121),C518&lt;EOMONTH($C$1,150)),12,IF(AND(C518&gt;=EOMONTH($C$1,151),C518&lt;EOMONTH($C$1,180)),15,IF(AND(C518&gt;=EOMONTH($C$1,181),C518&lt;EOMONTH($C$1,210)),18,21))))))),"")</f>
        <v/>
      </c>
      <c r="I518" s="88" t="str">
        <f t="shared" ca="1" si="89"/>
        <v/>
      </c>
      <c r="J518" s="138" t="str">
        <f t="shared" ca="1" si="90"/>
        <v/>
      </c>
      <c r="K518" s="43" t="str">
        <f ca="1">+IF(G518&lt;&gt;"",SUM($G$7:G518),"")</f>
        <v/>
      </c>
      <c r="L518" s="46" t="str">
        <f t="shared" ca="1" si="91"/>
        <v/>
      </c>
      <c r="M518" s="51" t="str">
        <f ca="1">+IF(H518&lt;&gt;"",SUM($H$7:H518),"")</f>
        <v/>
      </c>
      <c r="N518" s="47" t="str">
        <f t="shared" ca="1" si="92"/>
        <v/>
      </c>
      <c r="O518" s="46" t="str">
        <f t="shared" ca="1" si="93"/>
        <v/>
      </c>
      <c r="P518" s="46" t="str">
        <f t="shared" ca="1" si="94"/>
        <v/>
      </c>
      <c r="Q518" s="53" t="str">
        <f t="shared" ca="1" si="95"/>
        <v/>
      </c>
      <c r="R518" s="53" t="str">
        <f t="shared" ca="1" si="96"/>
        <v/>
      </c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x14ac:dyDescent="0.25">
      <c r="A519" s="31">
        <v>513</v>
      </c>
      <c r="B519" s="37" t="str">
        <f t="shared" ca="1" si="86"/>
        <v/>
      </c>
      <c r="C519" s="40" t="str">
        <f t="shared" ca="1" si="87"/>
        <v/>
      </c>
      <c r="D519" s="43" t="str">
        <f ca="1">+IF($C519&lt;&gt;"",VLOOKUP(YEAR($C519),'Proyecciones cuota'!$B$5:$C$113,2,FALSE),"")</f>
        <v/>
      </c>
      <c r="E519" s="171">
        <f ca="1">IFERROR(IF($D519&lt;&gt;"",VLOOKUP(C519,Simulador!$H$17:$I$27,2,FALSE),0),0)</f>
        <v>0</v>
      </c>
      <c r="F519" s="46" t="str">
        <f t="shared" ca="1" si="88"/>
        <v/>
      </c>
      <c r="G519" s="43" t="str">
        <f ca="1">+IF(F519&lt;&gt;"",F519*VLOOKUP(YEAR($C519),'Proyecciones DTF'!$B$4:$Y$112,IF(C519&lt;EOMONTH($C$1,61),6,IF(AND(C519&gt;=EOMONTH($C$1,61),C519&lt;EOMONTH($C$1,90)),9,IF(AND(C519&gt;=EOMONTH($C$1,91),C519&lt;EOMONTH($C$1,120)),12,IF(AND(C519&gt;=EOMONTH($C$1,121),C519&lt;EOMONTH($C$1,150)),15,IF(AND(C519&gt;=EOMONTH($C$1,151),C519&lt;EOMONTH($C$1,180)),18,IF(AND(C519&gt;=EOMONTH($C$1,181),C519&lt;EOMONTH($C$1,210)),21,24))))))),"")</f>
        <v/>
      </c>
      <c r="H519" s="47" t="str">
        <f ca="1">+IF(F519&lt;&gt;"",F519*VLOOKUP(YEAR($C519),'Proyecciones DTF'!$B$4:$Y$112,IF(C519&lt;EOMONTH($C$1,61),3,IF(AND(C519&gt;=EOMONTH($C$1,61),C519&lt;EOMONTH($C$1,90)),6,IF(AND(C519&gt;=EOMONTH($C$1,91),C519&lt;EOMONTH($C$1,120)),9,IF(AND(C519&gt;=EOMONTH($C$1,121),C519&lt;EOMONTH($C$1,150)),12,IF(AND(C519&gt;=EOMONTH($C$1,151),C519&lt;EOMONTH($C$1,180)),15,IF(AND(C519&gt;=EOMONTH($C$1,181),C519&lt;EOMONTH($C$1,210)),18,21))))))),"")</f>
        <v/>
      </c>
      <c r="I519" s="88" t="str">
        <f t="shared" ca="1" si="89"/>
        <v/>
      </c>
      <c r="J519" s="138" t="str">
        <f t="shared" ca="1" si="90"/>
        <v/>
      </c>
      <c r="K519" s="43" t="str">
        <f ca="1">+IF(G519&lt;&gt;"",SUM($G$7:G519),"")</f>
        <v/>
      </c>
      <c r="L519" s="46" t="str">
        <f t="shared" ca="1" si="91"/>
        <v/>
      </c>
      <c r="M519" s="51" t="str">
        <f ca="1">+IF(H519&lt;&gt;"",SUM($H$7:H519),"")</f>
        <v/>
      </c>
      <c r="N519" s="47" t="str">
        <f t="shared" ca="1" si="92"/>
        <v/>
      </c>
      <c r="O519" s="46" t="str">
        <f t="shared" ca="1" si="93"/>
        <v/>
      </c>
      <c r="P519" s="46" t="str">
        <f t="shared" ca="1" si="94"/>
        <v/>
      </c>
      <c r="Q519" s="53" t="str">
        <f t="shared" ca="1" si="95"/>
        <v/>
      </c>
      <c r="R519" s="53" t="str">
        <f t="shared" ca="1" si="96"/>
        <v/>
      </c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x14ac:dyDescent="0.25">
      <c r="A520" s="31">
        <v>514</v>
      </c>
      <c r="B520" s="37" t="str">
        <f t="shared" ca="1" si="86"/>
        <v/>
      </c>
      <c r="C520" s="40" t="str">
        <f t="shared" ca="1" si="87"/>
        <v/>
      </c>
      <c r="D520" s="43" t="str">
        <f ca="1">+IF($C520&lt;&gt;"",VLOOKUP(YEAR($C520),'Proyecciones cuota'!$B$5:$C$113,2,FALSE),"")</f>
        <v/>
      </c>
      <c r="E520" s="171">
        <f ca="1">IFERROR(IF($D520&lt;&gt;"",VLOOKUP(C520,Simulador!$H$17:$I$27,2,FALSE),0),0)</f>
        <v>0</v>
      </c>
      <c r="F520" s="46" t="str">
        <f t="shared" ca="1" si="88"/>
        <v/>
      </c>
      <c r="G520" s="43" t="str">
        <f ca="1">+IF(F520&lt;&gt;"",F520*VLOOKUP(YEAR($C520),'Proyecciones DTF'!$B$4:$Y$112,IF(C520&lt;EOMONTH($C$1,61),6,IF(AND(C520&gt;=EOMONTH($C$1,61),C520&lt;EOMONTH($C$1,90)),9,IF(AND(C520&gt;=EOMONTH($C$1,91),C520&lt;EOMONTH($C$1,120)),12,IF(AND(C520&gt;=EOMONTH($C$1,121),C520&lt;EOMONTH($C$1,150)),15,IF(AND(C520&gt;=EOMONTH($C$1,151),C520&lt;EOMONTH($C$1,180)),18,IF(AND(C520&gt;=EOMONTH($C$1,181),C520&lt;EOMONTH($C$1,210)),21,24))))))),"")</f>
        <v/>
      </c>
      <c r="H520" s="47" t="str">
        <f ca="1">+IF(F520&lt;&gt;"",F520*VLOOKUP(YEAR($C520),'Proyecciones DTF'!$B$4:$Y$112,IF(C520&lt;EOMONTH($C$1,61),3,IF(AND(C520&gt;=EOMONTH($C$1,61),C520&lt;EOMONTH($C$1,90)),6,IF(AND(C520&gt;=EOMONTH($C$1,91),C520&lt;EOMONTH($C$1,120)),9,IF(AND(C520&gt;=EOMONTH($C$1,121),C520&lt;EOMONTH($C$1,150)),12,IF(AND(C520&gt;=EOMONTH($C$1,151),C520&lt;EOMONTH($C$1,180)),15,IF(AND(C520&gt;=EOMONTH($C$1,181),C520&lt;EOMONTH($C$1,210)),18,21))))))),"")</f>
        <v/>
      </c>
      <c r="I520" s="88" t="str">
        <f t="shared" ca="1" si="89"/>
        <v/>
      </c>
      <c r="J520" s="138" t="str">
        <f t="shared" ca="1" si="90"/>
        <v/>
      </c>
      <c r="K520" s="43" t="str">
        <f ca="1">+IF(G520&lt;&gt;"",SUM($G$7:G520),"")</f>
        <v/>
      </c>
      <c r="L520" s="46" t="str">
        <f t="shared" ca="1" si="91"/>
        <v/>
      </c>
      <c r="M520" s="51" t="str">
        <f ca="1">+IF(H520&lt;&gt;"",SUM($H$7:H520),"")</f>
        <v/>
      </c>
      <c r="N520" s="47" t="str">
        <f t="shared" ca="1" si="92"/>
        <v/>
      </c>
      <c r="O520" s="46" t="str">
        <f t="shared" ca="1" si="93"/>
        <v/>
      </c>
      <c r="P520" s="46" t="str">
        <f t="shared" ca="1" si="94"/>
        <v/>
      </c>
      <c r="Q520" s="53" t="str">
        <f t="shared" ca="1" si="95"/>
        <v/>
      </c>
      <c r="R520" s="53" t="str">
        <f t="shared" ca="1" si="96"/>
        <v/>
      </c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x14ac:dyDescent="0.25">
      <c r="A521" s="31">
        <v>515</v>
      </c>
      <c r="B521" s="37" t="str">
        <f t="shared" ref="B521:B584" ca="1" si="97">+IF(C521&lt;&gt;"",YEAR(C521),"")</f>
        <v/>
      </c>
      <c r="C521" s="40" t="str">
        <f t="shared" ref="C521:C584" ca="1" si="98">+IF(EOMONTH($C$1,A521)&lt;=EOMONTH($C$1,$C$2*12),EOMONTH($C$1,A521),"")</f>
        <v/>
      </c>
      <c r="D521" s="43" t="str">
        <f ca="1">+IF($C521&lt;&gt;"",VLOOKUP(YEAR($C521),'Proyecciones cuota'!$B$5:$C$113,2,FALSE),"")</f>
        <v/>
      </c>
      <c r="E521" s="171">
        <f ca="1">IFERROR(IF($D521&lt;&gt;"",VLOOKUP(C521,Simulador!$H$17:$I$27,2,FALSE),0),0)</f>
        <v>0</v>
      </c>
      <c r="F521" s="46" t="str">
        <f t="shared" ref="F521:F584" ca="1" si="99">+IF(D521&lt;&gt;"",F520+D521+E521,"")</f>
        <v/>
      </c>
      <c r="G521" s="43" t="str">
        <f ca="1">+IF(F521&lt;&gt;"",F521*VLOOKUP(YEAR($C521),'Proyecciones DTF'!$B$4:$Y$112,IF(C521&lt;EOMONTH($C$1,61),6,IF(AND(C521&gt;=EOMONTH($C$1,61),C521&lt;EOMONTH($C$1,90)),9,IF(AND(C521&gt;=EOMONTH($C$1,91),C521&lt;EOMONTH($C$1,120)),12,IF(AND(C521&gt;=EOMONTH($C$1,121),C521&lt;EOMONTH($C$1,150)),15,IF(AND(C521&gt;=EOMONTH($C$1,151),C521&lt;EOMONTH($C$1,180)),18,IF(AND(C521&gt;=EOMONTH($C$1,181),C521&lt;EOMONTH($C$1,210)),21,24))))))),"")</f>
        <v/>
      </c>
      <c r="H521" s="47" t="str">
        <f ca="1">+IF(F521&lt;&gt;"",F521*VLOOKUP(YEAR($C521),'Proyecciones DTF'!$B$4:$Y$112,IF(C521&lt;EOMONTH($C$1,61),3,IF(AND(C521&gt;=EOMONTH($C$1,61),C521&lt;EOMONTH($C$1,90)),6,IF(AND(C521&gt;=EOMONTH($C$1,91),C521&lt;EOMONTH($C$1,120)),9,IF(AND(C521&gt;=EOMONTH($C$1,121),C521&lt;EOMONTH($C$1,150)),12,IF(AND(C521&gt;=EOMONTH($C$1,151),C521&lt;EOMONTH($C$1,180)),15,IF(AND(C521&gt;=EOMONTH($C$1,181),C521&lt;EOMONTH($C$1,210)),18,21))))))),"")</f>
        <v/>
      </c>
      <c r="I521" s="88" t="str">
        <f t="shared" ref="I521:I584" ca="1" si="100">IF(G521="","",((1+G521/F521)^(12/1))-1)</f>
        <v/>
      </c>
      <c r="J521" s="138" t="str">
        <f t="shared" ref="J521:J584" ca="1" si="101">IFERROR(((1+H521/F521)^(12/1))-1,"")</f>
        <v/>
      </c>
      <c r="K521" s="43" t="str">
        <f ca="1">+IF(G521&lt;&gt;"",SUM($G$7:G521),"")</f>
        <v/>
      </c>
      <c r="L521" s="46" t="str">
        <f t="shared" ref="L521:L584" ca="1" si="102">IF(K521="","",K521*93%)</f>
        <v/>
      </c>
      <c r="M521" s="51" t="str">
        <f ca="1">+IF(H521&lt;&gt;"",SUM($H$7:H521),"")</f>
        <v/>
      </c>
      <c r="N521" s="47" t="str">
        <f t="shared" ref="N521:N584" ca="1" si="103">IF(M521="","",M521*$U$13)</f>
        <v/>
      </c>
      <c r="O521" s="46" t="str">
        <f t="shared" ref="O521:O584" ca="1" si="104">+IF(K521&lt;&gt;"",F521+K521,"")</f>
        <v/>
      </c>
      <c r="P521" s="46" t="str">
        <f t="shared" ref="P521:P584" ca="1" si="105">IF(L521="","",F521+L521)</f>
        <v/>
      </c>
      <c r="Q521" s="53" t="str">
        <f t="shared" ref="Q521:Q584" ca="1" si="106">+IF(M521&lt;&gt;"",F521+M521,"")</f>
        <v/>
      </c>
      <c r="R521" s="53" t="str">
        <f t="shared" ref="R521:R584" ca="1" si="107">IF(N521="","",F521+N521)</f>
        <v/>
      </c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x14ac:dyDescent="0.25">
      <c r="A522" s="31">
        <v>516</v>
      </c>
      <c r="B522" s="37" t="str">
        <f t="shared" ca="1" si="97"/>
        <v/>
      </c>
      <c r="C522" s="40" t="str">
        <f t="shared" ca="1" si="98"/>
        <v/>
      </c>
      <c r="D522" s="43" t="str">
        <f ca="1">+IF($C522&lt;&gt;"",VLOOKUP(YEAR($C522),'Proyecciones cuota'!$B$5:$C$113,2,FALSE),"")</f>
        <v/>
      </c>
      <c r="E522" s="171">
        <f ca="1">IFERROR(IF($D522&lt;&gt;"",VLOOKUP(C522,Simulador!$H$17:$I$27,2,FALSE),0),0)</f>
        <v>0</v>
      </c>
      <c r="F522" s="46" t="str">
        <f t="shared" ca="1" si="99"/>
        <v/>
      </c>
      <c r="G522" s="43" t="str">
        <f ca="1">+IF(F522&lt;&gt;"",F522*VLOOKUP(YEAR($C522),'Proyecciones DTF'!$B$4:$Y$112,IF(C522&lt;EOMONTH($C$1,61),6,IF(AND(C522&gt;=EOMONTH($C$1,61),C522&lt;EOMONTH($C$1,90)),9,IF(AND(C522&gt;=EOMONTH($C$1,91),C522&lt;EOMONTH($C$1,120)),12,IF(AND(C522&gt;=EOMONTH($C$1,121),C522&lt;EOMONTH($C$1,150)),15,IF(AND(C522&gt;=EOMONTH($C$1,151),C522&lt;EOMONTH($C$1,180)),18,IF(AND(C522&gt;=EOMONTH($C$1,181),C522&lt;EOMONTH($C$1,210)),21,24))))))),"")</f>
        <v/>
      </c>
      <c r="H522" s="47" t="str">
        <f ca="1">+IF(F522&lt;&gt;"",F522*VLOOKUP(YEAR($C522),'Proyecciones DTF'!$B$4:$Y$112,IF(C522&lt;EOMONTH($C$1,61),3,IF(AND(C522&gt;=EOMONTH($C$1,61),C522&lt;EOMONTH($C$1,90)),6,IF(AND(C522&gt;=EOMONTH($C$1,91),C522&lt;EOMONTH($C$1,120)),9,IF(AND(C522&gt;=EOMONTH($C$1,121),C522&lt;EOMONTH($C$1,150)),12,IF(AND(C522&gt;=EOMONTH($C$1,151),C522&lt;EOMONTH($C$1,180)),15,IF(AND(C522&gt;=EOMONTH($C$1,181),C522&lt;EOMONTH($C$1,210)),18,21))))))),"")</f>
        <v/>
      </c>
      <c r="I522" s="88" t="str">
        <f t="shared" ca="1" si="100"/>
        <v/>
      </c>
      <c r="J522" s="138" t="str">
        <f t="shared" ca="1" si="101"/>
        <v/>
      </c>
      <c r="K522" s="43" t="str">
        <f ca="1">+IF(G522&lt;&gt;"",SUM($G$7:G522),"")</f>
        <v/>
      </c>
      <c r="L522" s="46" t="str">
        <f t="shared" ca="1" si="102"/>
        <v/>
      </c>
      <c r="M522" s="51" t="str">
        <f ca="1">+IF(H522&lt;&gt;"",SUM($H$7:H522),"")</f>
        <v/>
      </c>
      <c r="N522" s="47" t="str">
        <f t="shared" ca="1" si="103"/>
        <v/>
      </c>
      <c r="O522" s="46" t="str">
        <f t="shared" ca="1" si="104"/>
        <v/>
      </c>
      <c r="P522" s="46" t="str">
        <f t="shared" ca="1" si="105"/>
        <v/>
      </c>
      <c r="Q522" s="53" t="str">
        <f t="shared" ca="1" si="106"/>
        <v/>
      </c>
      <c r="R522" s="53" t="str">
        <f t="shared" ca="1" si="107"/>
        <v/>
      </c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x14ac:dyDescent="0.25">
      <c r="A523" s="31">
        <v>517</v>
      </c>
      <c r="B523" s="37" t="str">
        <f t="shared" ca="1" si="97"/>
        <v/>
      </c>
      <c r="C523" s="40" t="str">
        <f t="shared" ca="1" si="98"/>
        <v/>
      </c>
      <c r="D523" s="43" t="str">
        <f ca="1">+IF($C523&lt;&gt;"",VLOOKUP(YEAR($C523),'Proyecciones cuota'!$B$5:$C$113,2,FALSE),"")</f>
        <v/>
      </c>
      <c r="E523" s="171">
        <f ca="1">IFERROR(IF($D523&lt;&gt;"",VLOOKUP(C523,Simulador!$H$17:$I$27,2,FALSE),0),0)</f>
        <v>0</v>
      </c>
      <c r="F523" s="46" t="str">
        <f t="shared" ca="1" si="99"/>
        <v/>
      </c>
      <c r="G523" s="43" t="str">
        <f ca="1">+IF(F523&lt;&gt;"",F523*VLOOKUP(YEAR($C523),'Proyecciones DTF'!$B$4:$Y$112,IF(C523&lt;EOMONTH($C$1,61),6,IF(AND(C523&gt;=EOMONTH($C$1,61),C523&lt;EOMONTH($C$1,90)),9,IF(AND(C523&gt;=EOMONTH($C$1,91),C523&lt;EOMONTH($C$1,120)),12,IF(AND(C523&gt;=EOMONTH($C$1,121),C523&lt;EOMONTH($C$1,150)),15,IF(AND(C523&gt;=EOMONTH($C$1,151),C523&lt;EOMONTH($C$1,180)),18,IF(AND(C523&gt;=EOMONTH($C$1,181),C523&lt;EOMONTH($C$1,210)),21,24))))))),"")</f>
        <v/>
      </c>
      <c r="H523" s="47" t="str">
        <f ca="1">+IF(F523&lt;&gt;"",F523*VLOOKUP(YEAR($C523),'Proyecciones DTF'!$B$4:$Y$112,IF(C523&lt;EOMONTH($C$1,61),3,IF(AND(C523&gt;=EOMONTH($C$1,61),C523&lt;EOMONTH($C$1,90)),6,IF(AND(C523&gt;=EOMONTH($C$1,91),C523&lt;EOMONTH($C$1,120)),9,IF(AND(C523&gt;=EOMONTH($C$1,121),C523&lt;EOMONTH($C$1,150)),12,IF(AND(C523&gt;=EOMONTH($C$1,151),C523&lt;EOMONTH($C$1,180)),15,IF(AND(C523&gt;=EOMONTH($C$1,181),C523&lt;EOMONTH($C$1,210)),18,21))))))),"")</f>
        <v/>
      </c>
      <c r="I523" s="88" t="str">
        <f t="shared" ca="1" si="100"/>
        <v/>
      </c>
      <c r="J523" s="138" t="str">
        <f t="shared" ca="1" si="101"/>
        <v/>
      </c>
      <c r="K523" s="43" t="str">
        <f ca="1">+IF(G523&lt;&gt;"",SUM($G$7:G523),"")</f>
        <v/>
      </c>
      <c r="L523" s="46" t="str">
        <f t="shared" ca="1" si="102"/>
        <v/>
      </c>
      <c r="M523" s="51" t="str">
        <f ca="1">+IF(H523&lt;&gt;"",SUM($H$7:H523),"")</f>
        <v/>
      </c>
      <c r="N523" s="47" t="str">
        <f t="shared" ca="1" si="103"/>
        <v/>
      </c>
      <c r="O523" s="46" t="str">
        <f t="shared" ca="1" si="104"/>
        <v/>
      </c>
      <c r="P523" s="46" t="str">
        <f t="shared" ca="1" si="105"/>
        <v/>
      </c>
      <c r="Q523" s="53" t="str">
        <f t="shared" ca="1" si="106"/>
        <v/>
      </c>
      <c r="R523" s="53" t="str">
        <f t="shared" ca="1" si="107"/>
        <v/>
      </c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x14ac:dyDescent="0.25">
      <c r="A524" s="31">
        <v>518</v>
      </c>
      <c r="B524" s="37" t="str">
        <f t="shared" ca="1" si="97"/>
        <v/>
      </c>
      <c r="C524" s="40" t="str">
        <f t="shared" ca="1" si="98"/>
        <v/>
      </c>
      <c r="D524" s="43" t="str">
        <f ca="1">+IF($C524&lt;&gt;"",VLOOKUP(YEAR($C524),'Proyecciones cuota'!$B$5:$C$113,2,FALSE),"")</f>
        <v/>
      </c>
      <c r="E524" s="171">
        <f ca="1">IFERROR(IF($D524&lt;&gt;"",VLOOKUP(C524,Simulador!$H$17:$I$27,2,FALSE),0),0)</f>
        <v>0</v>
      </c>
      <c r="F524" s="46" t="str">
        <f t="shared" ca="1" si="99"/>
        <v/>
      </c>
      <c r="G524" s="43" t="str">
        <f ca="1">+IF(F524&lt;&gt;"",F524*VLOOKUP(YEAR($C524),'Proyecciones DTF'!$B$4:$Y$112,IF(C524&lt;EOMONTH($C$1,61),6,IF(AND(C524&gt;=EOMONTH($C$1,61),C524&lt;EOMONTH($C$1,90)),9,IF(AND(C524&gt;=EOMONTH($C$1,91),C524&lt;EOMONTH($C$1,120)),12,IF(AND(C524&gt;=EOMONTH($C$1,121),C524&lt;EOMONTH($C$1,150)),15,IF(AND(C524&gt;=EOMONTH($C$1,151),C524&lt;EOMONTH($C$1,180)),18,IF(AND(C524&gt;=EOMONTH($C$1,181),C524&lt;EOMONTH($C$1,210)),21,24))))))),"")</f>
        <v/>
      </c>
      <c r="H524" s="47" t="str">
        <f ca="1">+IF(F524&lt;&gt;"",F524*VLOOKUP(YEAR($C524),'Proyecciones DTF'!$B$4:$Y$112,IF(C524&lt;EOMONTH($C$1,61),3,IF(AND(C524&gt;=EOMONTH($C$1,61),C524&lt;EOMONTH($C$1,90)),6,IF(AND(C524&gt;=EOMONTH($C$1,91),C524&lt;EOMONTH($C$1,120)),9,IF(AND(C524&gt;=EOMONTH($C$1,121),C524&lt;EOMONTH($C$1,150)),12,IF(AND(C524&gt;=EOMONTH($C$1,151),C524&lt;EOMONTH($C$1,180)),15,IF(AND(C524&gt;=EOMONTH($C$1,181),C524&lt;EOMONTH($C$1,210)),18,21))))))),"")</f>
        <v/>
      </c>
      <c r="I524" s="88" t="str">
        <f t="shared" ca="1" si="100"/>
        <v/>
      </c>
      <c r="J524" s="138" t="str">
        <f t="shared" ca="1" si="101"/>
        <v/>
      </c>
      <c r="K524" s="43" t="str">
        <f ca="1">+IF(G524&lt;&gt;"",SUM($G$7:G524),"")</f>
        <v/>
      </c>
      <c r="L524" s="46" t="str">
        <f t="shared" ca="1" si="102"/>
        <v/>
      </c>
      <c r="M524" s="51" t="str">
        <f ca="1">+IF(H524&lt;&gt;"",SUM($H$7:H524),"")</f>
        <v/>
      </c>
      <c r="N524" s="47" t="str">
        <f t="shared" ca="1" si="103"/>
        <v/>
      </c>
      <c r="O524" s="46" t="str">
        <f t="shared" ca="1" si="104"/>
        <v/>
      </c>
      <c r="P524" s="46" t="str">
        <f t="shared" ca="1" si="105"/>
        <v/>
      </c>
      <c r="Q524" s="53" t="str">
        <f t="shared" ca="1" si="106"/>
        <v/>
      </c>
      <c r="R524" s="53" t="str">
        <f t="shared" ca="1" si="107"/>
        <v/>
      </c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x14ac:dyDescent="0.25">
      <c r="A525" s="31">
        <v>519</v>
      </c>
      <c r="B525" s="37" t="str">
        <f t="shared" ca="1" si="97"/>
        <v/>
      </c>
      <c r="C525" s="40" t="str">
        <f t="shared" ca="1" si="98"/>
        <v/>
      </c>
      <c r="D525" s="43" t="str">
        <f ca="1">+IF($C525&lt;&gt;"",VLOOKUP(YEAR($C525),'Proyecciones cuota'!$B$5:$C$113,2,FALSE),"")</f>
        <v/>
      </c>
      <c r="E525" s="171">
        <f ca="1">IFERROR(IF($D525&lt;&gt;"",VLOOKUP(C525,Simulador!$H$17:$I$27,2,FALSE),0),0)</f>
        <v>0</v>
      </c>
      <c r="F525" s="46" t="str">
        <f t="shared" ca="1" si="99"/>
        <v/>
      </c>
      <c r="G525" s="43" t="str">
        <f ca="1">+IF(F525&lt;&gt;"",F525*VLOOKUP(YEAR($C525),'Proyecciones DTF'!$B$4:$Y$112,IF(C525&lt;EOMONTH($C$1,61),6,IF(AND(C525&gt;=EOMONTH($C$1,61),C525&lt;EOMONTH($C$1,90)),9,IF(AND(C525&gt;=EOMONTH($C$1,91),C525&lt;EOMONTH($C$1,120)),12,IF(AND(C525&gt;=EOMONTH($C$1,121),C525&lt;EOMONTH($C$1,150)),15,IF(AND(C525&gt;=EOMONTH($C$1,151),C525&lt;EOMONTH($C$1,180)),18,IF(AND(C525&gt;=EOMONTH($C$1,181),C525&lt;EOMONTH($C$1,210)),21,24))))))),"")</f>
        <v/>
      </c>
      <c r="H525" s="47" t="str">
        <f ca="1">+IF(F525&lt;&gt;"",F525*VLOOKUP(YEAR($C525),'Proyecciones DTF'!$B$4:$Y$112,IF(C525&lt;EOMONTH($C$1,61),3,IF(AND(C525&gt;=EOMONTH($C$1,61),C525&lt;EOMONTH($C$1,90)),6,IF(AND(C525&gt;=EOMONTH($C$1,91),C525&lt;EOMONTH($C$1,120)),9,IF(AND(C525&gt;=EOMONTH($C$1,121),C525&lt;EOMONTH($C$1,150)),12,IF(AND(C525&gt;=EOMONTH($C$1,151),C525&lt;EOMONTH($C$1,180)),15,IF(AND(C525&gt;=EOMONTH($C$1,181),C525&lt;EOMONTH($C$1,210)),18,21))))))),"")</f>
        <v/>
      </c>
      <c r="I525" s="88" t="str">
        <f t="shared" ca="1" si="100"/>
        <v/>
      </c>
      <c r="J525" s="138" t="str">
        <f t="shared" ca="1" si="101"/>
        <v/>
      </c>
      <c r="K525" s="43" t="str">
        <f ca="1">+IF(G525&lt;&gt;"",SUM($G$7:G525),"")</f>
        <v/>
      </c>
      <c r="L525" s="46" t="str">
        <f t="shared" ca="1" si="102"/>
        <v/>
      </c>
      <c r="M525" s="51" t="str">
        <f ca="1">+IF(H525&lt;&gt;"",SUM($H$7:H525),"")</f>
        <v/>
      </c>
      <c r="N525" s="47" t="str">
        <f t="shared" ca="1" si="103"/>
        <v/>
      </c>
      <c r="O525" s="46" t="str">
        <f t="shared" ca="1" si="104"/>
        <v/>
      </c>
      <c r="P525" s="46" t="str">
        <f t="shared" ca="1" si="105"/>
        <v/>
      </c>
      <c r="Q525" s="53" t="str">
        <f t="shared" ca="1" si="106"/>
        <v/>
      </c>
      <c r="R525" s="53" t="str">
        <f t="shared" ca="1" si="107"/>
        <v/>
      </c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x14ac:dyDescent="0.25">
      <c r="A526" s="31">
        <v>520</v>
      </c>
      <c r="B526" s="37" t="str">
        <f t="shared" ca="1" si="97"/>
        <v/>
      </c>
      <c r="C526" s="40" t="str">
        <f t="shared" ca="1" si="98"/>
        <v/>
      </c>
      <c r="D526" s="43" t="str">
        <f ca="1">+IF($C526&lt;&gt;"",VLOOKUP(YEAR($C526),'Proyecciones cuota'!$B$5:$C$113,2,FALSE),"")</f>
        <v/>
      </c>
      <c r="E526" s="171">
        <f ca="1">IFERROR(IF($D526&lt;&gt;"",VLOOKUP(C526,Simulador!$H$17:$I$27,2,FALSE),0),0)</f>
        <v>0</v>
      </c>
      <c r="F526" s="46" t="str">
        <f t="shared" ca="1" si="99"/>
        <v/>
      </c>
      <c r="G526" s="43" t="str">
        <f ca="1">+IF(F526&lt;&gt;"",F526*VLOOKUP(YEAR($C526),'Proyecciones DTF'!$B$4:$Y$112,IF(C526&lt;EOMONTH($C$1,61),6,IF(AND(C526&gt;=EOMONTH($C$1,61),C526&lt;EOMONTH($C$1,90)),9,IF(AND(C526&gt;=EOMONTH($C$1,91),C526&lt;EOMONTH($C$1,120)),12,IF(AND(C526&gt;=EOMONTH($C$1,121),C526&lt;EOMONTH($C$1,150)),15,IF(AND(C526&gt;=EOMONTH($C$1,151),C526&lt;EOMONTH($C$1,180)),18,IF(AND(C526&gt;=EOMONTH($C$1,181),C526&lt;EOMONTH($C$1,210)),21,24))))))),"")</f>
        <v/>
      </c>
      <c r="H526" s="47" t="str">
        <f ca="1">+IF(F526&lt;&gt;"",F526*VLOOKUP(YEAR($C526),'Proyecciones DTF'!$B$4:$Y$112,IF(C526&lt;EOMONTH($C$1,61),3,IF(AND(C526&gt;=EOMONTH($C$1,61),C526&lt;EOMONTH($C$1,90)),6,IF(AND(C526&gt;=EOMONTH($C$1,91),C526&lt;EOMONTH($C$1,120)),9,IF(AND(C526&gt;=EOMONTH($C$1,121),C526&lt;EOMONTH($C$1,150)),12,IF(AND(C526&gt;=EOMONTH($C$1,151),C526&lt;EOMONTH($C$1,180)),15,IF(AND(C526&gt;=EOMONTH($C$1,181),C526&lt;EOMONTH($C$1,210)),18,21))))))),"")</f>
        <v/>
      </c>
      <c r="I526" s="88" t="str">
        <f t="shared" ca="1" si="100"/>
        <v/>
      </c>
      <c r="J526" s="138" t="str">
        <f t="shared" ca="1" si="101"/>
        <v/>
      </c>
      <c r="K526" s="43" t="str">
        <f ca="1">+IF(G526&lt;&gt;"",SUM($G$7:G526),"")</f>
        <v/>
      </c>
      <c r="L526" s="46" t="str">
        <f t="shared" ca="1" si="102"/>
        <v/>
      </c>
      <c r="M526" s="51" t="str">
        <f ca="1">+IF(H526&lt;&gt;"",SUM($H$7:H526),"")</f>
        <v/>
      </c>
      <c r="N526" s="47" t="str">
        <f t="shared" ca="1" si="103"/>
        <v/>
      </c>
      <c r="O526" s="46" t="str">
        <f t="shared" ca="1" si="104"/>
        <v/>
      </c>
      <c r="P526" s="46" t="str">
        <f t="shared" ca="1" si="105"/>
        <v/>
      </c>
      <c r="Q526" s="53" t="str">
        <f t="shared" ca="1" si="106"/>
        <v/>
      </c>
      <c r="R526" s="53" t="str">
        <f t="shared" ca="1" si="107"/>
        <v/>
      </c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x14ac:dyDescent="0.25">
      <c r="A527" s="31">
        <v>521</v>
      </c>
      <c r="B527" s="37" t="str">
        <f t="shared" ca="1" si="97"/>
        <v/>
      </c>
      <c r="C527" s="40" t="str">
        <f t="shared" ca="1" si="98"/>
        <v/>
      </c>
      <c r="D527" s="43" t="str">
        <f ca="1">+IF($C527&lt;&gt;"",VLOOKUP(YEAR($C527),'Proyecciones cuota'!$B$5:$C$113,2,FALSE),"")</f>
        <v/>
      </c>
      <c r="E527" s="171">
        <f ca="1">IFERROR(IF($D527&lt;&gt;"",VLOOKUP(C527,Simulador!$H$17:$I$27,2,FALSE),0),0)</f>
        <v>0</v>
      </c>
      <c r="F527" s="46" t="str">
        <f t="shared" ca="1" si="99"/>
        <v/>
      </c>
      <c r="G527" s="43" t="str">
        <f ca="1">+IF(F527&lt;&gt;"",F527*VLOOKUP(YEAR($C527),'Proyecciones DTF'!$B$4:$Y$112,IF(C527&lt;EOMONTH($C$1,61),6,IF(AND(C527&gt;=EOMONTH($C$1,61),C527&lt;EOMONTH($C$1,90)),9,IF(AND(C527&gt;=EOMONTH($C$1,91),C527&lt;EOMONTH($C$1,120)),12,IF(AND(C527&gt;=EOMONTH($C$1,121),C527&lt;EOMONTH($C$1,150)),15,IF(AND(C527&gt;=EOMONTH($C$1,151),C527&lt;EOMONTH($C$1,180)),18,IF(AND(C527&gt;=EOMONTH($C$1,181),C527&lt;EOMONTH($C$1,210)),21,24))))))),"")</f>
        <v/>
      </c>
      <c r="H527" s="47" t="str">
        <f ca="1">+IF(F527&lt;&gt;"",F527*VLOOKUP(YEAR($C527),'Proyecciones DTF'!$B$4:$Y$112,IF(C527&lt;EOMONTH($C$1,61),3,IF(AND(C527&gt;=EOMONTH($C$1,61),C527&lt;EOMONTH($C$1,90)),6,IF(AND(C527&gt;=EOMONTH($C$1,91),C527&lt;EOMONTH($C$1,120)),9,IF(AND(C527&gt;=EOMONTH($C$1,121),C527&lt;EOMONTH($C$1,150)),12,IF(AND(C527&gt;=EOMONTH($C$1,151),C527&lt;EOMONTH($C$1,180)),15,IF(AND(C527&gt;=EOMONTH($C$1,181),C527&lt;EOMONTH($C$1,210)),18,21))))))),"")</f>
        <v/>
      </c>
      <c r="I527" s="88" t="str">
        <f t="shared" ca="1" si="100"/>
        <v/>
      </c>
      <c r="J527" s="138" t="str">
        <f t="shared" ca="1" si="101"/>
        <v/>
      </c>
      <c r="K527" s="43" t="str">
        <f ca="1">+IF(G527&lt;&gt;"",SUM($G$7:G527),"")</f>
        <v/>
      </c>
      <c r="L527" s="46" t="str">
        <f t="shared" ca="1" si="102"/>
        <v/>
      </c>
      <c r="M527" s="51" t="str">
        <f ca="1">+IF(H527&lt;&gt;"",SUM($H$7:H527),"")</f>
        <v/>
      </c>
      <c r="N527" s="47" t="str">
        <f t="shared" ca="1" si="103"/>
        <v/>
      </c>
      <c r="O527" s="46" t="str">
        <f t="shared" ca="1" si="104"/>
        <v/>
      </c>
      <c r="P527" s="46" t="str">
        <f t="shared" ca="1" si="105"/>
        <v/>
      </c>
      <c r="Q527" s="53" t="str">
        <f t="shared" ca="1" si="106"/>
        <v/>
      </c>
      <c r="R527" s="53" t="str">
        <f t="shared" ca="1" si="107"/>
        <v/>
      </c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x14ac:dyDescent="0.25">
      <c r="A528" s="31">
        <v>522</v>
      </c>
      <c r="B528" s="37" t="str">
        <f t="shared" ca="1" si="97"/>
        <v/>
      </c>
      <c r="C528" s="40" t="str">
        <f t="shared" ca="1" si="98"/>
        <v/>
      </c>
      <c r="D528" s="43" t="str">
        <f ca="1">+IF($C528&lt;&gt;"",VLOOKUP(YEAR($C528),'Proyecciones cuota'!$B$5:$C$113,2,FALSE),"")</f>
        <v/>
      </c>
      <c r="E528" s="171">
        <f ca="1">IFERROR(IF($D528&lt;&gt;"",VLOOKUP(C528,Simulador!$H$17:$I$27,2,FALSE),0),0)</f>
        <v>0</v>
      </c>
      <c r="F528" s="46" t="str">
        <f t="shared" ca="1" si="99"/>
        <v/>
      </c>
      <c r="G528" s="43" t="str">
        <f ca="1">+IF(F528&lt;&gt;"",F528*VLOOKUP(YEAR($C528),'Proyecciones DTF'!$B$4:$Y$112,IF(C528&lt;EOMONTH($C$1,61),6,IF(AND(C528&gt;=EOMONTH($C$1,61),C528&lt;EOMONTH($C$1,90)),9,IF(AND(C528&gt;=EOMONTH($C$1,91),C528&lt;EOMONTH($C$1,120)),12,IF(AND(C528&gt;=EOMONTH($C$1,121),C528&lt;EOMONTH($C$1,150)),15,IF(AND(C528&gt;=EOMONTH($C$1,151),C528&lt;EOMONTH($C$1,180)),18,IF(AND(C528&gt;=EOMONTH($C$1,181),C528&lt;EOMONTH($C$1,210)),21,24))))))),"")</f>
        <v/>
      </c>
      <c r="H528" s="47" t="str">
        <f ca="1">+IF(F528&lt;&gt;"",F528*VLOOKUP(YEAR($C528),'Proyecciones DTF'!$B$4:$Y$112,IF(C528&lt;EOMONTH($C$1,61),3,IF(AND(C528&gt;=EOMONTH($C$1,61),C528&lt;EOMONTH($C$1,90)),6,IF(AND(C528&gt;=EOMONTH($C$1,91),C528&lt;EOMONTH($C$1,120)),9,IF(AND(C528&gt;=EOMONTH($C$1,121),C528&lt;EOMONTH($C$1,150)),12,IF(AND(C528&gt;=EOMONTH($C$1,151),C528&lt;EOMONTH($C$1,180)),15,IF(AND(C528&gt;=EOMONTH($C$1,181),C528&lt;EOMONTH($C$1,210)),18,21))))))),"")</f>
        <v/>
      </c>
      <c r="I528" s="88" t="str">
        <f t="shared" ca="1" si="100"/>
        <v/>
      </c>
      <c r="J528" s="138" t="str">
        <f t="shared" ca="1" si="101"/>
        <v/>
      </c>
      <c r="K528" s="43" t="str">
        <f ca="1">+IF(G528&lt;&gt;"",SUM($G$7:G528),"")</f>
        <v/>
      </c>
      <c r="L528" s="46" t="str">
        <f t="shared" ca="1" si="102"/>
        <v/>
      </c>
      <c r="M528" s="51" t="str">
        <f ca="1">+IF(H528&lt;&gt;"",SUM($H$7:H528),"")</f>
        <v/>
      </c>
      <c r="N528" s="47" t="str">
        <f t="shared" ca="1" si="103"/>
        <v/>
      </c>
      <c r="O528" s="46" t="str">
        <f t="shared" ca="1" si="104"/>
        <v/>
      </c>
      <c r="P528" s="46" t="str">
        <f t="shared" ca="1" si="105"/>
        <v/>
      </c>
      <c r="Q528" s="53" t="str">
        <f t="shared" ca="1" si="106"/>
        <v/>
      </c>
      <c r="R528" s="53" t="str">
        <f t="shared" ca="1" si="107"/>
        <v/>
      </c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x14ac:dyDescent="0.25">
      <c r="A529" s="31">
        <v>523</v>
      </c>
      <c r="B529" s="37" t="str">
        <f t="shared" ca="1" si="97"/>
        <v/>
      </c>
      <c r="C529" s="40" t="str">
        <f t="shared" ca="1" si="98"/>
        <v/>
      </c>
      <c r="D529" s="43" t="str">
        <f ca="1">+IF($C529&lt;&gt;"",VLOOKUP(YEAR($C529),'Proyecciones cuota'!$B$5:$C$113,2,FALSE),"")</f>
        <v/>
      </c>
      <c r="E529" s="171">
        <f ca="1">IFERROR(IF($D529&lt;&gt;"",VLOOKUP(C529,Simulador!$H$17:$I$27,2,FALSE),0),0)</f>
        <v>0</v>
      </c>
      <c r="F529" s="46" t="str">
        <f t="shared" ca="1" si="99"/>
        <v/>
      </c>
      <c r="G529" s="43" t="str">
        <f ca="1">+IF(F529&lt;&gt;"",F529*VLOOKUP(YEAR($C529),'Proyecciones DTF'!$B$4:$Y$112,IF(C529&lt;EOMONTH($C$1,61),6,IF(AND(C529&gt;=EOMONTH($C$1,61),C529&lt;EOMONTH($C$1,90)),9,IF(AND(C529&gt;=EOMONTH($C$1,91),C529&lt;EOMONTH($C$1,120)),12,IF(AND(C529&gt;=EOMONTH($C$1,121),C529&lt;EOMONTH($C$1,150)),15,IF(AND(C529&gt;=EOMONTH($C$1,151),C529&lt;EOMONTH($C$1,180)),18,IF(AND(C529&gt;=EOMONTH($C$1,181),C529&lt;EOMONTH($C$1,210)),21,24))))))),"")</f>
        <v/>
      </c>
      <c r="H529" s="47" t="str">
        <f ca="1">+IF(F529&lt;&gt;"",F529*VLOOKUP(YEAR($C529),'Proyecciones DTF'!$B$4:$Y$112,IF(C529&lt;EOMONTH($C$1,61),3,IF(AND(C529&gt;=EOMONTH($C$1,61),C529&lt;EOMONTH($C$1,90)),6,IF(AND(C529&gt;=EOMONTH($C$1,91),C529&lt;EOMONTH($C$1,120)),9,IF(AND(C529&gt;=EOMONTH($C$1,121),C529&lt;EOMONTH($C$1,150)),12,IF(AND(C529&gt;=EOMONTH($C$1,151),C529&lt;EOMONTH($C$1,180)),15,IF(AND(C529&gt;=EOMONTH($C$1,181),C529&lt;EOMONTH($C$1,210)),18,21))))))),"")</f>
        <v/>
      </c>
      <c r="I529" s="88" t="str">
        <f t="shared" ca="1" si="100"/>
        <v/>
      </c>
      <c r="J529" s="138" t="str">
        <f t="shared" ca="1" si="101"/>
        <v/>
      </c>
      <c r="K529" s="43" t="str">
        <f ca="1">+IF(G529&lt;&gt;"",SUM($G$7:G529),"")</f>
        <v/>
      </c>
      <c r="L529" s="46" t="str">
        <f t="shared" ca="1" si="102"/>
        <v/>
      </c>
      <c r="M529" s="51" t="str">
        <f ca="1">+IF(H529&lt;&gt;"",SUM($H$7:H529),"")</f>
        <v/>
      </c>
      <c r="N529" s="47" t="str">
        <f t="shared" ca="1" si="103"/>
        <v/>
      </c>
      <c r="O529" s="46" t="str">
        <f t="shared" ca="1" si="104"/>
        <v/>
      </c>
      <c r="P529" s="46" t="str">
        <f t="shared" ca="1" si="105"/>
        <v/>
      </c>
      <c r="Q529" s="53" t="str">
        <f t="shared" ca="1" si="106"/>
        <v/>
      </c>
      <c r="R529" s="53" t="str">
        <f t="shared" ca="1" si="107"/>
        <v/>
      </c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x14ac:dyDescent="0.25">
      <c r="A530" s="31">
        <v>524</v>
      </c>
      <c r="B530" s="37" t="str">
        <f t="shared" ca="1" si="97"/>
        <v/>
      </c>
      <c r="C530" s="40" t="str">
        <f t="shared" ca="1" si="98"/>
        <v/>
      </c>
      <c r="D530" s="43" t="str">
        <f ca="1">+IF($C530&lt;&gt;"",VLOOKUP(YEAR($C530),'Proyecciones cuota'!$B$5:$C$113,2,FALSE),"")</f>
        <v/>
      </c>
      <c r="E530" s="171">
        <f ca="1">IFERROR(IF($D530&lt;&gt;"",VLOOKUP(C530,Simulador!$H$17:$I$27,2,FALSE),0),0)</f>
        <v>0</v>
      </c>
      <c r="F530" s="46" t="str">
        <f t="shared" ca="1" si="99"/>
        <v/>
      </c>
      <c r="G530" s="43" t="str">
        <f ca="1">+IF(F530&lt;&gt;"",F530*VLOOKUP(YEAR($C530),'Proyecciones DTF'!$B$4:$Y$112,IF(C530&lt;EOMONTH($C$1,61),6,IF(AND(C530&gt;=EOMONTH($C$1,61),C530&lt;EOMONTH($C$1,90)),9,IF(AND(C530&gt;=EOMONTH($C$1,91),C530&lt;EOMONTH($C$1,120)),12,IF(AND(C530&gt;=EOMONTH($C$1,121),C530&lt;EOMONTH($C$1,150)),15,IF(AND(C530&gt;=EOMONTH($C$1,151),C530&lt;EOMONTH($C$1,180)),18,IF(AND(C530&gt;=EOMONTH($C$1,181),C530&lt;EOMONTH($C$1,210)),21,24))))))),"")</f>
        <v/>
      </c>
      <c r="H530" s="47" t="str">
        <f ca="1">+IF(F530&lt;&gt;"",F530*VLOOKUP(YEAR($C530),'Proyecciones DTF'!$B$4:$Y$112,IF(C530&lt;EOMONTH($C$1,61),3,IF(AND(C530&gt;=EOMONTH($C$1,61),C530&lt;EOMONTH($C$1,90)),6,IF(AND(C530&gt;=EOMONTH($C$1,91),C530&lt;EOMONTH($C$1,120)),9,IF(AND(C530&gt;=EOMONTH($C$1,121),C530&lt;EOMONTH($C$1,150)),12,IF(AND(C530&gt;=EOMONTH($C$1,151),C530&lt;EOMONTH($C$1,180)),15,IF(AND(C530&gt;=EOMONTH($C$1,181),C530&lt;EOMONTH($C$1,210)),18,21))))))),"")</f>
        <v/>
      </c>
      <c r="I530" s="88" t="str">
        <f t="shared" ca="1" si="100"/>
        <v/>
      </c>
      <c r="J530" s="138" t="str">
        <f t="shared" ca="1" si="101"/>
        <v/>
      </c>
      <c r="K530" s="43" t="str">
        <f ca="1">+IF(G530&lt;&gt;"",SUM($G$7:G530),"")</f>
        <v/>
      </c>
      <c r="L530" s="46" t="str">
        <f t="shared" ca="1" si="102"/>
        <v/>
      </c>
      <c r="M530" s="51" t="str">
        <f ca="1">+IF(H530&lt;&gt;"",SUM($H$7:H530),"")</f>
        <v/>
      </c>
      <c r="N530" s="47" t="str">
        <f t="shared" ca="1" si="103"/>
        <v/>
      </c>
      <c r="O530" s="46" t="str">
        <f t="shared" ca="1" si="104"/>
        <v/>
      </c>
      <c r="P530" s="46" t="str">
        <f t="shared" ca="1" si="105"/>
        <v/>
      </c>
      <c r="Q530" s="53" t="str">
        <f t="shared" ca="1" si="106"/>
        <v/>
      </c>
      <c r="R530" s="53" t="str">
        <f t="shared" ca="1" si="107"/>
        <v/>
      </c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x14ac:dyDescent="0.25">
      <c r="A531" s="31">
        <v>525</v>
      </c>
      <c r="B531" s="37" t="str">
        <f t="shared" ca="1" si="97"/>
        <v/>
      </c>
      <c r="C531" s="40" t="str">
        <f t="shared" ca="1" si="98"/>
        <v/>
      </c>
      <c r="D531" s="43" t="str">
        <f ca="1">+IF($C531&lt;&gt;"",VLOOKUP(YEAR($C531),'Proyecciones cuota'!$B$5:$C$113,2,FALSE),"")</f>
        <v/>
      </c>
      <c r="E531" s="171">
        <f ca="1">IFERROR(IF($D531&lt;&gt;"",VLOOKUP(C531,Simulador!$H$17:$I$27,2,FALSE),0),0)</f>
        <v>0</v>
      </c>
      <c r="F531" s="46" t="str">
        <f t="shared" ca="1" si="99"/>
        <v/>
      </c>
      <c r="G531" s="43" t="str">
        <f ca="1">+IF(F531&lt;&gt;"",F531*VLOOKUP(YEAR($C531),'Proyecciones DTF'!$B$4:$Y$112,IF(C531&lt;EOMONTH($C$1,61),6,IF(AND(C531&gt;=EOMONTH($C$1,61),C531&lt;EOMONTH($C$1,90)),9,IF(AND(C531&gt;=EOMONTH($C$1,91),C531&lt;EOMONTH($C$1,120)),12,IF(AND(C531&gt;=EOMONTH($C$1,121),C531&lt;EOMONTH($C$1,150)),15,IF(AND(C531&gt;=EOMONTH($C$1,151),C531&lt;EOMONTH($C$1,180)),18,IF(AND(C531&gt;=EOMONTH($C$1,181),C531&lt;EOMONTH($C$1,210)),21,24))))))),"")</f>
        <v/>
      </c>
      <c r="H531" s="47" t="str">
        <f ca="1">+IF(F531&lt;&gt;"",F531*VLOOKUP(YEAR($C531),'Proyecciones DTF'!$B$4:$Y$112,IF(C531&lt;EOMONTH($C$1,61),3,IF(AND(C531&gt;=EOMONTH($C$1,61),C531&lt;EOMONTH($C$1,90)),6,IF(AND(C531&gt;=EOMONTH($C$1,91),C531&lt;EOMONTH($C$1,120)),9,IF(AND(C531&gt;=EOMONTH($C$1,121),C531&lt;EOMONTH($C$1,150)),12,IF(AND(C531&gt;=EOMONTH($C$1,151),C531&lt;EOMONTH($C$1,180)),15,IF(AND(C531&gt;=EOMONTH($C$1,181),C531&lt;EOMONTH($C$1,210)),18,21))))))),"")</f>
        <v/>
      </c>
      <c r="I531" s="88" t="str">
        <f t="shared" ca="1" si="100"/>
        <v/>
      </c>
      <c r="J531" s="138" t="str">
        <f t="shared" ca="1" si="101"/>
        <v/>
      </c>
      <c r="K531" s="43" t="str">
        <f ca="1">+IF(G531&lt;&gt;"",SUM($G$7:G531),"")</f>
        <v/>
      </c>
      <c r="L531" s="46" t="str">
        <f t="shared" ca="1" si="102"/>
        <v/>
      </c>
      <c r="M531" s="51" t="str">
        <f ca="1">+IF(H531&lt;&gt;"",SUM($H$7:H531),"")</f>
        <v/>
      </c>
      <c r="N531" s="47" t="str">
        <f t="shared" ca="1" si="103"/>
        <v/>
      </c>
      <c r="O531" s="46" t="str">
        <f t="shared" ca="1" si="104"/>
        <v/>
      </c>
      <c r="P531" s="46" t="str">
        <f t="shared" ca="1" si="105"/>
        <v/>
      </c>
      <c r="Q531" s="53" t="str">
        <f t="shared" ca="1" si="106"/>
        <v/>
      </c>
      <c r="R531" s="53" t="str">
        <f t="shared" ca="1" si="107"/>
        <v/>
      </c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x14ac:dyDescent="0.25">
      <c r="A532" s="31">
        <v>526</v>
      </c>
      <c r="B532" s="37" t="str">
        <f t="shared" ca="1" si="97"/>
        <v/>
      </c>
      <c r="C532" s="40" t="str">
        <f t="shared" ca="1" si="98"/>
        <v/>
      </c>
      <c r="D532" s="43" t="str">
        <f ca="1">+IF($C532&lt;&gt;"",VLOOKUP(YEAR($C532),'Proyecciones cuota'!$B$5:$C$113,2,FALSE),"")</f>
        <v/>
      </c>
      <c r="E532" s="171">
        <f ca="1">IFERROR(IF($D532&lt;&gt;"",VLOOKUP(C532,Simulador!$H$17:$I$27,2,FALSE),0),0)</f>
        <v>0</v>
      </c>
      <c r="F532" s="46" t="str">
        <f t="shared" ca="1" si="99"/>
        <v/>
      </c>
      <c r="G532" s="43" t="str">
        <f ca="1">+IF(F532&lt;&gt;"",F532*VLOOKUP(YEAR($C532),'Proyecciones DTF'!$B$4:$Y$112,IF(C532&lt;EOMONTH($C$1,61),6,IF(AND(C532&gt;=EOMONTH($C$1,61),C532&lt;EOMONTH($C$1,90)),9,IF(AND(C532&gt;=EOMONTH($C$1,91),C532&lt;EOMONTH($C$1,120)),12,IF(AND(C532&gt;=EOMONTH($C$1,121),C532&lt;EOMONTH($C$1,150)),15,IF(AND(C532&gt;=EOMONTH($C$1,151),C532&lt;EOMONTH($C$1,180)),18,IF(AND(C532&gt;=EOMONTH($C$1,181),C532&lt;EOMONTH($C$1,210)),21,24))))))),"")</f>
        <v/>
      </c>
      <c r="H532" s="47" t="str">
        <f ca="1">+IF(F532&lt;&gt;"",F532*VLOOKUP(YEAR($C532),'Proyecciones DTF'!$B$4:$Y$112,IF(C532&lt;EOMONTH($C$1,61),3,IF(AND(C532&gt;=EOMONTH($C$1,61),C532&lt;EOMONTH($C$1,90)),6,IF(AND(C532&gt;=EOMONTH($C$1,91),C532&lt;EOMONTH($C$1,120)),9,IF(AND(C532&gt;=EOMONTH($C$1,121),C532&lt;EOMONTH($C$1,150)),12,IF(AND(C532&gt;=EOMONTH($C$1,151),C532&lt;EOMONTH($C$1,180)),15,IF(AND(C532&gt;=EOMONTH($C$1,181),C532&lt;EOMONTH($C$1,210)),18,21))))))),"")</f>
        <v/>
      </c>
      <c r="I532" s="88" t="str">
        <f t="shared" ca="1" si="100"/>
        <v/>
      </c>
      <c r="J532" s="138" t="str">
        <f t="shared" ca="1" si="101"/>
        <v/>
      </c>
      <c r="K532" s="43" t="str">
        <f ca="1">+IF(G532&lt;&gt;"",SUM($G$7:G532),"")</f>
        <v/>
      </c>
      <c r="L532" s="46" t="str">
        <f t="shared" ca="1" si="102"/>
        <v/>
      </c>
      <c r="M532" s="51" t="str">
        <f ca="1">+IF(H532&lt;&gt;"",SUM($H$7:H532),"")</f>
        <v/>
      </c>
      <c r="N532" s="47" t="str">
        <f t="shared" ca="1" si="103"/>
        <v/>
      </c>
      <c r="O532" s="46" t="str">
        <f t="shared" ca="1" si="104"/>
        <v/>
      </c>
      <c r="P532" s="46" t="str">
        <f t="shared" ca="1" si="105"/>
        <v/>
      </c>
      <c r="Q532" s="53" t="str">
        <f t="shared" ca="1" si="106"/>
        <v/>
      </c>
      <c r="R532" s="53" t="str">
        <f t="shared" ca="1" si="107"/>
        <v/>
      </c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x14ac:dyDescent="0.25">
      <c r="A533" s="31">
        <v>527</v>
      </c>
      <c r="B533" s="37" t="str">
        <f t="shared" ca="1" si="97"/>
        <v/>
      </c>
      <c r="C533" s="40" t="str">
        <f t="shared" ca="1" si="98"/>
        <v/>
      </c>
      <c r="D533" s="43" t="str">
        <f ca="1">+IF($C533&lt;&gt;"",VLOOKUP(YEAR($C533),'Proyecciones cuota'!$B$5:$C$113,2,FALSE),"")</f>
        <v/>
      </c>
      <c r="E533" s="171">
        <f ca="1">IFERROR(IF($D533&lt;&gt;"",VLOOKUP(C533,Simulador!$H$17:$I$27,2,FALSE),0),0)</f>
        <v>0</v>
      </c>
      <c r="F533" s="46" t="str">
        <f t="shared" ca="1" si="99"/>
        <v/>
      </c>
      <c r="G533" s="43" t="str">
        <f ca="1">+IF(F533&lt;&gt;"",F533*VLOOKUP(YEAR($C533),'Proyecciones DTF'!$B$4:$Y$112,IF(C533&lt;EOMONTH($C$1,61),6,IF(AND(C533&gt;=EOMONTH($C$1,61),C533&lt;EOMONTH($C$1,90)),9,IF(AND(C533&gt;=EOMONTH($C$1,91),C533&lt;EOMONTH($C$1,120)),12,IF(AND(C533&gt;=EOMONTH($C$1,121),C533&lt;EOMONTH($C$1,150)),15,IF(AND(C533&gt;=EOMONTH($C$1,151),C533&lt;EOMONTH($C$1,180)),18,IF(AND(C533&gt;=EOMONTH($C$1,181),C533&lt;EOMONTH($C$1,210)),21,24))))))),"")</f>
        <v/>
      </c>
      <c r="H533" s="47" t="str">
        <f ca="1">+IF(F533&lt;&gt;"",F533*VLOOKUP(YEAR($C533),'Proyecciones DTF'!$B$4:$Y$112,IF(C533&lt;EOMONTH($C$1,61),3,IF(AND(C533&gt;=EOMONTH($C$1,61),C533&lt;EOMONTH($C$1,90)),6,IF(AND(C533&gt;=EOMONTH($C$1,91),C533&lt;EOMONTH($C$1,120)),9,IF(AND(C533&gt;=EOMONTH($C$1,121),C533&lt;EOMONTH($C$1,150)),12,IF(AND(C533&gt;=EOMONTH($C$1,151),C533&lt;EOMONTH($C$1,180)),15,IF(AND(C533&gt;=EOMONTH($C$1,181),C533&lt;EOMONTH($C$1,210)),18,21))))))),"")</f>
        <v/>
      </c>
      <c r="I533" s="88" t="str">
        <f t="shared" ca="1" si="100"/>
        <v/>
      </c>
      <c r="J533" s="138" t="str">
        <f t="shared" ca="1" si="101"/>
        <v/>
      </c>
      <c r="K533" s="43" t="str">
        <f ca="1">+IF(G533&lt;&gt;"",SUM($G$7:G533),"")</f>
        <v/>
      </c>
      <c r="L533" s="46" t="str">
        <f t="shared" ca="1" si="102"/>
        <v/>
      </c>
      <c r="M533" s="51" t="str">
        <f ca="1">+IF(H533&lt;&gt;"",SUM($H$7:H533),"")</f>
        <v/>
      </c>
      <c r="N533" s="47" t="str">
        <f t="shared" ca="1" si="103"/>
        <v/>
      </c>
      <c r="O533" s="46" t="str">
        <f t="shared" ca="1" si="104"/>
        <v/>
      </c>
      <c r="P533" s="46" t="str">
        <f t="shared" ca="1" si="105"/>
        <v/>
      </c>
      <c r="Q533" s="53" t="str">
        <f t="shared" ca="1" si="106"/>
        <v/>
      </c>
      <c r="R533" s="53" t="str">
        <f t="shared" ca="1" si="107"/>
        <v/>
      </c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x14ac:dyDescent="0.25">
      <c r="A534" s="31">
        <v>528</v>
      </c>
      <c r="B534" s="37" t="str">
        <f t="shared" ca="1" si="97"/>
        <v/>
      </c>
      <c r="C534" s="40" t="str">
        <f t="shared" ca="1" si="98"/>
        <v/>
      </c>
      <c r="D534" s="43" t="str">
        <f ca="1">+IF($C534&lt;&gt;"",VLOOKUP(YEAR($C534),'Proyecciones cuota'!$B$5:$C$113,2,FALSE),"")</f>
        <v/>
      </c>
      <c r="E534" s="171">
        <f ca="1">IFERROR(IF($D534&lt;&gt;"",VLOOKUP(C534,Simulador!$H$17:$I$27,2,FALSE),0),0)</f>
        <v>0</v>
      </c>
      <c r="F534" s="46" t="str">
        <f t="shared" ca="1" si="99"/>
        <v/>
      </c>
      <c r="G534" s="43" t="str">
        <f ca="1">+IF(F534&lt;&gt;"",F534*VLOOKUP(YEAR($C534),'Proyecciones DTF'!$B$4:$Y$112,IF(C534&lt;EOMONTH($C$1,61),6,IF(AND(C534&gt;=EOMONTH($C$1,61),C534&lt;EOMONTH($C$1,90)),9,IF(AND(C534&gt;=EOMONTH($C$1,91),C534&lt;EOMONTH($C$1,120)),12,IF(AND(C534&gt;=EOMONTH($C$1,121),C534&lt;EOMONTH($C$1,150)),15,IF(AND(C534&gt;=EOMONTH($C$1,151),C534&lt;EOMONTH($C$1,180)),18,IF(AND(C534&gt;=EOMONTH($C$1,181),C534&lt;EOMONTH($C$1,210)),21,24))))))),"")</f>
        <v/>
      </c>
      <c r="H534" s="47" t="str">
        <f ca="1">+IF(F534&lt;&gt;"",F534*VLOOKUP(YEAR($C534),'Proyecciones DTF'!$B$4:$Y$112,IF(C534&lt;EOMONTH($C$1,61),3,IF(AND(C534&gt;=EOMONTH($C$1,61),C534&lt;EOMONTH($C$1,90)),6,IF(AND(C534&gt;=EOMONTH($C$1,91),C534&lt;EOMONTH($C$1,120)),9,IF(AND(C534&gt;=EOMONTH($C$1,121),C534&lt;EOMONTH($C$1,150)),12,IF(AND(C534&gt;=EOMONTH($C$1,151),C534&lt;EOMONTH($C$1,180)),15,IF(AND(C534&gt;=EOMONTH($C$1,181),C534&lt;EOMONTH($C$1,210)),18,21))))))),"")</f>
        <v/>
      </c>
      <c r="I534" s="88" t="str">
        <f t="shared" ca="1" si="100"/>
        <v/>
      </c>
      <c r="J534" s="138" t="str">
        <f t="shared" ca="1" si="101"/>
        <v/>
      </c>
      <c r="K534" s="43" t="str">
        <f ca="1">+IF(G534&lt;&gt;"",SUM($G$7:G534),"")</f>
        <v/>
      </c>
      <c r="L534" s="46" t="str">
        <f t="shared" ca="1" si="102"/>
        <v/>
      </c>
      <c r="M534" s="51" t="str">
        <f ca="1">+IF(H534&lt;&gt;"",SUM($H$7:H534),"")</f>
        <v/>
      </c>
      <c r="N534" s="47" t="str">
        <f t="shared" ca="1" si="103"/>
        <v/>
      </c>
      <c r="O534" s="46" t="str">
        <f t="shared" ca="1" si="104"/>
        <v/>
      </c>
      <c r="P534" s="46" t="str">
        <f t="shared" ca="1" si="105"/>
        <v/>
      </c>
      <c r="Q534" s="53" t="str">
        <f t="shared" ca="1" si="106"/>
        <v/>
      </c>
      <c r="R534" s="53" t="str">
        <f t="shared" ca="1" si="107"/>
        <v/>
      </c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x14ac:dyDescent="0.25">
      <c r="A535" s="31">
        <v>529</v>
      </c>
      <c r="B535" s="37" t="str">
        <f t="shared" ca="1" si="97"/>
        <v/>
      </c>
      <c r="C535" s="40" t="str">
        <f t="shared" ca="1" si="98"/>
        <v/>
      </c>
      <c r="D535" s="43" t="str">
        <f ca="1">+IF($C535&lt;&gt;"",VLOOKUP(YEAR($C535),'Proyecciones cuota'!$B$5:$C$113,2,FALSE),"")</f>
        <v/>
      </c>
      <c r="E535" s="171">
        <f ca="1">IFERROR(IF($D535&lt;&gt;"",VLOOKUP(C535,Simulador!$H$17:$I$27,2,FALSE),0),0)</f>
        <v>0</v>
      </c>
      <c r="F535" s="46" t="str">
        <f t="shared" ca="1" si="99"/>
        <v/>
      </c>
      <c r="G535" s="43" t="str">
        <f ca="1">+IF(F535&lt;&gt;"",F535*VLOOKUP(YEAR($C535),'Proyecciones DTF'!$B$4:$Y$112,IF(C535&lt;EOMONTH($C$1,61),6,IF(AND(C535&gt;=EOMONTH($C$1,61),C535&lt;EOMONTH($C$1,90)),9,IF(AND(C535&gt;=EOMONTH($C$1,91),C535&lt;EOMONTH($C$1,120)),12,IF(AND(C535&gt;=EOMONTH($C$1,121),C535&lt;EOMONTH($C$1,150)),15,IF(AND(C535&gt;=EOMONTH($C$1,151),C535&lt;EOMONTH($C$1,180)),18,IF(AND(C535&gt;=EOMONTH($C$1,181),C535&lt;EOMONTH($C$1,210)),21,24))))))),"")</f>
        <v/>
      </c>
      <c r="H535" s="47" t="str">
        <f ca="1">+IF(F535&lt;&gt;"",F535*VLOOKUP(YEAR($C535),'Proyecciones DTF'!$B$4:$Y$112,IF(C535&lt;EOMONTH($C$1,61),3,IF(AND(C535&gt;=EOMONTH($C$1,61),C535&lt;EOMONTH($C$1,90)),6,IF(AND(C535&gt;=EOMONTH($C$1,91),C535&lt;EOMONTH($C$1,120)),9,IF(AND(C535&gt;=EOMONTH($C$1,121),C535&lt;EOMONTH($C$1,150)),12,IF(AND(C535&gt;=EOMONTH($C$1,151),C535&lt;EOMONTH($C$1,180)),15,IF(AND(C535&gt;=EOMONTH($C$1,181),C535&lt;EOMONTH($C$1,210)),18,21))))))),"")</f>
        <v/>
      </c>
      <c r="I535" s="88" t="str">
        <f t="shared" ca="1" si="100"/>
        <v/>
      </c>
      <c r="J535" s="138" t="str">
        <f t="shared" ca="1" si="101"/>
        <v/>
      </c>
      <c r="K535" s="43" t="str">
        <f ca="1">+IF(G535&lt;&gt;"",SUM($G$7:G535),"")</f>
        <v/>
      </c>
      <c r="L535" s="46" t="str">
        <f t="shared" ca="1" si="102"/>
        <v/>
      </c>
      <c r="M535" s="51" t="str">
        <f ca="1">+IF(H535&lt;&gt;"",SUM($H$7:H535),"")</f>
        <v/>
      </c>
      <c r="N535" s="47" t="str">
        <f t="shared" ca="1" si="103"/>
        <v/>
      </c>
      <c r="O535" s="46" t="str">
        <f t="shared" ca="1" si="104"/>
        <v/>
      </c>
      <c r="P535" s="46" t="str">
        <f t="shared" ca="1" si="105"/>
        <v/>
      </c>
      <c r="Q535" s="53" t="str">
        <f t="shared" ca="1" si="106"/>
        <v/>
      </c>
      <c r="R535" s="53" t="str">
        <f t="shared" ca="1" si="107"/>
        <v/>
      </c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x14ac:dyDescent="0.25">
      <c r="A536" s="31">
        <v>530</v>
      </c>
      <c r="B536" s="37" t="str">
        <f t="shared" ca="1" si="97"/>
        <v/>
      </c>
      <c r="C536" s="40" t="str">
        <f t="shared" ca="1" si="98"/>
        <v/>
      </c>
      <c r="D536" s="43" t="str">
        <f ca="1">+IF($C536&lt;&gt;"",VLOOKUP(YEAR($C536),'Proyecciones cuota'!$B$5:$C$113,2,FALSE),"")</f>
        <v/>
      </c>
      <c r="E536" s="171">
        <f ca="1">IFERROR(IF($D536&lt;&gt;"",VLOOKUP(C536,Simulador!$H$17:$I$27,2,FALSE),0),0)</f>
        <v>0</v>
      </c>
      <c r="F536" s="46" t="str">
        <f t="shared" ca="1" si="99"/>
        <v/>
      </c>
      <c r="G536" s="43" t="str">
        <f ca="1">+IF(F536&lt;&gt;"",F536*VLOOKUP(YEAR($C536),'Proyecciones DTF'!$B$4:$Y$112,IF(C536&lt;EOMONTH($C$1,61),6,IF(AND(C536&gt;=EOMONTH($C$1,61),C536&lt;EOMONTH($C$1,90)),9,IF(AND(C536&gt;=EOMONTH($C$1,91),C536&lt;EOMONTH($C$1,120)),12,IF(AND(C536&gt;=EOMONTH($C$1,121),C536&lt;EOMONTH($C$1,150)),15,IF(AND(C536&gt;=EOMONTH($C$1,151),C536&lt;EOMONTH($C$1,180)),18,IF(AND(C536&gt;=EOMONTH($C$1,181),C536&lt;EOMONTH($C$1,210)),21,24))))))),"")</f>
        <v/>
      </c>
      <c r="H536" s="47" t="str">
        <f ca="1">+IF(F536&lt;&gt;"",F536*VLOOKUP(YEAR($C536),'Proyecciones DTF'!$B$4:$Y$112,IF(C536&lt;EOMONTH($C$1,61),3,IF(AND(C536&gt;=EOMONTH($C$1,61),C536&lt;EOMONTH($C$1,90)),6,IF(AND(C536&gt;=EOMONTH($C$1,91),C536&lt;EOMONTH($C$1,120)),9,IF(AND(C536&gt;=EOMONTH($C$1,121),C536&lt;EOMONTH($C$1,150)),12,IF(AND(C536&gt;=EOMONTH($C$1,151),C536&lt;EOMONTH($C$1,180)),15,IF(AND(C536&gt;=EOMONTH($C$1,181),C536&lt;EOMONTH($C$1,210)),18,21))))))),"")</f>
        <v/>
      </c>
      <c r="I536" s="88" t="str">
        <f t="shared" ca="1" si="100"/>
        <v/>
      </c>
      <c r="J536" s="138" t="str">
        <f t="shared" ca="1" si="101"/>
        <v/>
      </c>
      <c r="K536" s="43" t="str">
        <f ca="1">+IF(G536&lt;&gt;"",SUM($G$7:G536),"")</f>
        <v/>
      </c>
      <c r="L536" s="46" t="str">
        <f t="shared" ca="1" si="102"/>
        <v/>
      </c>
      <c r="M536" s="51" t="str">
        <f ca="1">+IF(H536&lt;&gt;"",SUM($H$7:H536),"")</f>
        <v/>
      </c>
      <c r="N536" s="47" t="str">
        <f t="shared" ca="1" si="103"/>
        <v/>
      </c>
      <c r="O536" s="46" t="str">
        <f t="shared" ca="1" si="104"/>
        <v/>
      </c>
      <c r="P536" s="46" t="str">
        <f t="shared" ca="1" si="105"/>
        <v/>
      </c>
      <c r="Q536" s="53" t="str">
        <f t="shared" ca="1" si="106"/>
        <v/>
      </c>
      <c r="R536" s="53" t="str">
        <f t="shared" ca="1" si="107"/>
        <v/>
      </c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x14ac:dyDescent="0.25">
      <c r="A537" s="31">
        <v>531</v>
      </c>
      <c r="B537" s="37" t="str">
        <f t="shared" ca="1" si="97"/>
        <v/>
      </c>
      <c r="C537" s="40" t="str">
        <f t="shared" ca="1" si="98"/>
        <v/>
      </c>
      <c r="D537" s="43" t="str">
        <f ca="1">+IF($C537&lt;&gt;"",VLOOKUP(YEAR($C537),'Proyecciones cuota'!$B$5:$C$113,2,FALSE),"")</f>
        <v/>
      </c>
      <c r="E537" s="171">
        <f ca="1">IFERROR(IF($D537&lt;&gt;"",VLOOKUP(C537,Simulador!$H$17:$I$27,2,FALSE),0),0)</f>
        <v>0</v>
      </c>
      <c r="F537" s="46" t="str">
        <f t="shared" ca="1" si="99"/>
        <v/>
      </c>
      <c r="G537" s="43" t="str">
        <f ca="1">+IF(F537&lt;&gt;"",F537*VLOOKUP(YEAR($C537),'Proyecciones DTF'!$B$4:$Y$112,IF(C537&lt;EOMONTH($C$1,61),6,IF(AND(C537&gt;=EOMONTH($C$1,61),C537&lt;EOMONTH($C$1,90)),9,IF(AND(C537&gt;=EOMONTH($C$1,91),C537&lt;EOMONTH($C$1,120)),12,IF(AND(C537&gt;=EOMONTH($C$1,121),C537&lt;EOMONTH($C$1,150)),15,IF(AND(C537&gt;=EOMONTH($C$1,151),C537&lt;EOMONTH($C$1,180)),18,IF(AND(C537&gt;=EOMONTH($C$1,181),C537&lt;EOMONTH($C$1,210)),21,24))))))),"")</f>
        <v/>
      </c>
      <c r="H537" s="47" t="str">
        <f ca="1">+IF(F537&lt;&gt;"",F537*VLOOKUP(YEAR($C537),'Proyecciones DTF'!$B$4:$Y$112,IF(C537&lt;EOMONTH($C$1,61),3,IF(AND(C537&gt;=EOMONTH($C$1,61),C537&lt;EOMONTH($C$1,90)),6,IF(AND(C537&gt;=EOMONTH($C$1,91),C537&lt;EOMONTH($C$1,120)),9,IF(AND(C537&gt;=EOMONTH($C$1,121),C537&lt;EOMONTH($C$1,150)),12,IF(AND(C537&gt;=EOMONTH($C$1,151),C537&lt;EOMONTH($C$1,180)),15,IF(AND(C537&gt;=EOMONTH($C$1,181),C537&lt;EOMONTH($C$1,210)),18,21))))))),"")</f>
        <v/>
      </c>
      <c r="I537" s="88" t="str">
        <f t="shared" ca="1" si="100"/>
        <v/>
      </c>
      <c r="J537" s="138" t="str">
        <f t="shared" ca="1" si="101"/>
        <v/>
      </c>
      <c r="K537" s="43" t="str">
        <f ca="1">+IF(G537&lt;&gt;"",SUM($G$7:G537),"")</f>
        <v/>
      </c>
      <c r="L537" s="46" t="str">
        <f t="shared" ca="1" si="102"/>
        <v/>
      </c>
      <c r="M537" s="51" t="str">
        <f ca="1">+IF(H537&lt;&gt;"",SUM($H$7:H537),"")</f>
        <v/>
      </c>
      <c r="N537" s="47" t="str">
        <f t="shared" ca="1" si="103"/>
        <v/>
      </c>
      <c r="O537" s="46" t="str">
        <f t="shared" ca="1" si="104"/>
        <v/>
      </c>
      <c r="P537" s="46" t="str">
        <f t="shared" ca="1" si="105"/>
        <v/>
      </c>
      <c r="Q537" s="53" t="str">
        <f t="shared" ca="1" si="106"/>
        <v/>
      </c>
      <c r="R537" s="53" t="str">
        <f t="shared" ca="1" si="107"/>
        <v/>
      </c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x14ac:dyDescent="0.25">
      <c r="A538" s="31">
        <v>532</v>
      </c>
      <c r="B538" s="37" t="str">
        <f t="shared" ca="1" si="97"/>
        <v/>
      </c>
      <c r="C538" s="40" t="str">
        <f t="shared" ca="1" si="98"/>
        <v/>
      </c>
      <c r="D538" s="43" t="str">
        <f ca="1">+IF($C538&lt;&gt;"",VLOOKUP(YEAR($C538),'Proyecciones cuota'!$B$5:$C$113,2,FALSE),"")</f>
        <v/>
      </c>
      <c r="E538" s="171">
        <f ca="1">IFERROR(IF($D538&lt;&gt;"",VLOOKUP(C538,Simulador!$H$17:$I$27,2,FALSE),0),0)</f>
        <v>0</v>
      </c>
      <c r="F538" s="46" t="str">
        <f t="shared" ca="1" si="99"/>
        <v/>
      </c>
      <c r="G538" s="43" t="str">
        <f ca="1">+IF(F538&lt;&gt;"",F538*VLOOKUP(YEAR($C538),'Proyecciones DTF'!$B$4:$Y$112,IF(C538&lt;EOMONTH($C$1,61),6,IF(AND(C538&gt;=EOMONTH($C$1,61),C538&lt;EOMONTH($C$1,90)),9,IF(AND(C538&gt;=EOMONTH($C$1,91),C538&lt;EOMONTH($C$1,120)),12,IF(AND(C538&gt;=EOMONTH($C$1,121),C538&lt;EOMONTH($C$1,150)),15,IF(AND(C538&gt;=EOMONTH($C$1,151),C538&lt;EOMONTH($C$1,180)),18,IF(AND(C538&gt;=EOMONTH($C$1,181),C538&lt;EOMONTH($C$1,210)),21,24))))))),"")</f>
        <v/>
      </c>
      <c r="H538" s="47" t="str">
        <f ca="1">+IF(F538&lt;&gt;"",F538*VLOOKUP(YEAR($C538),'Proyecciones DTF'!$B$4:$Y$112,IF(C538&lt;EOMONTH($C$1,61),3,IF(AND(C538&gt;=EOMONTH($C$1,61),C538&lt;EOMONTH($C$1,90)),6,IF(AND(C538&gt;=EOMONTH($C$1,91),C538&lt;EOMONTH($C$1,120)),9,IF(AND(C538&gt;=EOMONTH($C$1,121),C538&lt;EOMONTH($C$1,150)),12,IF(AND(C538&gt;=EOMONTH($C$1,151),C538&lt;EOMONTH($C$1,180)),15,IF(AND(C538&gt;=EOMONTH($C$1,181),C538&lt;EOMONTH($C$1,210)),18,21))))))),"")</f>
        <v/>
      </c>
      <c r="I538" s="88" t="str">
        <f t="shared" ca="1" si="100"/>
        <v/>
      </c>
      <c r="J538" s="138" t="str">
        <f t="shared" ca="1" si="101"/>
        <v/>
      </c>
      <c r="K538" s="43" t="str">
        <f ca="1">+IF(G538&lt;&gt;"",SUM($G$7:G538),"")</f>
        <v/>
      </c>
      <c r="L538" s="46" t="str">
        <f t="shared" ca="1" si="102"/>
        <v/>
      </c>
      <c r="M538" s="51" t="str">
        <f ca="1">+IF(H538&lt;&gt;"",SUM($H$7:H538),"")</f>
        <v/>
      </c>
      <c r="N538" s="47" t="str">
        <f t="shared" ca="1" si="103"/>
        <v/>
      </c>
      <c r="O538" s="46" t="str">
        <f t="shared" ca="1" si="104"/>
        <v/>
      </c>
      <c r="P538" s="46" t="str">
        <f t="shared" ca="1" si="105"/>
        <v/>
      </c>
      <c r="Q538" s="53" t="str">
        <f t="shared" ca="1" si="106"/>
        <v/>
      </c>
      <c r="R538" s="53" t="str">
        <f t="shared" ca="1" si="107"/>
        <v/>
      </c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x14ac:dyDescent="0.25">
      <c r="A539" s="31">
        <v>533</v>
      </c>
      <c r="B539" s="37" t="str">
        <f t="shared" ca="1" si="97"/>
        <v/>
      </c>
      <c r="C539" s="40" t="str">
        <f t="shared" ca="1" si="98"/>
        <v/>
      </c>
      <c r="D539" s="43" t="str">
        <f ca="1">+IF($C539&lt;&gt;"",VLOOKUP(YEAR($C539),'Proyecciones cuota'!$B$5:$C$113,2,FALSE),"")</f>
        <v/>
      </c>
      <c r="E539" s="171">
        <f ca="1">IFERROR(IF($D539&lt;&gt;"",VLOOKUP(C539,Simulador!$H$17:$I$27,2,FALSE),0),0)</f>
        <v>0</v>
      </c>
      <c r="F539" s="46" t="str">
        <f t="shared" ca="1" si="99"/>
        <v/>
      </c>
      <c r="G539" s="43" t="str">
        <f ca="1">+IF(F539&lt;&gt;"",F539*VLOOKUP(YEAR($C539),'Proyecciones DTF'!$B$4:$Y$112,IF(C539&lt;EOMONTH($C$1,61),6,IF(AND(C539&gt;=EOMONTH($C$1,61),C539&lt;EOMONTH($C$1,90)),9,IF(AND(C539&gt;=EOMONTH($C$1,91),C539&lt;EOMONTH($C$1,120)),12,IF(AND(C539&gt;=EOMONTH($C$1,121),C539&lt;EOMONTH($C$1,150)),15,IF(AND(C539&gt;=EOMONTH($C$1,151),C539&lt;EOMONTH($C$1,180)),18,IF(AND(C539&gt;=EOMONTH($C$1,181),C539&lt;EOMONTH($C$1,210)),21,24))))))),"")</f>
        <v/>
      </c>
      <c r="H539" s="47" t="str">
        <f ca="1">+IF(F539&lt;&gt;"",F539*VLOOKUP(YEAR($C539),'Proyecciones DTF'!$B$4:$Y$112,IF(C539&lt;EOMONTH($C$1,61),3,IF(AND(C539&gt;=EOMONTH($C$1,61),C539&lt;EOMONTH($C$1,90)),6,IF(AND(C539&gt;=EOMONTH($C$1,91),C539&lt;EOMONTH($C$1,120)),9,IF(AND(C539&gt;=EOMONTH($C$1,121),C539&lt;EOMONTH($C$1,150)),12,IF(AND(C539&gt;=EOMONTH($C$1,151),C539&lt;EOMONTH($C$1,180)),15,IF(AND(C539&gt;=EOMONTH($C$1,181),C539&lt;EOMONTH($C$1,210)),18,21))))))),"")</f>
        <v/>
      </c>
      <c r="I539" s="88" t="str">
        <f t="shared" ca="1" si="100"/>
        <v/>
      </c>
      <c r="J539" s="138" t="str">
        <f t="shared" ca="1" si="101"/>
        <v/>
      </c>
      <c r="K539" s="43" t="str">
        <f ca="1">+IF(G539&lt;&gt;"",SUM($G$7:G539),"")</f>
        <v/>
      </c>
      <c r="L539" s="46" t="str">
        <f t="shared" ca="1" si="102"/>
        <v/>
      </c>
      <c r="M539" s="51" t="str">
        <f ca="1">+IF(H539&lt;&gt;"",SUM($H$7:H539),"")</f>
        <v/>
      </c>
      <c r="N539" s="47" t="str">
        <f t="shared" ca="1" si="103"/>
        <v/>
      </c>
      <c r="O539" s="46" t="str">
        <f t="shared" ca="1" si="104"/>
        <v/>
      </c>
      <c r="P539" s="46" t="str">
        <f t="shared" ca="1" si="105"/>
        <v/>
      </c>
      <c r="Q539" s="53" t="str">
        <f t="shared" ca="1" si="106"/>
        <v/>
      </c>
      <c r="R539" s="53" t="str">
        <f t="shared" ca="1" si="107"/>
        <v/>
      </c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x14ac:dyDescent="0.25">
      <c r="A540" s="31">
        <v>534</v>
      </c>
      <c r="B540" s="37" t="str">
        <f t="shared" ca="1" si="97"/>
        <v/>
      </c>
      <c r="C540" s="40" t="str">
        <f t="shared" ca="1" si="98"/>
        <v/>
      </c>
      <c r="D540" s="43" t="str">
        <f ca="1">+IF($C540&lt;&gt;"",VLOOKUP(YEAR($C540),'Proyecciones cuota'!$B$5:$C$113,2,FALSE),"")</f>
        <v/>
      </c>
      <c r="E540" s="171">
        <f ca="1">IFERROR(IF($D540&lt;&gt;"",VLOOKUP(C540,Simulador!$H$17:$I$27,2,FALSE),0),0)</f>
        <v>0</v>
      </c>
      <c r="F540" s="46" t="str">
        <f t="shared" ca="1" si="99"/>
        <v/>
      </c>
      <c r="G540" s="43" t="str">
        <f ca="1">+IF(F540&lt;&gt;"",F540*VLOOKUP(YEAR($C540),'Proyecciones DTF'!$B$4:$Y$112,IF(C540&lt;EOMONTH($C$1,61),6,IF(AND(C540&gt;=EOMONTH($C$1,61),C540&lt;EOMONTH($C$1,90)),9,IF(AND(C540&gt;=EOMONTH($C$1,91),C540&lt;EOMONTH($C$1,120)),12,IF(AND(C540&gt;=EOMONTH($C$1,121),C540&lt;EOMONTH($C$1,150)),15,IF(AND(C540&gt;=EOMONTH($C$1,151),C540&lt;EOMONTH($C$1,180)),18,IF(AND(C540&gt;=EOMONTH($C$1,181),C540&lt;EOMONTH($C$1,210)),21,24))))))),"")</f>
        <v/>
      </c>
      <c r="H540" s="47" t="str">
        <f ca="1">+IF(F540&lt;&gt;"",F540*VLOOKUP(YEAR($C540),'Proyecciones DTF'!$B$4:$Y$112,IF(C540&lt;EOMONTH($C$1,61),3,IF(AND(C540&gt;=EOMONTH($C$1,61),C540&lt;EOMONTH($C$1,90)),6,IF(AND(C540&gt;=EOMONTH($C$1,91),C540&lt;EOMONTH($C$1,120)),9,IF(AND(C540&gt;=EOMONTH($C$1,121),C540&lt;EOMONTH($C$1,150)),12,IF(AND(C540&gt;=EOMONTH($C$1,151),C540&lt;EOMONTH($C$1,180)),15,IF(AND(C540&gt;=EOMONTH($C$1,181),C540&lt;EOMONTH($C$1,210)),18,21))))))),"")</f>
        <v/>
      </c>
      <c r="I540" s="88" t="str">
        <f t="shared" ca="1" si="100"/>
        <v/>
      </c>
      <c r="J540" s="138" t="str">
        <f t="shared" ca="1" si="101"/>
        <v/>
      </c>
      <c r="K540" s="43" t="str">
        <f ca="1">+IF(G540&lt;&gt;"",SUM($G$7:G540),"")</f>
        <v/>
      </c>
      <c r="L540" s="46" t="str">
        <f t="shared" ca="1" si="102"/>
        <v/>
      </c>
      <c r="M540" s="51" t="str">
        <f ca="1">+IF(H540&lt;&gt;"",SUM($H$7:H540),"")</f>
        <v/>
      </c>
      <c r="N540" s="47" t="str">
        <f t="shared" ca="1" si="103"/>
        <v/>
      </c>
      <c r="O540" s="46" t="str">
        <f t="shared" ca="1" si="104"/>
        <v/>
      </c>
      <c r="P540" s="46" t="str">
        <f t="shared" ca="1" si="105"/>
        <v/>
      </c>
      <c r="Q540" s="53" t="str">
        <f t="shared" ca="1" si="106"/>
        <v/>
      </c>
      <c r="R540" s="53" t="str">
        <f t="shared" ca="1" si="107"/>
        <v/>
      </c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x14ac:dyDescent="0.25">
      <c r="A541" s="31">
        <v>535</v>
      </c>
      <c r="B541" s="37" t="str">
        <f t="shared" ca="1" si="97"/>
        <v/>
      </c>
      <c r="C541" s="40" t="str">
        <f t="shared" ca="1" si="98"/>
        <v/>
      </c>
      <c r="D541" s="43" t="str">
        <f ca="1">+IF($C541&lt;&gt;"",VLOOKUP(YEAR($C541),'Proyecciones cuota'!$B$5:$C$113,2,FALSE),"")</f>
        <v/>
      </c>
      <c r="E541" s="171">
        <f ca="1">IFERROR(IF($D541&lt;&gt;"",VLOOKUP(C541,Simulador!$H$17:$I$27,2,FALSE),0),0)</f>
        <v>0</v>
      </c>
      <c r="F541" s="46" t="str">
        <f t="shared" ca="1" si="99"/>
        <v/>
      </c>
      <c r="G541" s="43" t="str">
        <f ca="1">+IF(F541&lt;&gt;"",F541*VLOOKUP(YEAR($C541),'Proyecciones DTF'!$B$4:$Y$112,IF(C541&lt;EOMONTH($C$1,61),6,IF(AND(C541&gt;=EOMONTH($C$1,61),C541&lt;EOMONTH($C$1,90)),9,IF(AND(C541&gt;=EOMONTH($C$1,91),C541&lt;EOMONTH($C$1,120)),12,IF(AND(C541&gt;=EOMONTH($C$1,121),C541&lt;EOMONTH($C$1,150)),15,IF(AND(C541&gt;=EOMONTH($C$1,151),C541&lt;EOMONTH($C$1,180)),18,IF(AND(C541&gt;=EOMONTH($C$1,181),C541&lt;EOMONTH($C$1,210)),21,24))))))),"")</f>
        <v/>
      </c>
      <c r="H541" s="47" t="str">
        <f ca="1">+IF(F541&lt;&gt;"",F541*VLOOKUP(YEAR($C541),'Proyecciones DTF'!$B$4:$Y$112,IF(C541&lt;EOMONTH($C$1,61),3,IF(AND(C541&gt;=EOMONTH($C$1,61),C541&lt;EOMONTH($C$1,90)),6,IF(AND(C541&gt;=EOMONTH($C$1,91),C541&lt;EOMONTH($C$1,120)),9,IF(AND(C541&gt;=EOMONTH($C$1,121),C541&lt;EOMONTH($C$1,150)),12,IF(AND(C541&gt;=EOMONTH($C$1,151),C541&lt;EOMONTH($C$1,180)),15,IF(AND(C541&gt;=EOMONTH($C$1,181),C541&lt;EOMONTH($C$1,210)),18,21))))))),"")</f>
        <v/>
      </c>
      <c r="I541" s="88" t="str">
        <f t="shared" ca="1" si="100"/>
        <v/>
      </c>
      <c r="J541" s="138" t="str">
        <f t="shared" ca="1" si="101"/>
        <v/>
      </c>
      <c r="K541" s="43" t="str">
        <f ca="1">+IF(G541&lt;&gt;"",SUM($G$7:G541),"")</f>
        <v/>
      </c>
      <c r="L541" s="46" t="str">
        <f t="shared" ca="1" si="102"/>
        <v/>
      </c>
      <c r="M541" s="51" t="str">
        <f ca="1">+IF(H541&lt;&gt;"",SUM($H$7:H541),"")</f>
        <v/>
      </c>
      <c r="N541" s="47" t="str">
        <f t="shared" ca="1" si="103"/>
        <v/>
      </c>
      <c r="O541" s="46" t="str">
        <f t="shared" ca="1" si="104"/>
        <v/>
      </c>
      <c r="P541" s="46" t="str">
        <f t="shared" ca="1" si="105"/>
        <v/>
      </c>
      <c r="Q541" s="53" t="str">
        <f t="shared" ca="1" si="106"/>
        <v/>
      </c>
      <c r="R541" s="53" t="str">
        <f t="shared" ca="1" si="107"/>
        <v/>
      </c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x14ac:dyDescent="0.25">
      <c r="A542" s="31">
        <v>536</v>
      </c>
      <c r="B542" s="37" t="str">
        <f t="shared" ca="1" si="97"/>
        <v/>
      </c>
      <c r="C542" s="40" t="str">
        <f t="shared" ca="1" si="98"/>
        <v/>
      </c>
      <c r="D542" s="43" t="str">
        <f ca="1">+IF($C542&lt;&gt;"",VLOOKUP(YEAR($C542),'Proyecciones cuota'!$B$5:$C$113,2,FALSE),"")</f>
        <v/>
      </c>
      <c r="E542" s="171">
        <f ca="1">IFERROR(IF($D542&lt;&gt;"",VLOOKUP(C542,Simulador!$H$17:$I$27,2,FALSE),0),0)</f>
        <v>0</v>
      </c>
      <c r="F542" s="46" t="str">
        <f t="shared" ca="1" si="99"/>
        <v/>
      </c>
      <c r="G542" s="43" t="str">
        <f ca="1">+IF(F542&lt;&gt;"",F542*VLOOKUP(YEAR($C542),'Proyecciones DTF'!$B$4:$Y$112,IF(C542&lt;EOMONTH($C$1,61),6,IF(AND(C542&gt;=EOMONTH($C$1,61),C542&lt;EOMONTH($C$1,90)),9,IF(AND(C542&gt;=EOMONTH($C$1,91),C542&lt;EOMONTH($C$1,120)),12,IF(AND(C542&gt;=EOMONTH($C$1,121),C542&lt;EOMONTH($C$1,150)),15,IF(AND(C542&gt;=EOMONTH($C$1,151),C542&lt;EOMONTH($C$1,180)),18,IF(AND(C542&gt;=EOMONTH($C$1,181),C542&lt;EOMONTH($C$1,210)),21,24))))))),"")</f>
        <v/>
      </c>
      <c r="H542" s="47" t="str">
        <f ca="1">+IF(F542&lt;&gt;"",F542*VLOOKUP(YEAR($C542),'Proyecciones DTF'!$B$4:$Y$112,IF(C542&lt;EOMONTH($C$1,61),3,IF(AND(C542&gt;=EOMONTH($C$1,61),C542&lt;EOMONTH($C$1,90)),6,IF(AND(C542&gt;=EOMONTH($C$1,91),C542&lt;EOMONTH($C$1,120)),9,IF(AND(C542&gt;=EOMONTH($C$1,121),C542&lt;EOMONTH($C$1,150)),12,IF(AND(C542&gt;=EOMONTH($C$1,151),C542&lt;EOMONTH($C$1,180)),15,IF(AND(C542&gt;=EOMONTH($C$1,181),C542&lt;EOMONTH($C$1,210)),18,21))))))),"")</f>
        <v/>
      </c>
      <c r="I542" s="88" t="str">
        <f t="shared" ca="1" si="100"/>
        <v/>
      </c>
      <c r="J542" s="138" t="str">
        <f t="shared" ca="1" si="101"/>
        <v/>
      </c>
      <c r="K542" s="43" t="str">
        <f ca="1">+IF(G542&lt;&gt;"",SUM($G$7:G542),"")</f>
        <v/>
      </c>
      <c r="L542" s="46" t="str">
        <f t="shared" ca="1" si="102"/>
        <v/>
      </c>
      <c r="M542" s="51" t="str">
        <f ca="1">+IF(H542&lt;&gt;"",SUM($H$7:H542),"")</f>
        <v/>
      </c>
      <c r="N542" s="47" t="str">
        <f t="shared" ca="1" si="103"/>
        <v/>
      </c>
      <c r="O542" s="46" t="str">
        <f t="shared" ca="1" si="104"/>
        <v/>
      </c>
      <c r="P542" s="46" t="str">
        <f t="shared" ca="1" si="105"/>
        <v/>
      </c>
      <c r="Q542" s="53" t="str">
        <f t="shared" ca="1" si="106"/>
        <v/>
      </c>
      <c r="R542" s="53" t="str">
        <f t="shared" ca="1" si="107"/>
        <v/>
      </c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x14ac:dyDescent="0.25">
      <c r="A543" s="31">
        <v>537</v>
      </c>
      <c r="B543" s="37" t="str">
        <f t="shared" ca="1" si="97"/>
        <v/>
      </c>
      <c r="C543" s="40" t="str">
        <f t="shared" ca="1" si="98"/>
        <v/>
      </c>
      <c r="D543" s="43" t="str">
        <f ca="1">+IF($C543&lt;&gt;"",VLOOKUP(YEAR($C543),'Proyecciones cuota'!$B$5:$C$113,2,FALSE),"")</f>
        <v/>
      </c>
      <c r="E543" s="171">
        <f ca="1">IFERROR(IF($D543&lt;&gt;"",VLOOKUP(C543,Simulador!$H$17:$I$27,2,FALSE),0),0)</f>
        <v>0</v>
      </c>
      <c r="F543" s="46" t="str">
        <f t="shared" ca="1" si="99"/>
        <v/>
      </c>
      <c r="G543" s="43" t="str">
        <f ca="1">+IF(F543&lt;&gt;"",F543*VLOOKUP(YEAR($C543),'Proyecciones DTF'!$B$4:$Y$112,IF(C543&lt;EOMONTH($C$1,61),6,IF(AND(C543&gt;=EOMONTH($C$1,61),C543&lt;EOMONTH($C$1,90)),9,IF(AND(C543&gt;=EOMONTH($C$1,91),C543&lt;EOMONTH($C$1,120)),12,IF(AND(C543&gt;=EOMONTH($C$1,121),C543&lt;EOMONTH($C$1,150)),15,IF(AND(C543&gt;=EOMONTH($C$1,151),C543&lt;EOMONTH($C$1,180)),18,IF(AND(C543&gt;=EOMONTH($C$1,181),C543&lt;EOMONTH($C$1,210)),21,24))))))),"")</f>
        <v/>
      </c>
      <c r="H543" s="47" t="str">
        <f ca="1">+IF(F543&lt;&gt;"",F543*VLOOKUP(YEAR($C543),'Proyecciones DTF'!$B$4:$Y$112,IF(C543&lt;EOMONTH($C$1,61),3,IF(AND(C543&gt;=EOMONTH($C$1,61),C543&lt;EOMONTH($C$1,90)),6,IF(AND(C543&gt;=EOMONTH($C$1,91),C543&lt;EOMONTH($C$1,120)),9,IF(AND(C543&gt;=EOMONTH($C$1,121),C543&lt;EOMONTH($C$1,150)),12,IF(AND(C543&gt;=EOMONTH($C$1,151),C543&lt;EOMONTH($C$1,180)),15,IF(AND(C543&gt;=EOMONTH($C$1,181),C543&lt;EOMONTH($C$1,210)),18,21))))))),"")</f>
        <v/>
      </c>
      <c r="I543" s="88" t="str">
        <f t="shared" ca="1" si="100"/>
        <v/>
      </c>
      <c r="J543" s="138" t="str">
        <f t="shared" ca="1" si="101"/>
        <v/>
      </c>
      <c r="K543" s="43" t="str">
        <f ca="1">+IF(G543&lt;&gt;"",SUM($G$7:G543),"")</f>
        <v/>
      </c>
      <c r="L543" s="46" t="str">
        <f t="shared" ca="1" si="102"/>
        <v/>
      </c>
      <c r="M543" s="51" t="str">
        <f ca="1">+IF(H543&lt;&gt;"",SUM($H$7:H543),"")</f>
        <v/>
      </c>
      <c r="N543" s="47" t="str">
        <f t="shared" ca="1" si="103"/>
        <v/>
      </c>
      <c r="O543" s="46" t="str">
        <f t="shared" ca="1" si="104"/>
        <v/>
      </c>
      <c r="P543" s="46" t="str">
        <f t="shared" ca="1" si="105"/>
        <v/>
      </c>
      <c r="Q543" s="53" t="str">
        <f t="shared" ca="1" si="106"/>
        <v/>
      </c>
      <c r="R543" s="53" t="str">
        <f t="shared" ca="1" si="107"/>
        <v/>
      </c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x14ac:dyDescent="0.25">
      <c r="A544" s="31">
        <v>538</v>
      </c>
      <c r="B544" s="37" t="str">
        <f t="shared" ca="1" si="97"/>
        <v/>
      </c>
      <c r="C544" s="40" t="str">
        <f t="shared" ca="1" si="98"/>
        <v/>
      </c>
      <c r="D544" s="43" t="str">
        <f ca="1">+IF($C544&lt;&gt;"",VLOOKUP(YEAR($C544),'Proyecciones cuota'!$B$5:$C$113,2,FALSE),"")</f>
        <v/>
      </c>
      <c r="E544" s="171">
        <f ca="1">IFERROR(IF($D544&lt;&gt;"",VLOOKUP(C544,Simulador!$H$17:$I$27,2,FALSE),0),0)</f>
        <v>0</v>
      </c>
      <c r="F544" s="46" t="str">
        <f t="shared" ca="1" si="99"/>
        <v/>
      </c>
      <c r="G544" s="43" t="str">
        <f ca="1">+IF(F544&lt;&gt;"",F544*VLOOKUP(YEAR($C544),'Proyecciones DTF'!$B$4:$Y$112,IF(C544&lt;EOMONTH($C$1,61),6,IF(AND(C544&gt;=EOMONTH($C$1,61),C544&lt;EOMONTH($C$1,90)),9,IF(AND(C544&gt;=EOMONTH($C$1,91),C544&lt;EOMONTH($C$1,120)),12,IF(AND(C544&gt;=EOMONTH($C$1,121),C544&lt;EOMONTH($C$1,150)),15,IF(AND(C544&gt;=EOMONTH($C$1,151),C544&lt;EOMONTH($C$1,180)),18,IF(AND(C544&gt;=EOMONTH($C$1,181),C544&lt;EOMONTH($C$1,210)),21,24))))))),"")</f>
        <v/>
      </c>
      <c r="H544" s="47" t="str">
        <f ca="1">+IF(F544&lt;&gt;"",F544*VLOOKUP(YEAR($C544),'Proyecciones DTF'!$B$4:$Y$112,IF(C544&lt;EOMONTH($C$1,61),3,IF(AND(C544&gt;=EOMONTH($C$1,61),C544&lt;EOMONTH($C$1,90)),6,IF(AND(C544&gt;=EOMONTH($C$1,91),C544&lt;EOMONTH($C$1,120)),9,IF(AND(C544&gt;=EOMONTH($C$1,121),C544&lt;EOMONTH($C$1,150)),12,IF(AND(C544&gt;=EOMONTH($C$1,151),C544&lt;EOMONTH($C$1,180)),15,IF(AND(C544&gt;=EOMONTH($C$1,181),C544&lt;EOMONTH($C$1,210)),18,21))))))),"")</f>
        <v/>
      </c>
      <c r="I544" s="88" t="str">
        <f t="shared" ca="1" si="100"/>
        <v/>
      </c>
      <c r="J544" s="138" t="str">
        <f t="shared" ca="1" si="101"/>
        <v/>
      </c>
      <c r="K544" s="43" t="str">
        <f ca="1">+IF(G544&lt;&gt;"",SUM($G$7:G544),"")</f>
        <v/>
      </c>
      <c r="L544" s="46" t="str">
        <f t="shared" ca="1" si="102"/>
        <v/>
      </c>
      <c r="M544" s="51" t="str">
        <f ca="1">+IF(H544&lt;&gt;"",SUM($H$7:H544),"")</f>
        <v/>
      </c>
      <c r="N544" s="47" t="str">
        <f t="shared" ca="1" si="103"/>
        <v/>
      </c>
      <c r="O544" s="46" t="str">
        <f t="shared" ca="1" si="104"/>
        <v/>
      </c>
      <c r="P544" s="46" t="str">
        <f t="shared" ca="1" si="105"/>
        <v/>
      </c>
      <c r="Q544" s="53" t="str">
        <f t="shared" ca="1" si="106"/>
        <v/>
      </c>
      <c r="R544" s="53" t="str">
        <f t="shared" ca="1" si="107"/>
        <v/>
      </c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x14ac:dyDescent="0.25">
      <c r="A545" s="31">
        <v>539</v>
      </c>
      <c r="B545" s="37" t="str">
        <f t="shared" ca="1" si="97"/>
        <v/>
      </c>
      <c r="C545" s="40" t="str">
        <f t="shared" ca="1" si="98"/>
        <v/>
      </c>
      <c r="D545" s="43" t="str">
        <f ca="1">+IF($C545&lt;&gt;"",VLOOKUP(YEAR($C545),'Proyecciones cuota'!$B$5:$C$113,2,FALSE),"")</f>
        <v/>
      </c>
      <c r="E545" s="171">
        <f ca="1">IFERROR(IF($D545&lt;&gt;"",VLOOKUP(C545,Simulador!$H$17:$I$27,2,FALSE),0),0)</f>
        <v>0</v>
      </c>
      <c r="F545" s="46" t="str">
        <f t="shared" ca="1" si="99"/>
        <v/>
      </c>
      <c r="G545" s="43" t="str">
        <f ca="1">+IF(F545&lt;&gt;"",F545*VLOOKUP(YEAR($C545),'Proyecciones DTF'!$B$4:$Y$112,IF(C545&lt;EOMONTH($C$1,61),6,IF(AND(C545&gt;=EOMONTH($C$1,61),C545&lt;EOMONTH($C$1,90)),9,IF(AND(C545&gt;=EOMONTH($C$1,91),C545&lt;EOMONTH($C$1,120)),12,IF(AND(C545&gt;=EOMONTH($C$1,121),C545&lt;EOMONTH($C$1,150)),15,IF(AND(C545&gt;=EOMONTH($C$1,151),C545&lt;EOMONTH($C$1,180)),18,IF(AND(C545&gt;=EOMONTH($C$1,181),C545&lt;EOMONTH($C$1,210)),21,24))))))),"")</f>
        <v/>
      </c>
      <c r="H545" s="47" t="str">
        <f ca="1">+IF(F545&lt;&gt;"",F545*VLOOKUP(YEAR($C545),'Proyecciones DTF'!$B$4:$Y$112,IF(C545&lt;EOMONTH($C$1,61),3,IF(AND(C545&gt;=EOMONTH($C$1,61),C545&lt;EOMONTH($C$1,90)),6,IF(AND(C545&gt;=EOMONTH($C$1,91),C545&lt;EOMONTH($C$1,120)),9,IF(AND(C545&gt;=EOMONTH($C$1,121),C545&lt;EOMONTH($C$1,150)),12,IF(AND(C545&gt;=EOMONTH($C$1,151),C545&lt;EOMONTH($C$1,180)),15,IF(AND(C545&gt;=EOMONTH($C$1,181),C545&lt;EOMONTH($C$1,210)),18,21))))))),"")</f>
        <v/>
      </c>
      <c r="I545" s="88" t="str">
        <f t="shared" ca="1" si="100"/>
        <v/>
      </c>
      <c r="J545" s="138" t="str">
        <f t="shared" ca="1" si="101"/>
        <v/>
      </c>
      <c r="K545" s="43" t="str">
        <f ca="1">+IF(G545&lt;&gt;"",SUM($G$7:G545),"")</f>
        <v/>
      </c>
      <c r="L545" s="46" t="str">
        <f t="shared" ca="1" si="102"/>
        <v/>
      </c>
      <c r="M545" s="51" t="str">
        <f ca="1">+IF(H545&lt;&gt;"",SUM($H$7:H545),"")</f>
        <v/>
      </c>
      <c r="N545" s="47" t="str">
        <f t="shared" ca="1" si="103"/>
        <v/>
      </c>
      <c r="O545" s="46" t="str">
        <f t="shared" ca="1" si="104"/>
        <v/>
      </c>
      <c r="P545" s="46" t="str">
        <f t="shared" ca="1" si="105"/>
        <v/>
      </c>
      <c r="Q545" s="53" t="str">
        <f t="shared" ca="1" si="106"/>
        <v/>
      </c>
      <c r="R545" s="53" t="str">
        <f t="shared" ca="1" si="107"/>
        <v/>
      </c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x14ac:dyDescent="0.25">
      <c r="A546" s="31">
        <v>540</v>
      </c>
      <c r="B546" s="37" t="str">
        <f t="shared" ca="1" si="97"/>
        <v/>
      </c>
      <c r="C546" s="40" t="str">
        <f t="shared" ca="1" si="98"/>
        <v/>
      </c>
      <c r="D546" s="43" t="str">
        <f ca="1">+IF($C546&lt;&gt;"",VLOOKUP(YEAR($C546),'Proyecciones cuota'!$B$5:$C$113,2,FALSE),"")</f>
        <v/>
      </c>
      <c r="E546" s="171">
        <f ca="1">IFERROR(IF($D546&lt;&gt;"",VLOOKUP(C546,Simulador!$H$17:$I$27,2,FALSE),0),0)</f>
        <v>0</v>
      </c>
      <c r="F546" s="46" t="str">
        <f t="shared" ca="1" si="99"/>
        <v/>
      </c>
      <c r="G546" s="43" t="str">
        <f ca="1">+IF(F546&lt;&gt;"",F546*VLOOKUP(YEAR($C546),'Proyecciones DTF'!$B$4:$Y$112,IF(C546&lt;EOMONTH($C$1,61),6,IF(AND(C546&gt;=EOMONTH($C$1,61),C546&lt;EOMONTH($C$1,90)),9,IF(AND(C546&gt;=EOMONTH($C$1,91),C546&lt;EOMONTH($C$1,120)),12,IF(AND(C546&gt;=EOMONTH($C$1,121),C546&lt;EOMONTH($C$1,150)),15,IF(AND(C546&gt;=EOMONTH($C$1,151),C546&lt;EOMONTH($C$1,180)),18,IF(AND(C546&gt;=EOMONTH($C$1,181),C546&lt;EOMONTH($C$1,210)),21,24))))))),"")</f>
        <v/>
      </c>
      <c r="H546" s="47" t="str">
        <f ca="1">+IF(F546&lt;&gt;"",F546*VLOOKUP(YEAR($C546),'Proyecciones DTF'!$B$4:$Y$112,IF(C546&lt;EOMONTH($C$1,61),3,IF(AND(C546&gt;=EOMONTH($C$1,61),C546&lt;EOMONTH($C$1,90)),6,IF(AND(C546&gt;=EOMONTH($C$1,91),C546&lt;EOMONTH($C$1,120)),9,IF(AND(C546&gt;=EOMONTH($C$1,121),C546&lt;EOMONTH($C$1,150)),12,IF(AND(C546&gt;=EOMONTH($C$1,151),C546&lt;EOMONTH($C$1,180)),15,IF(AND(C546&gt;=EOMONTH($C$1,181),C546&lt;EOMONTH($C$1,210)),18,21))))))),"")</f>
        <v/>
      </c>
      <c r="I546" s="88" t="str">
        <f t="shared" ca="1" si="100"/>
        <v/>
      </c>
      <c r="J546" s="138" t="str">
        <f t="shared" ca="1" si="101"/>
        <v/>
      </c>
      <c r="K546" s="43" t="str">
        <f ca="1">+IF(G546&lt;&gt;"",SUM($G$7:G546),"")</f>
        <v/>
      </c>
      <c r="L546" s="46" t="str">
        <f t="shared" ca="1" si="102"/>
        <v/>
      </c>
      <c r="M546" s="51" t="str">
        <f ca="1">+IF(H546&lt;&gt;"",SUM($H$7:H546),"")</f>
        <v/>
      </c>
      <c r="N546" s="47" t="str">
        <f t="shared" ca="1" si="103"/>
        <v/>
      </c>
      <c r="O546" s="46" t="str">
        <f t="shared" ca="1" si="104"/>
        <v/>
      </c>
      <c r="P546" s="46" t="str">
        <f t="shared" ca="1" si="105"/>
        <v/>
      </c>
      <c r="Q546" s="53" t="str">
        <f t="shared" ca="1" si="106"/>
        <v/>
      </c>
      <c r="R546" s="53" t="str">
        <f t="shared" ca="1" si="107"/>
        <v/>
      </c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x14ac:dyDescent="0.25">
      <c r="A547" s="31">
        <v>541</v>
      </c>
      <c r="B547" s="37" t="str">
        <f t="shared" ca="1" si="97"/>
        <v/>
      </c>
      <c r="C547" s="40" t="str">
        <f t="shared" ca="1" si="98"/>
        <v/>
      </c>
      <c r="D547" s="43" t="str">
        <f ca="1">+IF($C547&lt;&gt;"",VLOOKUP(YEAR($C547),'Proyecciones cuota'!$B$5:$C$113,2,FALSE),"")</f>
        <v/>
      </c>
      <c r="E547" s="171">
        <f ca="1">IFERROR(IF($D547&lt;&gt;"",VLOOKUP(C547,Simulador!$H$17:$I$27,2,FALSE),0),0)</f>
        <v>0</v>
      </c>
      <c r="F547" s="46" t="str">
        <f t="shared" ca="1" si="99"/>
        <v/>
      </c>
      <c r="G547" s="43" t="str">
        <f ca="1">+IF(F547&lt;&gt;"",F547*VLOOKUP(YEAR($C547),'Proyecciones DTF'!$B$4:$Y$112,IF(C547&lt;EOMONTH($C$1,61),6,IF(AND(C547&gt;=EOMONTH($C$1,61),C547&lt;EOMONTH($C$1,90)),9,IF(AND(C547&gt;=EOMONTH($C$1,91),C547&lt;EOMONTH($C$1,120)),12,IF(AND(C547&gt;=EOMONTH($C$1,121),C547&lt;EOMONTH($C$1,150)),15,IF(AND(C547&gt;=EOMONTH($C$1,151),C547&lt;EOMONTH($C$1,180)),18,IF(AND(C547&gt;=EOMONTH($C$1,181),C547&lt;EOMONTH($C$1,210)),21,24))))))),"")</f>
        <v/>
      </c>
      <c r="H547" s="47" t="str">
        <f ca="1">+IF(F547&lt;&gt;"",F547*VLOOKUP(YEAR($C547),'Proyecciones DTF'!$B$4:$Y$112,IF(C547&lt;EOMONTH($C$1,61),3,IF(AND(C547&gt;=EOMONTH($C$1,61),C547&lt;EOMONTH($C$1,90)),6,IF(AND(C547&gt;=EOMONTH($C$1,91),C547&lt;EOMONTH($C$1,120)),9,IF(AND(C547&gt;=EOMONTH($C$1,121),C547&lt;EOMONTH($C$1,150)),12,IF(AND(C547&gt;=EOMONTH($C$1,151),C547&lt;EOMONTH($C$1,180)),15,IF(AND(C547&gt;=EOMONTH($C$1,181),C547&lt;EOMONTH($C$1,210)),18,21))))))),"")</f>
        <v/>
      </c>
      <c r="I547" s="88" t="str">
        <f t="shared" ca="1" si="100"/>
        <v/>
      </c>
      <c r="J547" s="138" t="str">
        <f t="shared" ca="1" si="101"/>
        <v/>
      </c>
      <c r="K547" s="43" t="str">
        <f ca="1">+IF(G547&lt;&gt;"",SUM($G$7:G547),"")</f>
        <v/>
      </c>
      <c r="L547" s="46" t="str">
        <f t="shared" ca="1" si="102"/>
        <v/>
      </c>
      <c r="M547" s="51" t="str">
        <f ca="1">+IF(H547&lt;&gt;"",SUM($H$7:H547),"")</f>
        <v/>
      </c>
      <c r="N547" s="47" t="str">
        <f t="shared" ca="1" si="103"/>
        <v/>
      </c>
      <c r="O547" s="46" t="str">
        <f t="shared" ca="1" si="104"/>
        <v/>
      </c>
      <c r="P547" s="46" t="str">
        <f t="shared" ca="1" si="105"/>
        <v/>
      </c>
      <c r="Q547" s="53" t="str">
        <f t="shared" ca="1" si="106"/>
        <v/>
      </c>
      <c r="R547" s="53" t="str">
        <f t="shared" ca="1" si="107"/>
        <v/>
      </c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x14ac:dyDescent="0.25">
      <c r="A548" s="31">
        <v>542</v>
      </c>
      <c r="B548" s="37" t="str">
        <f t="shared" ca="1" si="97"/>
        <v/>
      </c>
      <c r="C548" s="40" t="str">
        <f t="shared" ca="1" si="98"/>
        <v/>
      </c>
      <c r="D548" s="43" t="str">
        <f ca="1">+IF($C548&lt;&gt;"",VLOOKUP(YEAR($C548),'Proyecciones cuota'!$B$5:$C$113,2,FALSE),"")</f>
        <v/>
      </c>
      <c r="E548" s="171">
        <f ca="1">IFERROR(IF($D548&lt;&gt;"",VLOOKUP(C548,Simulador!$H$17:$I$27,2,FALSE),0),0)</f>
        <v>0</v>
      </c>
      <c r="F548" s="46" t="str">
        <f t="shared" ca="1" si="99"/>
        <v/>
      </c>
      <c r="G548" s="43" t="str">
        <f ca="1">+IF(F548&lt;&gt;"",F548*VLOOKUP(YEAR($C548),'Proyecciones DTF'!$B$4:$Y$112,IF(C548&lt;EOMONTH($C$1,61),6,IF(AND(C548&gt;=EOMONTH($C$1,61),C548&lt;EOMONTH($C$1,90)),9,IF(AND(C548&gt;=EOMONTH($C$1,91),C548&lt;EOMONTH($C$1,120)),12,IF(AND(C548&gt;=EOMONTH($C$1,121),C548&lt;EOMONTH($C$1,150)),15,IF(AND(C548&gt;=EOMONTH($C$1,151),C548&lt;EOMONTH($C$1,180)),18,IF(AND(C548&gt;=EOMONTH($C$1,181),C548&lt;EOMONTH($C$1,210)),21,24))))))),"")</f>
        <v/>
      </c>
      <c r="H548" s="47" t="str">
        <f ca="1">+IF(F548&lt;&gt;"",F548*VLOOKUP(YEAR($C548),'Proyecciones DTF'!$B$4:$Y$112,IF(C548&lt;EOMONTH($C$1,61),3,IF(AND(C548&gt;=EOMONTH($C$1,61),C548&lt;EOMONTH($C$1,90)),6,IF(AND(C548&gt;=EOMONTH($C$1,91),C548&lt;EOMONTH($C$1,120)),9,IF(AND(C548&gt;=EOMONTH($C$1,121),C548&lt;EOMONTH($C$1,150)),12,IF(AND(C548&gt;=EOMONTH($C$1,151),C548&lt;EOMONTH($C$1,180)),15,IF(AND(C548&gt;=EOMONTH($C$1,181),C548&lt;EOMONTH($C$1,210)),18,21))))))),"")</f>
        <v/>
      </c>
      <c r="I548" s="88" t="str">
        <f t="shared" ca="1" si="100"/>
        <v/>
      </c>
      <c r="J548" s="138" t="str">
        <f t="shared" ca="1" si="101"/>
        <v/>
      </c>
      <c r="K548" s="43" t="str">
        <f ca="1">+IF(G548&lt;&gt;"",SUM($G$7:G548),"")</f>
        <v/>
      </c>
      <c r="L548" s="46" t="str">
        <f t="shared" ca="1" si="102"/>
        <v/>
      </c>
      <c r="M548" s="51" t="str">
        <f ca="1">+IF(H548&lt;&gt;"",SUM($H$7:H548),"")</f>
        <v/>
      </c>
      <c r="N548" s="47" t="str">
        <f t="shared" ca="1" si="103"/>
        <v/>
      </c>
      <c r="O548" s="46" t="str">
        <f t="shared" ca="1" si="104"/>
        <v/>
      </c>
      <c r="P548" s="46" t="str">
        <f t="shared" ca="1" si="105"/>
        <v/>
      </c>
      <c r="Q548" s="53" t="str">
        <f t="shared" ca="1" si="106"/>
        <v/>
      </c>
      <c r="R548" s="53" t="str">
        <f t="shared" ca="1" si="107"/>
        <v/>
      </c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x14ac:dyDescent="0.25">
      <c r="A549" s="31">
        <v>543</v>
      </c>
      <c r="B549" s="37" t="str">
        <f t="shared" ca="1" si="97"/>
        <v/>
      </c>
      <c r="C549" s="40" t="str">
        <f t="shared" ca="1" si="98"/>
        <v/>
      </c>
      <c r="D549" s="43" t="str">
        <f ca="1">+IF($C549&lt;&gt;"",VLOOKUP(YEAR($C549),'Proyecciones cuota'!$B$5:$C$113,2,FALSE),"")</f>
        <v/>
      </c>
      <c r="E549" s="171">
        <f ca="1">IFERROR(IF($D549&lt;&gt;"",VLOOKUP(C549,Simulador!$H$17:$I$27,2,FALSE),0),0)</f>
        <v>0</v>
      </c>
      <c r="F549" s="46" t="str">
        <f t="shared" ca="1" si="99"/>
        <v/>
      </c>
      <c r="G549" s="43" t="str">
        <f ca="1">+IF(F549&lt;&gt;"",F549*VLOOKUP(YEAR($C549),'Proyecciones DTF'!$B$4:$Y$112,IF(C549&lt;EOMONTH($C$1,61),6,IF(AND(C549&gt;=EOMONTH($C$1,61),C549&lt;EOMONTH($C$1,90)),9,IF(AND(C549&gt;=EOMONTH($C$1,91),C549&lt;EOMONTH($C$1,120)),12,IF(AND(C549&gt;=EOMONTH($C$1,121),C549&lt;EOMONTH($C$1,150)),15,IF(AND(C549&gt;=EOMONTH($C$1,151),C549&lt;EOMONTH($C$1,180)),18,IF(AND(C549&gt;=EOMONTH($C$1,181),C549&lt;EOMONTH($C$1,210)),21,24))))))),"")</f>
        <v/>
      </c>
      <c r="H549" s="47" t="str">
        <f ca="1">+IF(F549&lt;&gt;"",F549*VLOOKUP(YEAR($C549),'Proyecciones DTF'!$B$4:$Y$112,IF(C549&lt;EOMONTH($C$1,61),3,IF(AND(C549&gt;=EOMONTH($C$1,61),C549&lt;EOMONTH($C$1,90)),6,IF(AND(C549&gt;=EOMONTH($C$1,91),C549&lt;EOMONTH($C$1,120)),9,IF(AND(C549&gt;=EOMONTH($C$1,121),C549&lt;EOMONTH($C$1,150)),12,IF(AND(C549&gt;=EOMONTH($C$1,151),C549&lt;EOMONTH($C$1,180)),15,IF(AND(C549&gt;=EOMONTH($C$1,181),C549&lt;EOMONTH($C$1,210)),18,21))))))),"")</f>
        <v/>
      </c>
      <c r="I549" s="88" t="str">
        <f t="shared" ca="1" si="100"/>
        <v/>
      </c>
      <c r="J549" s="138" t="str">
        <f t="shared" ca="1" si="101"/>
        <v/>
      </c>
      <c r="K549" s="43" t="str">
        <f ca="1">+IF(G549&lt;&gt;"",SUM($G$7:G549),"")</f>
        <v/>
      </c>
      <c r="L549" s="46" t="str">
        <f t="shared" ca="1" si="102"/>
        <v/>
      </c>
      <c r="M549" s="51" t="str">
        <f ca="1">+IF(H549&lt;&gt;"",SUM($H$7:H549),"")</f>
        <v/>
      </c>
      <c r="N549" s="47" t="str">
        <f t="shared" ca="1" si="103"/>
        <v/>
      </c>
      <c r="O549" s="46" t="str">
        <f t="shared" ca="1" si="104"/>
        <v/>
      </c>
      <c r="P549" s="46" t="str">
        <f t="shared" ca="1" si="105"/>
        <v/>
      </c>
      <c r="Q549" s="53" t="str">
        <f t="shared" ca="1" si="106"/>
        <v/>
      </c>
      <c r="R549" s="53" t="str">
        <f t="shared" ca="1" si="107"/>
        <v/>
      </c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x14ac:dyDescent="0.25">
      <c r="A550" s="31">
        <v>544</v>
      </c>
      <c r="B550" s="37" t="str">
        <f t="shared" ca="1" si="97"/>
        <v/>
      </c>
      <c r="C550" s="40" t="str">
        <f t="shared" ca="1" si="98"/>
        <v/>
      </c>
      <c r="D550" s="43" t="str">
        <f ca="1">+IF($C550&lt;&gt;"",VLOOKUP(YEAR($C550),'Proyecciones cuota'!$B$5:$C$113,2,FALSE),"")</f>
        <v/>
      </c>
      <c r="E550" s="171">
        <f ca="1">IFERROR(IF($D550&lt;&gt;"",VLOOKUP(C550,Simulador!$H$17:$I$27,2,FALSE),0),0)</f>
        <v>0</v>
      </c>
      <c r="F550" s="46" t="str">
        <f t="shared" ca="1" si="99"/>
        <v/>
      </c>
      <c r="G550" s="43" t="str">
        <f ca="1">+IF(F550&lt;&gt;"",F550*VLOOKUP(YEAR($C550),'Proyecciones DTF'!$B$4:$Y$112,IF(C550&lt;EOMONTH($C$1,61),6,IF(AND(C550&gt;=EOMONTH($C$1,61),C550&lt;EOMONTH($C$1,90)),9,IF(AND(C550&gt;=EOMONTH($C$1,91),C550&lt;EOMONTH($C$1,120)),12,IF(AND(C550&gt;=EOMONTH($C$1,121),C550&lt;EOMONTH($C$1,150)),15,IF(AND(C550&gt;=EOMONTH($C$1,151),C550&lt;EOMONTH($C$1,180)),18,IF(AND(C550&gt;=EOMONTH($C$1,181),C550&lt;EOMONTH($C$1,210)),21,24))))))),"")</f>
        <v/>
      </c>
      <c r="H550" s="47" t="str">
        <f ca="1">+IF(F550&lt;&gt;"",F550*VLOOKUP(YEAR($C550),'Proyecciones DTF'!$B$4:$Y$112,IF(C550&lt;EOMONTH($C$1,61),3,IF(AND(C550&gt;=EOMONTH($C$1,61),C550&lt;EOMONTH($C$1,90)),6,IF(AND(C550&gt;=EOMONTH($C$1,91),C550&lt;EOMONTH($C$1,120)),9,IF(AND(C550&gt;=EOMONTH($C$1,121),C550&lt;EOMONTH($C$1,150)),12,IF(AND(C550&gt;=EOMONTH($C$1,151),C550&lt;EOMONTH($C$1,180)),15,IF(AND(C550&gt;=EOMONTH($C$1,181),C550&lt;EOMONTH($C$1,210)),18,21))))))),"")</f>
        <v/>
      </c>
      <c r="I550" s="88" t="str">
        <f t="shared" ca="1" si="100"/>
        <v/>
      </c>
      <c r="J550" s="138" t="str">
        <f t="shared" ca="1" si="101"/>
        <v/>
      </c>
      <c r="K550" s="43" t="str">
        <f ca="1">+IF(G550&lt;&gt;"",SUM($G$7:G550),"")</f>
        <v/>
      </c>
      <c r="L550" s="46" t="str">
        <f t="shared" ca="1" si="102"/>
        <v/>
      </c>
      <c r="M550" s="51" t="str">
        <f ca="1">+IF(H550&lt;&gt;"",SUM($H$7:H550),"")</f>
        <v/>
      </c>
      <c r="N550" s="47" t="str">
        <f t="shared" ca="1" si="103"/>
        <v/>
      </c>
      <c r="O550" s="46" t="str">
        <f t="shared" ca="1" si="104"/>
        <v/>
      </c>
      <c r="P550" s="46" t="str">
        <f t="shared" ca="1" si="105"/>
        <v/>
      </c>
      <c r="Q550" s="53" t="str">
        <f t="shared" ca="1" si="106"/>
        <v/>
      </c>
      <c r="R550" s="53" t="str">
        <f t="shared" ca="1" si="107"/>
        <v/>
      </c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x14ac:dyDescent="0.25">
      <c r="A551" s="31">
        <v>545</v>
      </c>
      <c r="B551" s="37" t="str">
        <f t="shared" ca="1" si="97"/>
        <v/>
      </c>
      <c r="C551" s="40" t="str">
        <f t="shared" ca="1" si="98"/>
        <v/>
      </c>
      <c r="D551" s="43" t="str">
        <f ca="1">+IF($C551&lt;&gt;"",VLOOKUP(YEAR($C551),'Proyecciones cuota'!$B$5:$C$113,2,FALSE),"")</f>
        <v/>
      </c>
      <c r="E551" s="171">
        <f ca="1">IFERROR(IF($D551&lt;&gt;"",VLOOKUP(C551,Simulador!$H$17:$I$27,2,FALSE),0),0)</f>
        <v>0</v>
      </c>
      <c r="F551" s="46" t="str">
        <f t="shared" ca="1" si="99"/>
        <v/>
      </c>
      <c r="G551" s="43" t="str">
        <f ca="1">+IF(F551&lt;&gt;"",F551*VLOOKUP(YEAR($C551),'Proyecciones DTF'!$B$4:$Y$112,IF(C551&lt;EOMONTH($C$1,61),6,IF(AND(C551&gt;=EOMONTH($C$1,61),C551&lt;EOMONTH($C$1,90)),9,IF(AND(C551&gt;=EOMONTH($C$1,91),C551&lt;EOMONTH($C$1,120)),12,IF(AND(C551&gt;=EOMONTH($C$1,121),C551&lt;EOMONTH($C$1,150)),15,IF(AND(C551&gt;=EOMONTH($C$1,151),C551&lt;EOMONTH($C$1,180)),18,IF(AND(C551&gt;=EOMONTH($C$1,181),C551&lt;EOMONTH($C$1,210)),21,24))))))),"")</f>
        <v/>
      </c>
      <c r="H551" s="47" t="str">
        <f ca="1">+IF(F551&lt;&gt;"",F551*VLOOKUP(YEAR($C551),'Proyecciones DTF'!$B$4:$Y$112,IF(C551&lt;EOMONTH($C$1,61),3,IF(AND(C551&gt;=EOMONTH($C$1,61),C551&lt;EOMONTH($C$1,90)),6,IF(AND(C551&gt;=EOMONTH($C$1,91),C551&lt;EOMONTH($C$1,120)),9,IF(AND(C551&gt;=EOMONTH($C$1,121),C551&lt;EOMONTH($C$1,150)),12,IF(AND(C551&gt;=EOMONTH($C$1,151),C551&lt;EOMONTH($C$1,180)),15,IF(AND(C551&gt;=EOMONTH($C$1,181),C551&lt;EOMONTH($C$1,210)),18,21))))))),"")</f>
        <v/>
      </c>
      <c r="I551" s="88" t="str">
        <f t="shared" ca="1" si="100"/>
        <v/>
      </c>
      <c r="J551" s="138" t="str">
        <f t="shared" ca="1" si="101"/>
        <v/>
      </c>
      <c r="K551" s="43" t="str">
        <f ca="1">+IF(G551&lt;&gt;"",SUM($G$7:G551),"")</f>
        <v/>
      </c>
      <c r="L551" s="46" t="str">
        <f t="shared" ca="1" si="102"/>
        <v/>
      </c>
      <c r="M551" s="51" t="str">
        <f ca="1">+IF(H551&lt;&gt;"",SUM($H$7:H551),"")</f>
        <v/>
      </c>
      <c r="N551" s="47" t="str">
        <f t="shared" ca="1" si="103"/>
        <v/>
      </c>
      <c r="O551" s="46" t="str">
        <f t="shared" ca="1" si="104"/>
        <v/>
      </c>
      <c r="P551" s="46" t="str">
        <f t="shared" ca="1" si="105"/>
        <v/>
      </c>
      <c r="Q551" s="53" t="str">
        <f t="shared" ca="1" si="106"/>
        <v/>
      </c>
      <c r="R551" s="53" t="str">
        <f t="shared" ca="1" si="107"/>
        <v/>
      </c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x14ac:dyDescent="0.25">
      <c r="A552" s="31">
        <v>546</v>
      </c>
      <c r="B552" s="37" t="str">
        <f t="shared" ca="1" si="97"/>
        <v/>
      </c>
      <c r="C552" s="40" t="str">
        <f t="shared" ca="1" si="98"/>
        <v/>
      </c>
      <c r="D552" s="43" t="str">
        <f ca="1">+IF($C552&lt;&gt;"",VLOOKUP(YEAR($C552),'Proyecciones cuota'!$B$5:$C$113,2,FALSE),"")</f>
        <v/>
      </c>
      <c r="E552" s="171">
        <f ca="1">IFERROR(IF($D552&lt;&gt;"",VLOOKUP(C552,Simulador!$H$17:$I$27,2,FALSE),0),0)</f>
        <v>0</v>
      </c>
      <c r="F552" s="46" t="str">
        <f t="shared" ca="1" si="99"/>
        <v/>
      </c>
      <c r="G552" s="43" t="str">
        <f ca="1">+IF(F552&lt;&gt;"",F552*VLOOKUP(YEAR($C552),'Proyecciones DTF'!$B$4:$Y$112,IF(C552&lt;EOMONTH($C$1,61),6,IF(AND(C552&gt;=EOMONTH($C$1,61),C552&lt;EOMONTH($C$1,90)),9,IF(AND(C552&gt;=EOMONTH($C$1,91),C552&lt;EOMONTH($C$1,120)),12,IF(AND(C552&gt;=EOMONTH($C$1,121),C552&lt;EOMONTH($C$1,150)),15,IF(AND(C552&gt;=EOMONTH($C$1,151),C552&lt;EOMONTH($C$1,180)),18,IF(AND(C552&gt;=EOMONTH($C$1,181),C552&lt;EOMONTH($C$1,210)),21,24))))))),"")</f>
        <v/>
      </c>
      <c r="H552" s="47" t="str">
        <f ca="1">+IF(F552&lt;&gt;"",F552*VLOOKUP(YEAR($C552),'Proyecciones DTF'!$B$4:$Y$112,IF(C552&lt;EOMONTH($C$1,61),3,IF(AND(C552&gt;=EOMONTH($C$1,61),C552&lt;EOMONTH($C$1,90)),6,IF(AND(C552&gt;=EOMONTH($C$1,91),C552&lt;EOMONTH($C$1,120)),9,IF(AND(C552&gt;=EOMONTH($C$1,121),C552&lt;EOMONTH($C$1,150)),12,IF(AND(C552&gt;=EOMONTH($C$1,151),C552&lt;EOMONTH($C$1,180)),15,IF(AND(C552&gt;=EOMONTH($C$1,181),C552&lt;EOMONTH($C$1,210)),18,21))))))),"")</f>
        <v/>
      </c>
      <c r="I552" s="88" t="str">
        <f t="shared" ca="1" si="100"/>
        <v/>
      </c>
      <c r="J552" s="138" t="str">
        <f t="shared" ca="1" si="101"/>
        <v/>
      </c>
      <c r="K552" s="43" t="str">
        <f ca="1">+IF(G552&lt;&gt;"",SUM($G$7:G552),"")</f>
        <v/>
      </c>
      <c r="L552" s="46" t="str">
        <f t="shared" ca="1" si="102"/>
        <v/>
      </c>
      <c r="M552" s="51" t="str">
        <f ca="1">+IF(H552&lt;&gt;"",SUM($H$7:H552),"")</f>
        <v/>
      </c>
      <c r="N552" s="47" t="str">
        <f t="shared" ca="1" si="103"/>
        <v/>
      </c>
      <c r="O552" s="46" t="str">
        <f t="shared" ca="1" si="104"/>
        <v/>
      </c>
      <c r="P552" s="46" t="str">
        <f t="shared" ca="1" si="105"/>
        <v/>
      </c>
      <c r="Q552" s="53" t="str">
        <f t="shared" ca="1" si="106"/>
        <v/>
      </c>
      <c r="R552" s="53" t="str">
        <f t="shared" ca="1" si="107"/>
        <v/>
      </c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x14ac:dyDescent="0.25">
      <c r="A553" s="31">
        <v>547</v>
      </c>
      <c r="B553" s="37" t="str">
        <f t="shared" ca="1" si="97"/>
        <v/>
      </c>
      <c r="C553" s="40" t="str">
        <f t="shared" ca="1" si="98"/>
        <v/>
      </c>
      <c r="D553" s="43" t="str">
        <f ca="1">+IF($C553&lt;&gt;"",VLOOKUP(YEAR($C553),'Proyecciones cuota'!$B$5:$C$113,2,FALSE),"")</f>
        <v/>
      </c>
      <c r="E553" s="171">
        <f ca="1">IFERROR(IF($D553&lt;&gt;"",VLOOKUP(C553,Simulador!$H$17:$I$27,2,FALSE),0),0)</f>
        <v>0</v>
      </c>
      <c r="F553" s="46" t="str">
        <f t="shared" ca="1" si="99"/>
        <v/>
      </c>
      <c r="G553" s="43" t="str">
        <f ca="1">+IF(F553&lt;&gt;"",F553*VLOOKUP(YEAR($C553),'Proyecciones DTF'!$B$4:$Y$112,IF(C553&lt;EOMONTH($C$1,61),6,IF(AND(C553&gt;=EOMONTH($C$1,61),C553&lt;EOMONTH($C$1,90)),9,IF(AND(C553&gt;=EOMONTH($C$1,91),C553&lt;EOMONTH($C$1,120)),12,IF(AND(C553&gt;=EOMONTH($C$1,121),C553&lt;EOMONTH($C$1,150)),15,IF(AND(C553&gt;=EOMONTH($C$1,151),C553&lt;EOMONTH($C$1,180)),18,IF(AND(C553&gt;=EOMONTH($C$1,181),C553&lt;EOMONTH($C$1,210)),21,24))))))),"")</f>
        <v/>
      </c>
      <c r="H553" s="47" t="str">
        <f ca="1">+IF(F553&lt;&gt;"",F553*VLOOKUP(YEAR($C553),'Proyecciones DTF'!$B$4:$Y$112,IF(C553&lt;EOMONTH($C$1,61),3,IF(AND(C553&gt;=EOMONTH($C$1,61),C553&lt;EOMONTH($C$1,90)),6,IF(AND(C553&gt;=EOMONTH($C$1,91),C553&lt;EOMONTH($C$1,120)),9,IF(AND(C553&gt;=EOMONTH($C$1,121),C553&lt;EOMONTH($C$1,150)),12,IF(AND(C553&gt;=EOMONTH($C$1,151),C553&lt;EOMONTH($C$1,180)),15,IF(AND(C553&gt;=EOMONTH($C$1,181),C553&lt;EOMONTH($C$1,210)),18,21))))))),"")</f>
        <v/>
      </c>
      <c r="I553" s="88" t="str">
        <f t="shared" ca="1" si="100"/>
        <v/>
      </c>
      <c r="J553" s="138" t="str">
        <f t="shared" ca="1" si="101"/>
        <v/>
      </c>
      <c r="K553" s="43" t="str">
        <f ca="1">+IF(G553&lt;&gt;"",SUM($G$7:G553),"")</f>
        <v/>
      </c>
      <c r="L553" s="46" t="str">
        <f t="shared" ca="1" si="102"/>
        <v/>
      </c>
      <c r="M553" s="51" t="str">
        <f ca="1">+IF(H553&lt;&gt;"",SUM($H$7:H553),"")</f>
        <v/>
      </c>
      <c r="N553" s="47" t="str">
        <f t="shared" ca="1" si="103"/>
        <v/>
      </c>
      <c r="O553" s="46" t="str">
        <f t="shared" ca="1" si="104"/>
        <v/>
      </c>
      <c r="P553" s="46" t="str">
        <f t="shared" ca="1" si="105"/>
        <v/>
      </c>
      <c r="Q553" s="53" t="str">
        <f t="shared" ca="1" si="106"/>
        <v/>
      </c>
      <c r="R553" s="53" t="str">
        <f t="shared" ca="1" si="107"/>
        <v/>
      </c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x14ac:dyDescent="0.25">
      <c r="A554" s="31">
        <v>548</v>
      </c>
      <c r="B554" s="37" t="str">
        <f t="shared" ca="1" si="97"/>
        <v/>
      </c>
      <c r="C554" s="40" t="str">
        <f t="shared" ca="1" si="98"/>
        <v/>
      </c>
      <c r="D554" s="43" t="str">
        <f ca="1">+IF($C554&lt;&gt;"",VLOOKUP(YEAR($C554),'Proyecciones cuota'!$B$5:$C$113,2,FALSE),"")</f>
        <v/>
      </c>
      <c r="E554" s="171">
        <f ca="1">IFERROR(IF($D554&lt;&gt;"",VLOOKUP(C554,Simulador!$H$17:$I$27,2,FALSE),0),0)</f>
        <v>0</v>
      </c>
      <c r="F554" s="46" t="str">
        <f t="shared" ca="1" si="99"/>
        <v/>
      </c>
      <c r="G554" s="43" t="str">
        <f ca="1">+IF(F554&lt;&gt;"",F554*VLOOKUP(YEAR($C554),'Proyecciones DTF'!$B$4:$Y$112,IF(C554&lt;EOMONTH($C$1,61),6,IF(AND(C554&gt;=EOMONTH($C$1,61),C554&lt;EOMONTH($C$1,90)),9,IF(AND(C554&gt;=EOMONTH($C$1,91),C554&lt;EOMONTH($C$1,120)),12,IF(AND(C554&gt;=EOMONTH($C$1,121),C554&lt;EOMONTH($C$1,150)),15,IF(AND(C554&gt;=EOMONTH($C$1,151),C554&lt;EOMONTH($C$1,180)),18,IF(AND(C554&gt;=EOMONTH($C$1,181),C554&lt;EOMONTH($C$1,210)),21,24))))))),"")</f>
        <v/>
      </c>
      <c r="H554" s="47" t="str">
        <f ca="1">+IF(F554&lt;&gt;"",F554*VLOOKUP(YEAR($C554),'Proyecciones DTF'!$B$4:$Y$112,IF(C554&lt;EOMONTH($C$1,61),3,IF(AND(C554&gt;=EOMONTH($C$1,61),C554&lt;EOMONTH($C$1,90)),6,IF(AND(C554&gt;=EOMONTH($C$1,91),C554&lt;EOMONTH($C$1,120)),9,IF(AND(C554&gt;=EOMONTH($C$1,121),C554&lt;EOMONTH($C$1,150)),12,IF(AND(C554&gt;=EOMONTH($C$1,151),C554&lt;EOMONTH($C$1,180)),15,IF(AND(C554&gt;=EOMONTH($C$1,181),C554&lt;EOMONTH($C$1,210)),18,21))))))),"")</f>
        <v/>
      </c>
      <c r="I554" s="88" t="str">
        <f t="shared" ca="1" si="100"/>
        <v/>
      </c>
      <c r="J554" s="138" t="str">
        <f t="shared" ca="1" si="101"/>
        <v/>
      </c>
      <c r="K554" s="43" t="str">
        <f ca="1">+IF(G554&lt;&gt;"",SUM($G$7:G554),"")</f>
        <v/>
      </c>
      <c r="L554" s="46" t="str">
        <f t="shared" ca="1" si="102"/>
        <v/>
      </c>
      <c r="M554" s="51" t="str">
        <f ca="1">+IF(H554&lt;&gt;"",SUM($H$7:H554),"")</f>
        <v/>
      </c>
      <c r="N554" s="47" t="str">
        <f t="shared" ca="1" si="103"/>
        <v/>
      </c>
      <c r="O554" s="46" t="str">
        <f t="shared" ca="1" si="104"/>
        <v/>
      </c>
      <c r="P554" s="46" t="str">
        <f t="shared" ca="1" si="105"/>
        <v/>
      </c>
      <c r="Q554" s="53" t="str">
        <f t="shared" ca="1" si="106"/>
        <v/>
      </c>
      <c r="R554" s="53" t="str">
        <f t="shared" ca="1" si="107"/>
        <v/>
      </c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x14ac:dyDescent="0.25">
      <c r="A555" s="31">
        <v>549</v>
      </c>
      <c r="B555" s="37" t="str">
        <f t="shared" ca="1" si="97"/>
        <v/>
      </c>
      <c r="C555" s="40" t="str">
        <f t="shared" ca="1" si="98"/>
        <v/>
      </c>
      <c r="D555" s="43" t="str">
        <f ca="1">+IF($C555&lt;&gt;"",VLOOKUP(YEAR($C555),'Proyecciones cuota'!$B$5:$C$113,2,FALSE),"")</f>
        <v/>
      </c>
      <c r="E555" s="171">
        <f ca="1">IFERROR(IF($D555&lt;&gt;"",VLOOKUP(C555,Simulador!$H$17:$I$27,2,FALSE),0),0)</f>
        <v>0</v>
      </c>
      <c r="F555" s="46" t="str">
        <f t="shared" ca="1" si="99"/>
        <v/>
      </c>
      <c r="G555" s="43" t="str">
        <f ca="1">+IF(F555&lt;&gt;"",F555*VLOOKUP(YEAR($C555),'Proyecciones DTF'!$B$4:$Y$112,IF(C555&lt;EOMONTH($C$1,61),6,IF(AND(C555&gt;=EOMONTH($C$1,61),C555&lt;EOMONTH($C$1,90)),9,IF(AND(C555&gt;=EOMONTH($C$1,91),C555&lt;EOMONTH($C$1,120)),12,IF(AND(C555&gt;=EOMONTH($C$1,121),C555&lt;EOMONTH($C$1,150)),15,IF(AND(C555&gt;=EOMONTH($C$1,151),C555&lt;EOMONTH($C$1,180)),18,IF(AND(C555&gt;=EOMONTH($C$1,181),C555&lt;EOMONTH($C$1,210)),21,24))))))),"")</f>
        <v/>
      </c>
      <c r="H555" s="47" t="str">
        <f ca="1">+IF(F555&lt;&gt;"",F555*VLOOKUP(YEAR($C555),'Proyecciones DTF'!$B$4:$Y$112,IF(C555&lt;EOMONTH($C$1,61),3,IF(AND(C555&gt;=EOMONTH($C$1,61),C555&lt;EOMONTH($C$1,90)),6,IF(AND(C555&gt;=EOMONTH($C$1,91),C555&lt;EOMONTH($C$1,120)),9,IF(AND(C555&gt;=EOMONTH($C$1,121),C555&lt;EOMONTH($C$1,150)),12,IF(AND(C555&gt;=EOMONTH($C$1,151),C555&lt;EOMONTH($C$1,180)),15,IF(AND(C555&gt;=EOMONTH($C$1,181),C555&lt;EOMONTH($C$1,210)),18,21))))))),"")</f>
        <v/>
      </c>
      <c r="I555" s="88" t="str">
        <f t="shared" ca="1" si="100"/>
        <v/>
      </c>
      <c r="J555" s="138" t="str">
        <f t="shared" ca="1" si="101"/>
        <v/>
      </c>
      <c r="K555" s="43" t="str">
        <f ca="1">+IF(G555&lt;&gt;"",SUM($G$7:G555),"")</f>
        <v/>
      </c>
      <c r="L555" s="46" t="str">
        <f t="shared" ca="1" si="102"/>
        <v/>
      </c>
      <c r="M555" s="51" t="str">
        <f ca="1">+IF(H555&lt;&gt;"",SUM($H$7:H555),"")</f>
        <v/>
      </c>
      <c r="N555" s="47" t="str">
        <f t="shared" ca="1" si="103"/>
        <v/>
      </c>
      <c r="O555" s="46" t="str">
        <f t="shared" ca="1" si="104"/>
        <v/>
      </c>
      <c r="P555" s="46" t="str">
        <f t="shared" ca="1" si="105"/>
        <v/>
      </c>
      <c r="Q555" s="53" t="str">
        <f t="shared" ca="1" si="106"/>
        <v/>
      </c>
      <c r="R555" s="53" t="str">
        <f t="shared" ca="1" si="107"/>
        <v/>
      </c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x14ac:dyDescent="0.25">
      <c r="A556" s="31">
        <v>550</v>
      </c>
      <c r="B556" s="37" t="str">
        <f t="shared" ca="1" si="97"/>
        <v/>
      </c>
      <c r="C556" s="40" t="str">
        <f t="shared" ca="1" si="98"/>
        <v/>
      </c>
      <c r="D556" s="43" t="str">
        <f ca="1">+IF($C556&lt;&gt;"",VLOOKUP(YEAR($C556),'Proyecciones cuota'!$B$5:$C$113,2,FALSE),"")</f>
        <v/>
      </c>
      <c r="E556" s="171">
        <f ca="1">IFERROR(IF($D556&lt;&gt;"",VLOOKUP(C556,Simulador!$H$17:$I$27,2,FALSE),0),0)</f>
        <v>0</v>
      </c>
      <c r="F556" s="46" t="str">
        <f t="shared" ca="1" si="99"/>
        <v/>
      </c>
      <c r="G556" s="43" t="str">
        <f ca="1">+IF(F556&lt;&gt;"",F556*VLOOKUP(YEAR($C556),'Proyecciones DTF'!$B$4:$Y$112,IF(C556&lt;EOMONTH($C$1,61),6,IF(AND(C556&gt;=EOMONTH($C$1,61),C556&lt;EOMONTH($C$1,90)),9,IF(AND(C556&gt;=EOMONTH($C$1,91),C556&lt;EOMONTH($C$1,120)),12,IF(AND(C556&gt;=EOMONTH($C$1,121),C556&lt;EOMONTH($C$1,150)),15,IF(AND(C556&gt;=EOMONTH($C$1,151),C556&lt;EOMONTH($C$1,180)),18,IF(AND(C556&gt;=EOMONTH($C$1,181),C556&lt;EOMONTH($C$1,210)),21,24))))))),"")</f>
        <v/>
      </c>
      <c r="H556" s="47" t="str">
        <f ca="1">+IF(F556&lt;&gt;"",F556*VLOOKUP(YEAR($C556),'Proyecciones DTF'!$B$4:$Y$112,IF(C556&lt;EOMONTH($C$1,61),3,IF(AND(C556&gt;=EOMONTH($C$1,61),C556&lt;EOMONTH($C$1,90)),6,IF(AND(C556&gt;=EOMONTH($C$1,91),C556&lt;EOMONTH($C$1,120)),9,IF(AND(C556&gt;=EOMONTH($C$1,121),C556&lt;EOMONTH($C$1,150)),12,IF(AND(C556&gt;=EOMONTH($C$1,151),C556&lt;EOMONTH($C$1,180)),15,IF(AND(C556&gt;=EOMONTH($C$1,181),C556&lt;EOMONTH($C$1,210)),18,21))))))),"")</f>
        <v/>
      </c>
      <c r="I556" s="88" t="str">
        <f t="shared" ca="1" si="100"/>
        <v/>
      </c>
      <c r="J556" s="138" t="str">
        <f t="shared" ca="1" si="101"/>
        <v/>
      </c>
      <c r="K556" s="43" t="str">
        <f ca="1">+IF(G556&lt;&gt;"",SUM($G$7:G556),"")</f>
        <v/>
      </c>
      <c r="L556" s="46" t="str">
        <f t="shared" ca="1" si="102"/>
        <v/>
      </c>
      <c r="M556" s="51" t="str">
        <f ca="1">+IF(H556&lt;&gt;"",SUM($H$7:H556),"")</f>
        <v/>
      </c>
      <c r="N556" s="47" t="str">
        <f t="shared" ca="1" si="103"/>
        <v/>
      </c>
      <c r="O556" s="46" t="str">
        <f t="shared" ca="1" si="104"/>
        <v/>
      </c>
      <c r="P556" s="46" t="str">
        <f t="shared" ca="1" si="105"/>
        <v/>
      </c>
      <c r="Q556" s="53" t="str">
        <f t="shared" ca="1" si="106"/>
        <v/>
      </c>
      <c r="R556" s="53" t="str">
        <f t="shared" ca="1" si="107"/>
        <v/>
      </c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x14ac:dyDescent="0.25">
      <c r="A557" s="31">
        <v>551</v>
      </c>
      <c r="B557" s="37" t="str">
        <f t="shared" ca="1" si="97"/>
        <v/>
      </c>
      <c r="C557" s="40" t="str">
        <f t="shared" ca="1" si="98"/>
        <v/>
      </c>
      <c r="D557" s="43" t="str">
        <f ca="1">+IF($C557&lt;&gt;"",VLOOKUP(YEAR($C557),'Proyecciones cuota'!$B$5:$C$113,2,FALSE),"")</f>
        <v/>
      </c>
      <c r="E557" s="171">
        <f ca="1">IFERROR(IF($D557&lt;&gt;"",VLOOKUP(C557,Simulador!$H$17:$I$27,2,FALSE),0),0)</f>
        <v>0</v>
      </c>
      <c r="F557" s="46" t="str">
        <f t="shared" ca="1" si="99"/>
        <v/>
      </c>
      <c r="G557" s="43" t="str">
        <f ca="1">+IF(F557&lt;&gt;"",F557*VLOOKUP(YEAR($C557),'Proyecciones DTF'!$B$4:$Y$112,IF(C557&lt;EOMONTH($C$1,61),6,IF(AND(C557&gt;=EOMONTH($C$1,61),C557&lt;EOMONTH($C$1,90)),9,IF(AND(C557&gt;=EOMONTH($C$1,91),C557&lt;EOMONTH($C$1,120)),12,IF(AND(C557&gt;=EOMONTH($C$1,121),C557&lt;EOMONTH($C$1,150)),15,IF(AND(C557&gt;=EOMONTH($C$1,151),C557&lt;EOMONTH($C$1,180)),18,IF(AND(C557&gt;=EOMONTH($C$1,181),C557&lt;EOMONTH($C$1,210)),21,24))))))),"")</f>
        <v/>
      </c>
      <c r="H557" s="47" t="str">
        <f ca="1">+IF(F557&lt;&gt;"",F557*VLOOKUP(YEAR($C557),'Proyecciones DTF'!$B$4:$Y$112,IF(C557&lt;EOMONTH($C$1,61),3,IF(AND(C557&gt;=EOMONTH($C$1,61),C557&lt;EOMONTH($C$1,90)),6,IF(AND(C557&gt;=EOMONTH($C$1,91),C557&lt;EOMONTH($C$1,120)),9,IF(AND(C557&gt;=EOMONTH($C$1,121),C557&lt;EOMONTH($C$1,150)),12,IF(AND(C557&gt;=EOMONTH($C$1,151),C557&lt;EOMONTH($C$1,180)),15,IF(AND(C557&gt;=EOMONTH($C$1,181),C557&lt;EOMONTH($C$1,210)),18,21))))))),"")</f>
        <v/>
      </c>
      <c r="I557" s="88" t="str">
        <f t="shared" ca="1" si="100"/>
        <v/>
      </c>
      <c r="J557" s="138" t="str">
        <f t="shared" ca="1" si="101"/>
        <v/>
      </c>
      <c r="K557" s="43" t="str">
        <f ca="1">+IF(G557&lt;&gt;"",SUM($G$7:G557),"")</f>
        <v/>
      </c>
      <c r="L557" s="46" t="str">
        <f t="shared" ca="1" si="102"/>
        <v/>
      </c>
      <c r="M557" s="51" t="str">
        <f ca="1">+IF(H557&lt;&gt;"",SUM($H$7:H557),"")</f>
        <v/>
      </c>
      <c r="N557" s="47" t="str">
        <f t="shared" ca="1" si="103"/>
        <v/>
      </c>
      <c r="O557" s="46" t="str">
        <f t="shared" ca="1" si="104"/>
        <v/>
      </c>
      <c r="P557" s="46" t="str">
        <f t="shared" ca="1" si="105"/>
        <v/>
      </c>
      <c r="Q557" s="53" t="str">
        <f t="shared" ca="1" si="106"/>
        <v/>
      </c>
      <c r="R557" s="53" t="str">
        <f t="shared" ca="1" si="107"/>
        <v/>
      </c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x14ac:dyDescent="0.25">
      <c r="A558" s="31">
        <v>552</v>
      </c>
      <c r="B558" s="37" t="str">
        <f t="shared" ca="1" si="97"/>
        <v/>
      </c>
      <c r="C558" s="40" t="str">
        <f t="shared" ca="1" si="98"/>
        <v/>
      </c>
      <c r="D558" s="43" t="str">
        <f ca="1">+IF($C558&lt;&gt;"",VLOOKUP(YEAR($C558),'Proyecciones cuota'!$B$5:$C$113,2,FALSE),"")</f>
        <v/>
      </c>
      <c r="E558" s="171">
        <f ca="1">IFERROR(IF($D558&lt;&gt;"",VLOOKUP(C558,Simulador!$H$17:$I$27,2,FALSE),0),0)</f>
        <v>0</v>
      </c>
      <c r="F558" s="46" t="str">
        <f t="shared" ca="1" si="99"/>
        <v/>
      </c>
      <c r="G558" s="43" t="str">
        <f ca="1">+IF(F558&lt;&gt;"",F558*VLOOKUP(YEAR($C558),'Proyecciones DTF'!$B$4:$Y$112,IF(C558&lt;EOMONTH($C$1,61),6,IF(AND(C558&gt;=EOMONTH($C$1,61),C558&lt;EOMONTH($C$1,90)),9,IF(AND(C558&gt;=EOMONTH($C$1,91),C558&lt;EOMONTH($C$1,120)),12,IF(AND(C558&gt;=EOMONTH($C$1,121),C558&lt;EOMONTH($C$1,150)),15,IF(AND(C558&gt;=EOMONTH($C$1,151),C558&lt;EOMONTH($C$1,180)),18,IF(AND(C558&gt;=EOMONTH($C$1,181),C558&lt;EOMONTH($C$1,210)),21,24))))))),"")</f>
        <v/>
      </c>
      <c r="H558" s="47" t="str">
        <f ca="1">+IF(F558&lt;&gt;"",F558*VLOOKUP(YEAR($C558),'Proyecciones DTF'!$B$4:$Y$112,IF(C558&lt;EOMONTH($C$1,61),3,IF(AND(C558&gt;=EOMONTH($C$1,61),C558&lt;EOMONTH($C$1,90)),6,IF(AND(C558&gt;=EOMONTH($C$1,91),C558&lt;EOMONTH($C$1,120)),9,IF(AND(C558&gt;=EOMONTH($C$1,121),C558&lt;EOMONTH($C$1,150)),12,IF(AND(C558&gt;=EOMONTH($C$1,151),C558&lt;EOMONTH($C$1,180)),15,IF(AND(C558&gt;=EOMONTH($C$1,181),C558&lt;EOMONTH($C$1,210)),18,21))))))),"")</f>
        <v/>
      </c>
      <c r="I558" s="88" t="str">
        <f t="shared" ca="1" si="100"/>
        <v/>
      </c>
      <c r="J558" s="138" t="str">
        <f t="shared" ca="1" si="101"/>
        <v/>
      </c>
      <c r="K558" s="43" t="str">
        <f ca="1">+IF(G558&lt;&gt;"",SUM($G$7:G558),"")</f>
        <v/>
      </c>
      <c r="L558" s="46" t="str">
        <f t="shared" ca="1" si="102"/>
        <v/>
      </c>
      <c r="M558" s="51" t="str">
        <f ca="1">+IF(H558&lt;&gt;"",SUM($H$7:H558),"")</f>
        <v/>
      </c>
      <c r="N558" s="47" t="str">
        <f t="shared" ca="1" si="103"/>
        <v/>
      </c>
      <c r="O558" s="46" t="str">
        <f t="shared" ca="1" si="104"/>
        <v/>
      </c>
      <c r="P558" s="46" t="str">
        <f t="shared" ca="1" si="105"/>
        <v/>
      </c>
      <c r="Q558" s="53" t="str">
        <f t="shared" ca="1" si="106"/>
        <v/>
      </c>
      <c r="R558" s="53" t="str">
        <f t="shared" ca="1" si="107"/>
        <v/>
      </c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x14ac:dyDescent="0.25">
      <c r="A559" s="31">
        <v>553</v>
      </c>
      <c r="B559" s="37" t="str">
        <f t="shared" ca="1" si="97"/>
        <v/>
      </c>
      <c r="C559" s="40" t="str">
        <f t="shared" ca="1" si="98"/>
        <v/>
      </c>
      <c r="D559" s="43" t="str">
        <f ca="1">+IF($C559&lt;&gt;"",VLOOKUP(YEAR($C559),'Proyecciones cuota'!$B$5:$C$113,2,FALSE),"")</f>
        <v/>
      </c>
      <c r="E559" s="171">
        <f ca="1">IFERROR(IF($D559&lt;&gt;"",VLOOKUP(C559,Simulador!$H$17:$I$27,2,FALSE),0),0)</f>
        <v>0</v>
      </c>
      <c r="F559" s="46" t="str">
        <f t="shared" ca="1" si="99"/>
        <v/>
      </c>
      <c r="G559" s="43" t="str">
        <f ca="1">+IF(F559&lt;&gt;"",F559*VLOOKUP(YEAR($C559),'Proyecciones DTF'!$B$4:$Y$112,IF(C559&lt;EOMONTH($C$1,61),6,IF(AND(C559&gt;=EOMONTH($C$1,61),C559&lt;EOMONTH($C$1,90)),9,IF(AND(C559&gt;=EOMONTH($C$1,91),C559&lt;EOMONTH($C$1,120)),12,IF(AND(C559&gt;=EOMONTH($C$1,121),C559&lt;EOMONTH($C$1,150)),15,IF(AND(C559&gt;=EOMONTH($C$1,151),C559&lt;EOMONTH($C$1,180)),18,IF(AND(C559&gt;=EOMONTH($C$1,181),C559&lt;EOMONTH($C$1,210)),21,24))))))),"")</f>
        <v/>
      </c>
      <c r="H559" s="47" t="str">
        <f ca="1">+IF(F559&lt;&gt;"",F559*VLOOKUP(YEAR($C559),'Proyecciones DTF'!$B$4:$Y$112,IF(C559&lt;EOMONTH($C$1,61),3,IF(AND(C559&gt;=EOMONTH($C$1,61),C559&lt;EOMONTH($C$1,90)),6,IF(AND(C559&gt;=EOMONTH($C$1,91),C559&lt;EOMONTH($C$1,120)),9,IF(AND(C559&gt;=EOMONTH($C$1,121),C559&lt;EOMONTH($C$1,150)),12,IF(AND(C559&gt;=EOMONTH($C$1,151),C559&lt;EOMONTH($C$1,180)),15,IF(AND(C559&gt;=EOMONTH($C$1,181),C559&lt;EOMONTH($C$1,210)),18,21))))))),"")</f>
        <v/>
      </c>
      <c r="I559" s="88" t="str">
        <f t="shared" ca="1" si="100"/>
        <v/>
      </c>
      <c r="J559" s="138" t="str">
        <f t="shared" ca="1" si="101"/>
        <v/>
      </c>
      <c r="K559" s="43" t="str">
        <f ca="1">+IF(G559&lt;&gt;"",SUM($G$7:G559),"")</f>
        <v/>
      </c>
      <c r="L559" s="46" t="str">
        <f t="shared" ca="1" si="102"/>
        <v/>
      </c>
      <c r="M559" s="51" t="str">
        <f ca="1">+IF(H559&lt;&gt;"",SUM($H$7:H559),"")</f>
        <v/>
      </c>
      <c r="N559" s="47" t="str">
        <f t="shared" ca="1" si="103"/>
        <v/>
      </c>
      <c r="O559" s="46" t="str">
        <f t="shared" ca="1" si="104"/>
        <v/>
      </c>
      <c r="P559" s="46" t="str">
        <f t="shared" ca="1" si="105"/>
        <v/>
      </c>
      <c r="Q559" s="53" t="str">
        <f t="shared" ca="1" si="106"/>
        <v/>
      </c>
      <c r="R559" s="53" t="str">
        <f t="shared" ca="1" si="107"/>
        <v/>
      </c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x14ac:dyDescent="0.25">
      <c r="A560" s="31">
        <v>554</v>
      </c>
      <c r="B560" s="37" t="str">
        <f t="shared" ca="1" si="97"/>
        <v/>
      </c>
      <c r="C560" s="40" t="str">
        <f t="shared" ca="1" si="98"/>
        <v/>
      </c>
      <c r="D560" s="43" t="str">
        <f ca="1">+IF($C560&lt;&gt;"",VLOOKUP(YEAR($C560),'Proyecciones cuota'!$B$5:$C$113,2,FALSE),"")</f>
        <v/>
      </c>
      <c r="E560" s="171">
        <f ca="1">IFERROR(IF($D560&lt;&gt;"",VLOOKUP(C560,Simulador!$H$17:$I$27,2,FALSE),0),0)</f>
        <v>0</v>
      </c>
      <c r="F560" s="46" t="str">
        <f t="shared" ca="1" si="99"/>
        <v/>
      </c>
      <c r="G560" s="43" t="str">
        <f ca="1">+IF(F560&lt;&gt;"",F560*VLOOKUP(YEAR($C560),'Proyecciones DTF'!$B$4:$Y$112,IF(C560&lt;EOMONTH($C$1,61),6,IF(AND(C560&gt;=EOMONTH($C$1,61),C560&lt;EOMONTH($C$1,90)),9,IF(AND(C560&gt;=EOMONTH($C$1,91),C560&lt;EOMONTH($C$1,120)),12,IF(AND(C560&gt;=EOMONTH($C$1,121),C560&lt;EOMONTH($C$1,150)),15,IF(AND(C560&gt;=EOMONTH($C$1,151),C560&lt;EOMONTH($C$1,180)),18,IF(AND(C560&gt;=EOMONTH($C$1,181),C560&lt;EOMONTH($C$1,210)),21,24))))))),"")</f>
        <v/>
      </c>
      <c r="H560" s="47" t="str">
        <f ca="1">+IF(F560&lt;&gt;"",F560*VLOOKUP(YEAR($C560),'Proyecciones DTF'!$B$4:$Y$112,IF(C560&lt;EOMONTH($C$1,61),3,IF(AND(C560&gt;=EOMONTH($C$1,61),C560&lt;EOMONTH($C$1,90)),6,IF(AND(C560&gt;=EOMONTH($C$1,91),C560&lt;EOMONTH($C$1,120)),9,IF(AND(C560&gt;=EOMONTH($C$1,121),C560&lt;EOMONTH($C$1,150)),12,IF(AND(C560&gt;=EOMONTH($C$1,151),C560&lt;EOMONTH($C$1,180)),15,IF(AND(C560&gt;=EOMONTH($C$1,181),C560&lt;EOMONTH($C$1,210)),18,21))))))),"")</f>
        <v/>
      </c>
      <c r="I560" s="88" t="str">
        <f t="shared" ca="1" si="100"/>
        <v/>
      </c>
      <c r="J560" s="138" t="str">
        <f t="shared" ca="1" si="101"/>
        <v/>
      </c>
      <c r="K560" s="43" t="str">
        <f ca="1">+IF(G560&lt;&gt;"",SUM($G$7:G560),"")</f>
        <v/>
      </c>
      <c r="L560" s="46" t="str">
        <f t="shared" ca="1" si="102"/>
        <v/>
      </c>
      <c r="M560" s="51" t="str">
        <f ca="1">+IF(H560&lt;&gt;"",SUM($H$7:H560),"")</f>
        <v/>
      </c>
      <c r="N560" s="47" t="str">
        <f t="shared" ca="1" si="103"/>
        <v/>
      </c>
      <c r="O560" s="46" t="str">
        <f t="shared" ca="1" si="104"/>
        <v/>
      </c>
      <c r="P560" s="46" t="str">
        <f t="shared" ca="1" si="105"/>
        <v/>
      </c>
      <c r="Q560" s="53" t="str">
        <f t="shared" ca="1" si="106"/>
        <v/>
      </c>
      <c r="R560" s="53" t="str">
        <f t="shared" ca="1" si="107"/>
        <v/>
      </c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x14ac:dyDescent="0.25">
      <c r="A561" s="31">
        <v>555</v>
      </c>
      <c r="B561" s="37" t="str">
        <f t="shared" ca="1" si="97"/>
        <v/>
      </c>
      <c r="C561" s="40" t="str">
        <f t="shared" ca="1" si="98"/>
        <v/>
      </c>
      <c r="D561" s="43" t="str">
        <f ca="1">+IF($C561&lt;&gt;"",VLOOKUP(YEAR($C561),'Proyecciones cuota'!$B$5:$C$113,2,FALSE),"")</f>
        <v/>
      </c>
      <c r="E561" s="171">
        <f ca="1">IFERROR(IF($D561&lt;&gt;"",VLOOKUP(C561,Simulador!$H$17:$I$27,2,FALSE),0),0)</f>
        <v>0</v>
      </c>
      <c r="F561" s="46" t="str">
        <f t="shared" ca="1" si="99"/>
        <v/>
      </c>
      <c r="G561" s="43" t="str">
        <f ca="1">+IF(F561&lt;&gt;"",F561*VLOOKUP(YEAR($C561),'Proyecciones DTF'!$B$4:$Y$112,IF(C561&lt;EOMONTH($C$1,61),6,IF(AND(C561&gt;=EOMONTH($C$1,61),C561&lt;EOMONTH($C$1,90)),9,IF(AND(C561&gt;=EOMONTH($C$1,91),C561&lt;EOMONTH($C$1,120)),12,IF(AND(C561&gt;=EOMONTH($C$1,121),C561&lt;EOMONTH($C$1,150)),15,IF(AND(C561&gt;=EOMONTH($C$1,151),C561&lt;EOMONTH($C$1,180)),18,IF(AND(C561&gt;=EOMONTH($C$1,181),C561&lt;EOMONTH($C$1,210)),21,24))))))),"")</f>
        <v/>
      </c>
      <c r="H561" s="47" t="str">
        <f ca="1">+IF(F561&lt;&gt;"",F561*VLOOKUP(YEAR($C561),'Proyecciones DTF'!$B$4:$Y$112,IF(C561&lt;EOMONTH($C$1,61),3,IF(AND(C561&gt;=EOMONTH($C$1,61),C561&lt;EOMONTH($C$1,90)),6,IF(AND(C561&gt;=EOMONTH($C$1,91),C561&lt;EOMONTH($C$1,120)),9,IF(AND(C561&gt;=EOMONTH($C$1,121),C561&lt;EOMONTH($C$1,150)),12,IF(AND(C561&gt;=EOMONTH($C$1,151),C561&lt;EOMONTH($C$1,180)),15,IF(AND(C561&gt;=EOMONTH($C$1,181),C561&lt;EOMONTH($C$1,210)),18,21))))))),"")</f>
        <v/>
      </c>
      <c r="I561" s="88" t="str">
        <f t="shared" ca="1" si="100"/>
        <v/>
      </c>
      <c r="J561" s="138" t="str">
        <f t="shared" ca="1" si="101"/>
        <v/>
      </c>
      <c r="K561" s="43" t="str">
        <f ca="1">+IF(G561&lt;&gt;"",SUM($G$7:G561),"")</f>
        <v/>
      </c>
      <c r="L561" s="46" t="str">
        <f t="shared" ca="1" si="102"/>
        <v/>
      </c>
      <c r="M561" s="51" t="str">
        <f ca="1">+IF(H561&lt;&gt;"",SUM($H$7:H561),"")</f>
        <v/>
      </c>
      <c r="N561" s="47" t="str">
        <f t="shared" ca="1" si="103"/>
        <v/>
      </c>
      <c r="O561" s="46" t="str">
        <f t="shared" ca="1" si="104"/>
        <v/>
      </c>
      <c r="P561" s="46" t="str">
        <f t="shared" ca="1" si="105"/>
        <v/>
      </c>
      <c r="Q561" s="53" t="str">
        <f t="shared" ca="1" si="106"/>
        <v/>
      </c>
      <c r="R561" s="53" t="str">
        <f t="shared" ca="1" si="107"/>
        <v/>
      </c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x14ac:dyDescent="0.25">
      <c r="A562" s="31">
        <v>556</v>
      </c>
      <c r="B562" s="37" t="str">
        <f t="shared" ca="1" si="97"/>
        <v/>
      </c>
      <c r="C562" s="40" t="str">
        <f t="shared" ca="1" si="98"/>
        <v/>
      </c>
      <c r="D562" s="43" t="str">
        <f ca="1">+IF($C562&lt;&gt;"",VLOOKUP(YEAR($C562),'Proyecciones cuota'!$B$5:$C$113,2,FALSE),"")</f>
        <v/>
      </c>
      <c r="E562" s="171">
        <f ca="1">IFERROR(IF($D562&lt;&gt;"",VLOOKUP(C562,Simulador!$H$17:$I$27,2,FALSE),0),0)</f>
        <v>0</v>
      </c>
      <c r="F562" s="46" t="str">
        <f t="shared" ca="1" si="99"/>
        <v/>
      </c>
      <c r="G562" s="43" t="str">
        <f ca="1">+IF(F562&lt;&gt;"",F562*VLOOKUP(YEAR($C562),'Proyecciones DTF'!$B$4:$Y$112,IF(C562&lt;EOMONTH($C$1,61),6,IF(AND(C562&gt;=EOMONTH($C$1,61),C562&lt;EOMONTH($C$1,90)),9,IF(AND(C562&gt;=EOMONTH($C$1,91),C562&lt;EOMONTH($C$1,120)),12,IF(AND(C562&gt;=EOMONTH($C$1,121),C562&lt;EOMONTH($C$1,150)),15,IF(AND(C562&gt;=EOMONTH($C$1,151),C562&lt;EOMONTH($C$1,180)),18,IF(AND(C562&gt;=EOMONTH($C$1,181),C562&lt;EOMONTH($C$1,210)),21,24))))))),"")</f>
        <v/>
      </c>
      <c r="H562" s="47" t="str">
        <f ca="1">+IF(F562&lt;&gt;"",F562*VLOOKUP(YEAR($C562),'Proyecciones DTF'!$B$4:$Y$112,IF(C562&lt;EOMONTH($C$1,61),3,IF(AND(C562&gt;=EOMONTH($C$1,61),C562&lt;EOMONTH($C$1,90)),6,IF(AND(C562&gt;=EOMONTH($C$1,91),C562&lt;EOMONTH($C$1,120)),9,IF(AND(C562&gt;=EOMONTH($C$1,121),C562&lt;EOMONTH($C$1,150)),12,IF(AND(C562&gt;=EOMONTH($C$1,151),C562&lt;EOMONTH($C$1,180)),15,IF(AND(C562&gt;=EOMONTH($C$1,181),C562&lt;EOMONTH($C$1,210)),18,21))))))),"")</f>
        <v/>
      </c>
      <c r="I562" s="88" t="str">
        <f t="shared" ca="1" si="100"/>
        <v/>
      </c>
      <c r="J562" s="138" t="str">
        <f t="shared" ca="1" si="101"/>
        <v/>
      </c>
      <c r="K562" s="43" t="str">
        <f ca="1">+IF(G562&lt;&gt;"",SUM($G$7:G562),"")</f>
        <v/>
      </c>
      <c r="L562" s="46" t="str">
        <f t="shared" ca="1" si="102"/>
        <v/>
      </c>
      <c r="M562" s="51" t="str">
        <f ca="1">+IF(H562&lt;&gt;"",SUM($H$7:H562),"")</f>
        <v/>
      </c>
      <c r="N562" s="47" t="str">
        <f t="shared" ca="1" si="103"/>
        <v/>
      </c>
      <c r="O562" s="46" t="str">
        <f t="shared" ca="1" si="104"/>
        <v/>
      </c>
      <c r="P562" s="46" t="str">
        <f t="shared" ca="1" si="105"/>
        <v/>
      </c>
      <c r="Q562" s="53" t="str">
        <f t="shared" ca="1" si="106"/>
        <v/>
      </c>
      <c r="R562" s="53" t="str">
        <f t="shared" ca="1" si="107"/>
        <v/>
      </c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x14ac:dyDescent="0.25">
      <c r="A563" s="31">
        <v>557</v>
      </c>
      <c r="B563" s="37" t="str">
        <f t="shared" ca="1" si="97"/>
        <v/>
      </c>
      <c r="C563" s="40" t="str">
        <f t="shared" ca="1" si="98"/>
        <v/>
      </c>
      <c r="D563" s="43" t="str">
        <f ca="1">+IF($C563&lt;&gt;"",VLOOKUP(YEAR($C563),'Proyecciones cuota'!$B$5:$C$113,2,FALSE),"")</f>
        <v/>
      </c>
      <c r="E563" s="171">
        <f ca="1">IFERROR(IF($D563&lt;&gt;"",VLOOKUP(C563,Simulador!$H$17:$I$27,2,FALSE),0),0)</f>
        <v>0</v>
      </c>
      <c r="F563" s="46" t="str">
        <f t="shared" ca="1" si="99"/>
        <v/>
      </c>
      <c r="G563" s="43" t="str">
        <f ca="1">+IF(F563&lt;&gt;"",F563*VLOOKUP(YEAR($C563),'Proyecciones DTF'!$B$4:$Y$112,IF(C563&lt;EOMONTH($C$1,61),6,IF(AND(C563&gt;=EOMONTH($C$1,61),C563&lt;EOMONTH($C$1,90)),9,IF(AND(C563&gt;=EOMONTH($C$1,91),C563&lt;EOMONTH($C$1,120)),12,IF(AND(C563&gt;=EOMONTH($C$1,121),C563&lt;EOMONTH($C$1,150)),15,IF(AND(C563&gt;=EOMONTH($C$1,151),C563&lt;EOMONTH($C$1,180)),18,IF(AND(C563&gt;=EOMONTH($C$1,181),C563&lt;EOMONTH($C$1,210)),21,24))))))),"")</f>
        <v/>
      </c>
      <c r="H563" s="47" t="str">
        <f ca="1">+IF(F563&lt;&gt;"",F563*VLOOKUP(YEAR($C563),'Proyecciones DTF'!$B$4:$Y$112,IF(C563&lt;EOMONTH($C$1,61),3,IF(AND(C563&gt;=EOMONTH($C$1,61),C563&lt;EOMONTH($C$1,90)),6,IF(AND(C563&gt;=EOMONTH($C$1,91),C563&lt;EOMONTH($C$1,120)),9,IF(AND(C563&gt;=EOMONTH($C$1,121),C563&lt;EOMONTH($C$1,150)),12,IF(AND(C563&gt;=EOMONTH($C$1,151),C563&lt;EOMONTH($C$1,180)),15,IF(AND(C563&gt;=EOMONTH($C$1,181),C563&lt;EOMONTH($C$1,210)),18,21))))))),"")</f>
        <v/>
      </c>
      <c r="I563" s="88" t="str">
        <f t="shared" ca="1" si="100"/>
        <v/>
      </c>
      <c r="J563" s="138" t="str">
        <f t="shared" ca="1" si="101"/>
        <v/>
      </c>
      <c r="K563" s="43" t="str">
        <f ca="1">+IF(G563&lt;&gt;"",SUM($G$7:G563),"")</f>
        <v/>
      </c>
      <c r="L563" s="46" t="str">
        <f t="shared" ca="1" si="102"/>
        <v/>
      </c>
      <c r="M563" s="51" t="str">
        <f ca="1">+IF(H563&lt;&gt;"",SUM($H$7:H563),"")</f>
        <v/>
      </c>
      <c r="N563" s="47" t="str">
        <f t="shared" ca="1" si="103"/>
        <v/>
      </c>
      <c r="O563" s="46" t="str">
        <f t="shared" ca="1" si="104"/>
        <v/>
      </c>
      <c r="P563" s="46" t="str">
        <f t="shared" ca="1" si="105"/>
        <v/>
      </c>
      <c r="Q563" s="53" t="str">
        <f t="shared" ca="1" si="106"/>
        <v/>
      </c>
      <c r="R563" s="53" t="str">
        <f t="shared" ca="1" si="107"/>
        <v/>
      </c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x14ac:dyDescent="0.25">
      <c r="A564" s="31">
        <v>558</v>
      </c>
      <c r="B564" s="37" t="str">
        <f t="shared" ca="1" si="97"/>
        <v/>
      </c>
      <c r="C564" s="40" t="str">
        <f t="shared" ca="1" si="98"/>
        <v/>
      </c>
      <c r="D564" s="43" t="str">
        <f ca="1">+IF($C564&lt;&gt;"",VLOOKUP(YEAR($C564),'Proyecciones cuota'!$B$5:$C$113,2,FALSE),"")</f>
        <v/>
      </c>
      <c r="E564" s="171">
        <f ca="1">IFERROR(IF($D564&lt;&gt;"",VLOOKUP(C564,Simulador!$H$17:$I$27,2,FALSE),0),0)</f>
        <v>0</v>
      </c>
      <c r="F564" s="46" t="str">
        <f t="shared" ca="1" si="99"/>
        <v/>
      </c>
      <c r="G564" s="43" t="str">
        <f ca="1">+IF(F564&lt;&gt;"",F564*VLOOKUP(YEAR($C564),'Proyecciones DTF'!$B$4:$Y$112,IF(C564&lt;EOMONTH($C$1,61),6,IF(AND(C564&gt;=EOMONTH($C$1,61),C564&lt;EOMONTH($C$1,90)),9,IF(AND(C564&gt;=EOMONTH($C$1,91),C564&lt;EOMONTH($C$1,120)),12,IF(AND(C564&gt;=EOMONTH($C$1,121),C564&lt;EOMONTH($C$1,150)),15,IF(AND(C564&gt;=EOMONTH($C$1,151),C564&lt;EOMONTH($C$1,180)),18,IF(AND(C564&gt;=EOMONTH($C$1,181),C564&lt;EOMONTH($C$1,210)),21,24))))))),"")</f>
        <v/>
      </c>
      <c r="H564" s="47" t="str">
        <f ca="1">+IF(F564&lt;&gt;"",F564*VLOOKUP(YEAR($C564),'Proyecciones DTF'!$B$4:$Y$112,IF(C564&lt;EOMONTH($C$1,61),3,IF(AND(C564&gt;=EOMONTH($C$1,61),C564&lt;EOMONTH($C$1,90)),6,IF(AND(C564&gt;=EOMONTH($C$1,91),C564&lt;EOMONTH($C$1,120)),9,IF(AND(C564&gt;=EOMONTH($C$1,121),C564&lt;EOMONTH($C$1,150)),12,IF(AND(C564&gt;=EOMONTH($C$1,151),C564&lt;EOMONTH($C$1,180)),15,IF(AND(C564&gt;=EOMONTH($C$1,181),C564&lt;EOMONTH($C$1,210)),18,21))))))),"")</f>
        <v/>
      </c>
      <c r="I564" s="88" t="str">
        <f t="shared" ca="1" si="100"/>
        <v/>
      </c>
      <c r="J564" s="138" t="str">
        <f t="shared" ca="1" si="101"/>
        <v/>
      </c>
      <c r="K564" s="43" t="str">
        <f ca="1">+IF(G564&lt;&gt;"",SUM($G$7:G564),"")</f>
        <v/>
      </c>
      <c r="L564" s="46" t="str">
        <f t="shared" ca="1" si="102"/>
        <v/>
      </c>
      <c r="M564" s="51" t="str">
        <f ca="1">+IF(H564&lt;&gt;"",SUM($H$7:H564),"")</f>
        <v/>
      </c>
      <c r="N564" s="47" t="str">
        <f t="shared" ca="1" si="103"/>
        <v/>
      </c>
      <c r="O564" s="46" t="str">
        <f t="shared" ca="1" si="104"/>
        <v/>
      </c>
      <c r="P564" s="46" t="str">
        <f t="shared" ca="1" si="105"/>
        <v/>
      </c>
      <c r="Q564" s="53" t="str">
        <f t="shared" ca="1" si="106"/>
        <v/>
      </c>
      <c r="R564" s="53" t="str">
        <f t="shared" ca="1" si="107"/>
        <v/>
      </c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x14ac:dyDescent="0.25">
      <c r="A565" s="31">
        <v>559</v>
      </c>
      <c r="B565" s="37" t="str">
        <f t="shared" ca="1" si="97"/>
        <v/>
      </c>
      <c r="C565" s="40" t="str">
        <f t="shared" ca="1" si="98"/>
        <v/>
      </c>
      <c r="D565" s="43" t="str">
        <f ca="1">+IF($C565&lt;&gt;"",VLOOKUP(YEAR($C565),'Proyecciones cuota'!$B$5:$C$113,2,FALSE),"")</f>
        <v/>
      </c>
      <c r="E565" s="171">
        <f ca="1">IFERROR(IF($D565&lt;&gt;"",VLOOKUP(C565,Simulador!$H$17:$I$27,2,FALSE),0),0)</f>
        <v>0</v>
      </c>
      <c r="F565" s="46" t="str">
        <f t="shared" ca="1" si="99"/>
        <v/>
      </c>
      <c r="G565" s="43" t="str">
        <f ca="1">+IF(F565&lt;&gt;"",F565*VLOOKUP(YEAR($C565),'Proyecciones DTF'!$B$4:$Y$112,IF(C565&lt;EOMONTH($C$1,61),6,IF(AND(C565&gt;=EOMONTH($C$1,61),C565&lt;EOMONTH($C$1,90)),9,IF(AND(C565&gt;=EOMONTH($C$1,91),C565&lt;EOMONTH($C$1,120)),12,IF(AND(C565&gt;=EOMONTH($C$1,121),C565&lt;EOMONTH($C$1,150)),15,IF(AND(C565&gt;=EOMONTH($C$1,151),C565&lt;EOMONTH($C$1,180)),18,IF(AND(C565&gt;=EOMONTH($C$1,181),C565&lt;EOMONTH($C$1,210)),21,24))))))),"")</f>
        <v/>
      </c>
      <c r="H565" s="47" t="str">
        <f ca="1">+IF(F565&lt;&gt;"",F565*VLOOKUP(YEAR($C565),'Proyecciones DTF'!$B$4:$Y$112,IF(C565&lt;EOMONTH($C$1,61),3,IF(AND(C565&gt;=EOMONTH($C$1,61),C565&lt;EOMONTH($C$1,90)),6,IF(AND(C565&gt;=EOMONTH($C$1,91),C565&lt;EOMONTH($C$1,120)),9,IF(AND(C565&gt;=EOMONTH($C$1,121),C565&lt;EOMONTH($C$1,150)),12,IF(AND(C565&gt;=EOMONTH($C$1,151),C565&lt;EOMONTH($C$1,180)),15,IF(AND(C565&gt;=EOMONTH($C$1,181),C565&lt;EOMONTH($C$1,210)),18,21))))))),"")</f>
        <v/>
      </c>
      <c r="I565" s="88" t="str">
        <f t="shared" ca="1" si="100"/>
        <v/>
      </c>
      <c r="J565" s="138" t="str">
        <f t="shared" ca="1" si="101"/>
        <v/>
      </c>
      <c r="K565" s="43" t="str">
        <f ca="1">+IF(G565&lt;&gt;"",SUM($G$7:G565),"")</f>
        <v/>
      </c>
      <c r="L565" s="46" t="str">
        <f t="shared" ca="1" si="102"/>
        <v/>
      </c>
      <c r="M565" s="51" t="str">
        <f ca="1">+IF(H565&lt;&gt;"",SUM($H$7:H565),"")</f>
        <v/>
      </c>
      <c r="N565" s="47" t="str">
        <f t="shared" ca="1" si="103"/>
        <v/>
      </c>
      <c r="O565" s="46" t="str">
        <f t="shared" ca="1" si="104"/>
        <v/>
      </c>
      <c r="P565" s="46" t="str">
        <f t="shared" ca="1" si="105"/>
        <v/>
      </c>
      <c r="Q565" s="53" t="str">
        <f t="shared" ca="1" si="106"/>
        <v/>
      </c>
      <c r="R565" s="53" t="str">
        <f t="shared" ca="1" si="107"/>
        <v/>
      </c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x14ac:dyDescent="0.25">
      <c r="A566" s="31">
        <v>560</v>
      </c>
      <c r="B566" s="37" t="str">
        <f t="shared" ca="1" si="97"/>
        <v/>
      </c>
      <c r="C566" s="40" t="str">
        <f t="shared" ca="1" si="98"/>
        <v/>
      </c>
      <c r="D566" s="43" t="str">
        <f ca="1">+IF($C566&lt;&gt;"",VLOOKUP(YEAR($C566),'Proyecciones cuota'!$B$5:$C$113,2,FALSE),"")</f>
        <v/>
      </c>
      <c r="E566" s="171">
        <f ca="1">IFERROR(IF($D566&lt;&gt;"",VLOOKUP(C566,Simulador!$H$17:$I$27,2,FALSE),0),0)</f>
        <v>0</v>
      </c>
      <c r="F566" s="46" t="str">
        <f t="shared" ca="1" si="99"/>
        <v/>
      </c>
      <c r="G566" s="43" t="str">
        <f ca="1">+IF(F566&lt;&gt;"",F566*VLOOKUP(YEAR($C566),'Proyecciones DTF'!$B$4:$Y$112,IF(C566&lt;EOMONTH($C$1,61),6,IF(AND(C566&gt;=EOMONTH($C$1,61),C566&lt;EOMONTH($C$1,90)),9,IF(AND(C566&gt;=EOMONTH($C$1,91),C566&lt;EOMONTH($C$1,120)),12,IF(AND(C566&gt;=EOMONTH($C$1,121),C566&lt;EOMONTH($C$1,150)),15,IF(AND(C566&gt;=EOMONTH($C$1,151),C566&lt;EOMONTH($C$1,180)),18,IF(AND(C566&gt;=EOMONTH($C$1,181),C566&lt;EOMONTH($C$1,210)),21,24))))))),"")</f>
        <v/>
      </c>
      <c r="H566" s="47" t="str">
        <f ca="1">+IF(F566&lt;&gt;"",F566*VLOOKUP(YEAR($C566),'Proyecciones DTF'!$B$4:$Y$112,IF(C566&lt;EOMONTH($C$1,61),3,IF(AND(C566&gt;=EOMONTH($C$1,61),C566&lt;EOMONTH($C$1,90)),6,IF(AND(C566&gt;=EOMONTH($C$1,91),C566&lt;EOMONTH($C$1,120)),9,IF(AND(C566&gt;=EOMONTH($C$1,121),C566&lt;EOMONTH($C$1,150)),12,IF(AND(C566&gt;=EOMONTH($C$1,151),C566&lt;EOMONTH($C$1,180)),15,IF(AND(C566&gt;=EOMONTH($C$1,181),C566&lt;EOMONTH($C$1,210)),18,21))))))),"")</f>
        <v/>
      </c>
      <c r="I566" s="88" t="str">
        <f t="shared" ca="1" si="100"/>
        <v/>
      </c>
      <c r="J566" s="138" t="str">
        <f t="shared" ca="1" si="101"/>
        <v/>
      </c>
      <c r="K566" s="43" t="str">
        <f ca="1">+IF(G566&lt;&gt;"",SUM($G$7:G566),"")</f>
        <v/>
      </c>
      <c r="L566" s="46" t="str">
        <f t="shared" ca="1" si="102"/>
        <v/>
      </c>
      <c r="M566" s="51" t="str">
        <f ca="1">+IF(H566&lt;&gt;"",SUM($H$7:H566),"")</f>
        <v/>
      </c>
      <c r="N566" s="47" t="str">
        <f t="shared" ca="1" si="103"/>
        <v/>
      </c>
      <c r="O566" s="46" t="str">
        <f t="shared" ca="1" si="104"/>
        <v/>
      </c>
      <c r="P566" s="46" t="str">
        <f t="shared" ca="1" si="105"/>
        <v/>
      </c>
      <c r="Q566" s="53" t="str">
        <f t="shared" ca="1" si="106"/>
        <v/>
      </c>
      <c r="R566" s="53" t="str">
        <f t="shared" ca="1" si="107"/>
        <v/>
      </c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x14ac:dyDescent="0.25">
      <c r="A567" s="31">
        <v>561</v>
      </c>
      <c r="B567" s="37" t="str">
        <f t="shared" ca="1" si="97"/>
        <v/>
      </c>
      <c r="C567" s="40" t="str">
        <f t="shared" ca="1" si="98"/>
        <v/>
      </c>
      <c r="D567" s="43" t="str">
        <f ca="1">+IF($C567&lt;&gt;"",VLOOKUP(YEAR($C567),'Proyecciones cuota'!$B$5:$C$113,2,FALSE),"")</f>
        <v/>
      </c>
      <c r="E567" s="171">
        <f ca="1">IFERROR(IF($D567&lt;&gt;"",VLOOKUP(C567,Simulador!$H$17:$I$27,2,FALSE),0),0)</f>
        <v>0</v>
      </c>
      <c r="F567" s="46" t="str">
        <f t="shared" ca="1" si="99"/>
        <v/>
      </c>
      <c r="G567" s="43" t="str">
        <f ca="1">+IF(F567&lt;&gt;"",F567*VLOOKUP(YEAR($C567),'Proyecciones DTF'!$B$4:$Y$112,IF(C567&lt;EOMONTH($C$1,61),6,IF(AND(C567&gt;=EOMONTH($C$1,61),C567&lt;EOMONTH($C$1,90)),9,IF(AND(C567&gt;=EOMONTH($C$1,91),C567&lt;EOMONTH($C$1,120)),12,IF(AND(C567&gt;=EOMONTH($C$1,121),C567&lt;EOMONTH($C$1,150)),15,IF(AND(C567&gt;=EOMONTH($C$1,151),C567&lt;EOMONTH($C$1,180)),18,IF(AND(C567&gt;=EOMONTH($C$1,181),C567&lt;EOMONTH($C$1,210)),21,24))))))),"")</f>
        <v/>
      </c>
      <c r="H567" s="47" t="str">
        <f ca="1">+IF(F567&lt;&gt;"",F567*VLOOKUP(YEAR($C567),'Proyecciones DTF'!$B$4:$Y$112,IF(C567&lt;EOMONTH($C$1,61),3,IF(AND(C567&gt;=EOMONTH($C$1,61),C567&lt;EOMONTH($C$1,90)),6,IF(AND(C567&gt;=EOMONTH($C$1,91),C567&lt;EOMONTH($C$1,120)),9,IF(AND(C567&gt;=EOMONTH($C$1,121),C567&lt;EOMONTH($C$1,150)),12,IF(AND(C567&gt;=EOMONTH($C$1,151),C567&lt;EOMONTH($C$1,180)),15,IF(AND(C567&gt;=EOMONTH($C$1,181),C567&lt;EOMONTH($C$1,210)),18,21))))))),"")</f>
        <v/>
      </c>
      <c r="I567" s="88" t="str">
        <f t="shared" ca="1" si="100"/>
        <v/>
      </c>
      <c r="J567" s="138" t="str">
        <f t="shared" ca="1" si="101"/>
        <v/>
      </c>
      <c r="K567" s="43" t="str">
        <f ca="1">+IF(G567&lt;&gt;"",SUM($G$7:G567),"")</f>
        <v/>
      </c>
      <c r="L567" s="46" t="str">
        <f t="shared" ca="1" si="102"/>
        <v/>
      </c>
      <c r="M567" s="51" t="str">
        <f ca="1">+IF(H567&lt;&gt;"",SUM($H$7:H567),"")</f>
        <v/>
      </c>
      <c r="N567" s="47" t="str">
        <f t="shared" ca="1" si="103"/>
        <v/>
      </c>
      <c r="O567" s="46" t="str">
        <f t="shared" ca="1" si="104"/>
        <v/>
      </c>
      <c r="P567" s="46" t="str">
        <f t="shared" ca="1" si="105"/>
        <v/>
      </c>
      <c r="Q567" s="53" t="str">
        <f t="shared" ca="1" si="106"/>
        <v/>
      </c>
      <c r="R567" s="53" t="str">
        <f t="shared" ca="1" si="107"/>
        <v/>
      </c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x14ac:dyDescent="0.25">
      <c r="A568" s="31">
        <v>562</v>
      </c>
      <c r="B568" s="37" t="str">
        <f t="shared" ca="1" si="97"/>
        <v/>
      </c>
      <c r="C568" s="40" t="str">
        <f t="shared" ca="1" si="98"/>
        <v/>
      </c>
      <c r="D568" s="43" t="str">
        <f ca="1">+IF($C568&lt;&gt;"",VLOOKUP(YEAR($C568),'Proyecciones cuota'!$B$5:$C$113,2,FALSE),"")</f>
        <v/>
      </c>
      <c r="E568" s="171">
        <f ca="1">IFERROR(IF($D568&lt;&gt;"",VLOOKUP(C568,Simulador!$H$17:$I$27,2,FALSE),0),0)</f>
        <v>0</v>
      </c>
      <c r="F568" s="46" t="str">
        <f t="shared" ca="1" si="99"/>
        <v/>
      </c>
      <c r="G568" s="43" t="str">
        <f ca="1">+IF(F568&lt;&gt;"",F568*VLOOKUP(YEAR($C568),'Proyecciones DTF'!$B$4:$Y$112,IF(C568&lt;EOMONTH($C$1,61),6,IF(AND(C568&gt;=EOMONTH($C$1,61),C568&lt;EOMONTH($C$1,90)),9,IF(AND(C568&gt;=EOMONTH($C$1,91),C568&lt;EOMONTH($C$1,120)),12,IF(AND(C568&gt;=EOMONTH($C$1,121),C568&lt;EOMONTH($C$1,150)),15,IF(AND(C568&gt;=EOMONTH($C$1,151),C568&lt;EOMONTH($C$1,180)),18,IF(AND(C568&gt;=EOMONTH($C$1,181),C568&lt;EOMONTH($C$1,210)),21,24))))))),"")</f>
        <v/>
      </c>
      <c r="H568" s="47" t="str">
        <f ca="1">+IF(F568&lt;&gt;"",F568*VLOOKUP(YEAR($C568),'Proyecciones DTF'!$B$4:$Y$112,IF(C568&lt;EOMONTH($C$1,61),3,IF(AND(C568&gt;=EOMONTH($C$1,61),C568&lt;EOMONTH($C$1,90)),6,IF(AND(C568&gt;=EOMONTH($C$1,91),C568&lt;EOMONTH($C$1,120)),9,IF(AND(C568&gt;=EOMONTH($C$1,121),C568&lt;EOMONTH($C$1,150)),12,IF(AND(C568&gt;=EOMONTH($C$1,151),C568&lt;EOMONTH($C$1,180)),15,IF(AND(C568&gt;=EOMONTH($C$1,181),C568&lt;EOMONTH($C$1,210)),18,21))))))),"")</f>
        <v/>
      </c>
      <c r="I568" s="88" t="str">
        <f t="shared" ca="1" si="100"/>
        <v/>
      </c>
      <c r="J568" s="138" t="str">
        <f t="shared" ca="1" si="101"/>
        <v/>
      </c>
      <c r="K568" s="43" t="str">
        <f ca="1">+IF(G568&lt;&gt;"",SUM($G$7:G568),"")</f>
        <v/>
      </c>
      <c r="L568" s="46" t="str">
        <f t="shared" ca="1" si="102"/>
        <v/>
      </c>
      <c r="M568" s="51" t="str">
        <f ca="1">+IF(H568&lt;&gt;"",SUM($H$7:H568),"")</f>
        <v/>
      </c>
      <c r="N568" s="47" t="str">
        <f t="shared" ca="1" si="103"/>
        <v/>
      </c>
      <c r="O568" s="46" t="str">
        <f t="shared" ca="1" si="104"/>
        <v/>
      </c>
      <c r="P568" s="46" t="str">
        <f t="shared" ca="1" si="105"/>
        <v/>
      </c>
      <c r="Q568" s="53" t="str">
        <f t="shared" ca="1" si="106"/>
        <v/>
      </c>
      <c r="R568" s="53" t="str">
        <f t="shared" ca="1" si="107"/>
        <v/>
      </c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x14ac:dyDescent="0.25">
      <c r="A569" s="31">
        <v>563</v>
      </c>
      <c r="B569" s="37" t="str">
        <f t="shared" ca="1" si="97"/>
        <v/>
      </c>
      <c r="C569" s="40" t="str">
        <f t="shared" ca="1" si="98"/>
        <v/>
      </c>
      <c r="D569" s="43" t="str">
        <f ca="1">+IF($C569&lt;&gt;"",VLOOKUP(YEAR($C569),'Proyecciones cuota'!$B$5:$C$113,2,FALSE),"")</f>
        <v/>
      </c>
      <c r="E569" s="171">
        <f ca="1">IFERROR(IF($D569&lt;&gt;"",VLOOKUP(C569,Simulador!$H$17:$I$27,2,FALSE),0),0)</f>
        <v>0</v>
      </c>
      <c r="F569" s="46" t="str">
        <f t="shared" ca="1" si="99"/>
        <v/>
      </c>
      <c r="G569" s="43" t="str">
        <f ca="1">+IF(F569&lt;&gt;"",F569*VLOOKUP(YEAR($C569),'Proyecciones DTF'!$B$4:$Y$112,IF(C569&lt;EOMONTH($C$1,61),6,IF(AND(C569&gt;=EOMONTH($C$1,61),C569&lt;EOMONTH($C$1,90)),9,IF(AND(C569&gt;=EOMONTH($C$1,91),C569&lt;EOMONTH($C$1,120)),12,IF(AND(C569&gt;=EOMONTH($C$1,121),C569&lt;EOMONTH($C$1,150)),15,IF(AND(C569&gt;=EOMONTH($C$1,151),C569&lt;EOMONTH($C$1,180)),18,IF(AND(C569&gt;=EOMONTH($C$1,181),C569&lt;EOMONTH($C$1,210)),21,24))))))),"")</f>
        <v/>
      </c>
      <c r="H569" s="47" t="str">
        <f ca="1">+IF(F569&lt;&gt;"",F569*VLOOKUP(YEAR($C569),'Proyecciones DTF'!$B$4:$Y$112,IF(C569&lt;EOMONTH($C$1,61),3,IF(AND(C569&gt;=EOMONTH($C$1,61),C569&lt;EOMONTH($C$1,90)),6,IF(AND(C569&gt;=EOMONTH($C$1,91),C569&lt;EOMONTH($C$1,120)),9,IF(AND(C569&gt;=EOMONTH($C$1,121),C569&lt;EOMONTH($C$1,150)),12,IF(AND(C569&gt;=EOMONTH($C$1,151),C569&lt;EOMONTH($C$1,180)),15,IF(AND(C569&gt;=EOMONTH($C$1,181),C569&lt;EOMONTH($C$1,210)),18,21))))))),"")</f>
        <v/>
      </c>
      <c r="I569" s="88" t="str">
        <f t="shared" ca="1" si="100"/>
        <v/>
      </c>
      <c r="J569" s="138" t="str">
        <f t="shared" ca="1" si="101"/>
        <v/>
      </c>
      <c r="K569" s="43" t="str">
        <f ca="1">+IF(G569&lt;&gt;"",SUM($G$7:G569),"")</f>
        <v/>
      </c>
      <c r="L569" s="46" t="str">
        <f t="shared" ca="1" si="102"/>
        <v/>
      </c>
      <c r="M569" s="51" t="str">
        <f ca="1">+IF(H569&lt;&gt;"",SUM($H$7:H569),"")</f>
        <v/>
      </c>
      <c r="N569" s="47" t="str">
        <f t="shared" ca="1" si="103"/>
        <v/>
      </c>
      <c r="O569" s="46" t="str">
        <f t="shared" ca="1" si="104"/>
        <v/>
      </c>
      <c r="P569" s="46" t="str">
        <f t="shared" ca="1" si="105"/>
        <v/>
      </c>
      <c r="Q569" s="53" t="str">
        <f t="shared" ca="1" si="106"/>
        <v/>
      </c>
      <c r="R569" s="53" t="str">
        <f t="shared" ca="1" si="107"/>
        <v/>
      </c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x14ac:dyDescent="0.25">
      <c r="A570" s="31">
        <v>564</v>
      </c>
      <c r="B570" s="37" t="str">
        <f t="shared" ca="1" si="97"/>
        <v/>
      </c>
      <c r="C570" s="40" t="str">
        <f t="shared" ca="1" si="98"/>
        <v/>
      </c>
      <c r="D570" s="43" t="str">
        <f ca="1">+IF($C570&lt;&gt;"",VLOOKUP(YEAR($C570),'Proyecciones cuota'!$B$5:$C$113,2,FALSE),"")</f>
        <v/>
      </c>
      <c r="E570" s="171">
        <f ca="1">IFERROR(IF($D570&lt;&gt;"",VLOOKUP(C570,Simulador!$H$17:$I$27,2,FALSE),0),0)</f>
        <v>0</v>
      </c>
      <c r="F570" s="46" t="str">
        <f t="shared" ca="1" si="99"/>
        <v/>
      </c>
      <c r="G570" s="43" t="str">
        <f ca="1">+IF(F570&lt;&gt;"",F570*VLOOKUP(YEAR($C570),'Proyecciones DTF'!$B$4:$Y$112,IF(C570&lt;EOMONTH($C$1,61),6,IF(AND(C570&gt;=EOMONTH($C$1,61),C570&lt;EOMONTH($C$1,90)),9,IF(AND(C570&gt;=EOMONTH($C$1,91),C570&lt;EOMONTH($C$1,120)),12,IF(AND(C570&gt;=EOMONTH($C$1,121),C570&lt;EOMONTH($C$1,150)),15,IF(AND(C570&gt;=EOMONTH($C$1,151),C570&lt;EOMONTH($C$1,180)),18,IF(AND(C570&gt;=EOMONTH($C$1,181),C570&lt;EOMONTH($C$1,210)),21,24))))))),"")</f>
        <v/>
      </c>
      <c r="H570" s="47" t="str">
        <f ca="1">+IF(F570&lt;&gt;"",F570*VLOOKUP(YEAR($C570),'Proyecciones DTF'!$B$4:$Y$112,IF(C570&lt;EOMONTH($C$1,61),3,IF(AND(C570&gt;=EOMONTH($C$1,61),C570&lt;EOMONTH($C$1,90)),6,IF(AND(C570&gt;=EOMONTH($C$1,91),C570&lt;EOMONTH($C$1,120)),9,IF(AND(C570&gt;=EOMONTH($C$1,121),C570&lt;EOMONTH($C$1,150)),12,IF(AND(C570&gt;=EOMONTH($C$1,151),C570&lt;EOMONTH($C$1,180)),15,IF(AND(C570&gt;=EOMONTH($C$1,181),C570&lt;EOMONTH($C$1,210)),18,21))))))),"")</f>
        <v/>
      </c>
      <c r="I570" s="88" t="str">
        <f t="shared" ca="1" si="100"/>
        <v/>
      </c>
      <c r="J570" s="138" t="str">
        <f t="shared" ca="1" si="101"/>
        <v/>
      </c>
      <c r="K570" s="43" t="str">
        <f ca="1">+IF(G570&lt;&gt;"",SUM($G$7:G570),"")</f>
        <v/>
      </c>
      <c r="L570" s="46" t="str">
        <f t="shared" ca="1" si="102"/>
        <v/>
      </c>
      <c r="M570" s="51" t="str">
        <f ca="1">+IF(H570&lt;&gt;"",SUM($H$7:H570),"")</f>
        <v/>
      </c>
      <c r="N570" s="47" t="str">
        <f t="shared" ca="1" si="103"/>
        <v/>
      </c>
      <c r="O570" s="46" t="str">
        <f t="shared" ca="1" si="104"/>
        <v/>
      </c>
      <c r="P570" s="46" t="str">
        <f t="shared" ca="1" si="105"/>
        <v/>
      </c>
      <c r="Q570" s="53" t="str">
        <f t="shared" ca="1" si="106"/>
        <v/>
      </c>
      <c r="R570" s="53" t="str">
        <f t="shared" ca="1" si="107"/>
        <v/>
      </c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x14ac:dyDescent="0.25">
      <c r="A571" s="31">
        <v>565</v>
      </c>
      <c r="B571" s="37" t="str">
        <f t="shared" ca="1" si="97"/>
        <v/>
      </c>
      <c r="C571" s="40" t="str">
        <f t="shared" ca="1" si="98"/>
        <v/>
      </c>
      <c r="D571" s="43" t="str">
        <f ca="1">+IF($C571&lt;&gt;"",VLOOKUP(YEAR($C571),'Proyecciones cuota'!$B$5:$C$113,2,FALSE),"")</f>
        <v/>
      </c>
      <c r="E571" s="171">
        <f ca="1">IFERROR(IF($D571&lt;&gt;"",VLOOKUP(C571,Simulador!$H$17:$I$27,2,FALSE),0),0)</f>
        <v>0</v>
      </c>
      <c r="F571" s="46" t="str">
        <f t="shared" ca="1" si="99"/>
        <v/>
      </c>
      <c r="G571" s="43" t="str">
        <f ca="1">+IF(F571&lt;&gt;"",F571*VLOOKUP(YEAR($C571),'Proyecciones DTF'!$B$4:$Y$112,IF(C571&lt;EOMONTH($C$1,61),6,IF(AND(C571&gt;=EOMONTH($C$1,61),C571&lt;EOMONTH($C$1,90)),9,IF(AND(C571&gt;=EOMONTH($C$1,91),C571&lt;EOMONTH($C$1,120)),12,IF(AND(C571&gt;=EOMONTH($C$1,121),C571&lt;EOMONTH($C$1,150)),15,IF(AND(C571&gt;=EOMONTH($C$1,151),C571&lt;EOMONTH($C$1,180)),18,IF(AND(C571&gt;=EOMONTH($C$1,181),C571&lt;EOMONTH($C$1,210)),21,24))))))),"")</f>
        <v/>
      </c>
      <c r="H571" s="47" t="str">
        <f ca="1">+IF(F571&lt;&gt;"",F571*VLOOKUP(YEAR($C571),'Proyecciones DTF'!$B$4:$Y$112,IF(C571&lt;EOMONTH($C$1,61),3,IF(AND(C571&gt;=EOMONTH($C$1,61),C571&lt;EOMONTH($C$1,90)),6,IF(AND(C571&gt;=EOMONTH($C$1,91),C571&lt;EOMONTH($C$1,120)),9,IF(AND(C571&gt;=EOMONTH($C$1,121),C571&lt;EOMONTH($C$1,150)),12,IF(AND(C571&gt;=EOMONTH($C$1,151),C571&lt;EOMONTH($C$1,180)),15,IF(AND(C571&gt;=EOMONTH($C$1,181),C571&lt;EOMONTH($C$1,210)),18,21))))))),"")</f>
        <v/>
      </c>
      <c r="I571" s="88" t="str">
        <f t="shared" ca="1" si="100"/>
        <v/>
      </c>
      <c r="J571" s="138" t="str">
        <f t="shared" ca="1" si="101"/>
        <v/>
      </c>
      <c r="K571" s="43" t="str">
        <f ca="1">+IF(G571&lt;&gt;"",SUM($G$7:G571),"")</f>
        <v/>
      </c>
      <c r="L571" s="46" t="str">
        <f t="shared" ca="1" si="102"/>
        <v/>
      </c>
      <c r="M571" s="51" t="str">
        <f ca="1">+IF(H571&lt;&gt;"",SUM($H$7:H571),"")</f>
        <v/>
      </c>
      <c r="N571" s="47" t="str">
        <f t="shared" ca="1" si="103"/>
        <v/>
      </c>
      <c r="O571" s="46" t="str">
        <f t="shared" ca="1" si="104"/>
        <v/>
      </c>
      <c r="P571" s="46" t="str">
        <f t="shared" ca="1" si="105"/>
        <v/>
      </c>
      <c r="Q571" s="53" t="str">
        <f t="shared" ca="1" si="106"/>
        <v/>
      </c>
      <c r="R571" s="53" t="str">
        <f t="shared" ca="1" si="107"/>
        <v/>
      </c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x14ac:dyDescent="0.25">
      <c r="A572" s="31">
        <v>566</v>
      </c>
      <c r="B572" s="37" t="str">
        <f t="shared" ca="1" si="97"/>
        <v/>
      </c>
      <c r="C572" s="40" t="str">
        <f t="shared" ca="1" si="98"/>
        <v/>
      </c>
      <c r="D572" s="43" t="str">
        <f ca="1">+IF($C572&lt;&gt;"",VLOOKUP(YEAR($C572),'Proyecciones cuota'!$B$5:$C$113,2,FALSE),"")</f>
        <v/>
      </c>
      <c r="E572" s="171">
        <f ca="1">IFERROR(IF($D572&lt;&gt;"",VLOOKUP(C572,Simulador!$H$17:$I$27,2,FALSE),0),0)</f>
        <v>0</v>
      </c>
      <c r="F572" s="46" t="str">
        <f t="shared" ca="1" si="99"/>
        <v/>
      </c>
      <c r="G572" s="43" t="str">
        <f ca="1">+IF(F572&lt;&gt;"",F572*VLOOKUP(YEAR($C572),'Proyecciones DTF'!$B$4:$Y$112,IF(C572&lt;EOMONTH($C$1,61),6,IF(AND(C572&gt;=EOMONTH($C$1,61),C572&lt;EOMONTH($C$1,90)),9,IF(AND(C572&gt;=EOMONTH($C$1,91),C572&lt;EOMONTH($C$1,120)),12,IF(AND(C572&gt;=EOMONTH($C$1,121),C572&lt;EOMONTH($C$1,150)),15,IF(AND(C572&gt;=EOMONTH($C$1,151),C572&lt;EOMONTH($C$1,180)),18,IF(AND(C572&gt;=EOMONTH($C$1,181),C572&lt;EOMONTH($C$1,210)),21,24))))))),"")</f>
        <v/>
      </c>
      <c r="H572" s="47" t="str">
        <f ca="1">+IF(F572&lt;&gt;"",F572*VLOOKUP(YEAR($C572),'Proyecciones DTF'!$B$4:$Y$112,IF(C572&lt;EOMONTH($C$1,61),3,IF(AND(C572&gt;=EOMONTH($C$1,61),C572&lt;EOMONTH($C$1,90)),6,IF(AND(C572&gt;=EOMONTH($C$1,91),C572&lt;EOMONTH($C$1,120)),9,IF(AND(C572&gt;=EOMONTH($C$1,121),C572&lt;EOMONTH($C$1,150)),12,IF(AND(C572&gt;=EOMONTH($C$1,151),C572&lt;EOMONTH($C$1,180)),15,IF(AND(C572&gt;=EOMONTH($C$1,181),C572&lt;EOMONTH($C$1,210)),18,21))))))),"")</f>
        <v/>
      </c>
      <c r="I572" s="88" t="str">
        <f t="shared" ca="1" si="100"/>
        <v/>
      </c>
      <c r="J572" s="138" t="str">
        <f t="shared" ca="1" si="101"/>
        <v/>
      </c>
      <c r="K572" s="43" t="str">
        <f ca="1">+IF(G572&lt;&gt;"",SUM($G$7:G572),"")</f>
        <v/>
      </c>
      <c r="L572" s="46" t="str">
        <f t="shared" ca="1" si="102"/>
        <v/>
      </c>
      <c r="M572" s="51" t="str">
        <f ca="1">+IF(H572&lt;&gt;"",SUM($H$7:H572),"")</f>
        <v/>
      </c>
      <c r="N572" s="47" t="str">
        <f t="shared" ca="1" si="103"/>
        <v/>
      </c>
      <c r="O572" s="46" t="str">
        <f t="shared" ca="1" si="104"/>
        <v/>
      </c>
      <c r="P572" s="46" t="str">
        <f t="shared" ca="1" si="105"/>
        <v/>
      </c>
      <c r="Q572" s="53" t="str">
        <f t="shared" ca="1" si="106"/>
        <v/>
      </c>
      <c r="R572" s="53" t="str">
        <f t="shared" ca="1" si="107"/>
        <v/>
      </c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x14ac:dyDescent="0.25">
      <c r="A573" s="31">
        <v>567</v>
      </c>
      <c r="B573" s="37" t="str">
        <f t="shared" ca="1" si="97"/>
        <v/>
      </c>
      <c r="C573" s="40" t="str">
        <f t="shared" ca="1" si="98"/>
        <v/>
      </c>
      <c r="D573" s="43" t="str">
        <f ca="1">+IF($C573&lt;&gt;"",VLOOKUP(YEAR($C573),'Proyecciones cuota'!$B$5:$C$113,2,FALSE),"")</f>
        <v/>
      </c>
      <c r="E573" s="171">
        <f ca="1">IFERROR(IF($D573&lt;&gt;"",VLOOKUP(C573,Simulador!$H$17:$I$27,2,FALSE),0),0)</f>
        <v>0</v>
      </c>
      <c r="F573" s="46" t="str">
        <f t="shared" ca="1" si="99"/>
        <v/>
      </c>
      <c r="G573" s="43" t="str">
        <f ca="1">+IF(F573&lt;&gt;"",F573*VLOOKUP(YEAR($C573),'Proyecciones DTF'!$B$4:$Y$112,IF(C573&lt;EOMONTH($C$1,61),6,IF(AND(C573&gt;=EOMONTH($C$1,61),C573&lt;EOMONTH($C$1,90)),9,IF(AND(C573&gt;=EOMONTH($C$1,91),C573&lt;EOMONTH($C$1,120)),12,IF(AND(C573&gt;=EOMONTH($C$1,121),C573&lt;EOMONTH($C$1,150)),15,IF(AND(C573&gt;=EOMONTH($C$1,151),C573&lt;EOMONTH($C$1,180)),18,IF(AND(C573&gt;=EOMONTH($C$1,181),C573&lt;EOMONTH($C$1,210)),21,24))))))),"")</f>
        <v/>
      </c>
      <c r="H573" s="47" t="str">
        <f ca="1">+IF(F573&lt;&gt;"",F573*VLOOKUP(YEAR($C573),'Proyecciones DTF'!$B$4:$Y$112,IF(C573&lt;EOMONTH($C$1,61),3,IF(AND(C573&gt;=EOMONTH($C$1,61),C573&lt;EOMONTH($C$1,90)),6,IF(AND(C573&gt;=EOMONTH($C$1,91),C573&lt;EOMONTH($C$1,120)),9,IF(AND(C573&gt;=EOMONTH($C$1,121),C573&lt;EOMONTH($C$1,150)),12,IF(AND(C573&gt;=EOMONTH($C$1,151),C573&lt;EOMONTH($C$1,180)),15,IF(AND(C573&gt;=EOMONTH($C$1,181),C573&lt;EOMONTH($C$1,210)),18,21))))))),"")</f>
        <v/>
      </c>
      <c r="I573" s="88" t="str">
        <f t="shared" ca="1" si="100"/>
        <v/>
      </c>
      <c r="J573" s="138" t="str">
        <f t="shared" ca="1" si="101"/>
        <v/>
      </c>
      <c r="K573" s="43" t="str">
        <f ca="1">+IF(G573&lt;&gt;"",SUM($G$7:G573),"")</f>
        <v/>
      </c>
      <c r="L573" s="46" t="str">
        <f t="shared" ca="1" si="102"/>
        <v/>
      </c>
      <c r="M573" s="51" t="str">
        <f ca="1">+IF(H573&lt;&gt;"",SUM($H$7:H573),"")</f>
        <v/>
      </c>
      <c r="N573" s="47" t="str">
        <f t="shared" ca="1" si="103"/>
        <v/>
      </c>
      <c r="O573" s="46" t="str">
        <f t="shared" ca="1" si="104"/>
        <v/>
      </c>
      <c r="P573" s="46" t="str">
        <f t="shared" ca="1" si="105"/>
        <v/>
      </c>
      <c r="Q573" s="53" t="str">
        <f t="shared" ca="1" si="106"/>
        <v/>
      </c>
      <c r="R573" s="53" t="str">
        <f t="shared" ca="1" si="107"/>
        <v/>
      </c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x14ac:dyDescent="0.25">
      <c r="A574" s="31">
        <v>568</v>
      </c>
      <c r="B574" s="37" t="str">
        <f t="shared" ca="1" si="97"/>
        <v/>
      </c>
      <c r="C574" s="40" t="str">
        <f t="shared" ca="1" si="98"/>
        <v/>
      </c>
      <c r="D574" s="43" t="str">
        <f ca="1">+IF($C574&lt;&gt;"",VLOOKUP(YEAR($C574),'Proyecciones cuota'!$B$5:$C$113,2,FALSE),"")</f>
        <v/>
      </c>
      <c r="E574" s="171">
        <f ca="1">IFERROR(IF($D574&lt;&gt;"",VLOOKUP(C574,Simulador!$H$17:$I$27,2,FALSE),0),0)</f>
        <v>0</v>
      </c>
      <c r="F574" s="46" t="str">
        <f t="shared" ca="1" si="99"/>
        <v/>
      </c>
      <c r="G574" s="43" t="str">
        <f ca="1">+IF(F574&lt;&gt;"",F574*VLOOKUP(YEAR($C574),'Proyecciones DTF'!$B$4:$Y$112,IF(C574&lt;EOMONTH($C$1,61),6,IF(AND(C574&gt;=EOMONTH($C$1,61),C574&lt;EOMONTH($C$1,90)),9,IF(AND(C574&gt;=EOMONTH($C$1,91),C574&lt;EOMONTH($C$1,120)),12,IF(AND(C574&gt;=EOMONTH($C$1,121),C574&lt;EOMONTH($C$1,150)),15,IF(AND(C574&gt;=EOMONTH($C$1,151),C574&lt;EOMONTH($C$1,180)),18,IF(AND(C574&gt;=EOMONTH($C$1,181),C574&lt;EOMONTH($C$1,210)),21,24))))))),"")</f>
        <v/>
      </c>
      <c r="H574" s="47" t="str">
        <f ca="1">+IF(F574&lt;&gt;"",F574*VLOOKUP(YEAR($C574),'Proyecciones DTF'!$B$4:$Y$112,IF(C574&lt;EOMONTH($C$1,61),3,IF(AND(C574&gt;=EOMONTH($C$1,61),C574&lt;EOMONTH($C$1,90)),6,IF(AND(C574&gt;=EOMONTH($C$1,91),C574&lt;EOMONTH($C$1,120)),9,IF(AND(C574&gt;=EOMONTH($C$1,121),C574&lt;EOMONTH($C$1,150)),12,IF(AND(C574&gt;=EOMONTH($C$1,151),C574&lt;EOMONTH($C$1,180)),15,IF(AND(C574&gt;=EOMONTH($C$1,181),C574&lt;EOMONTH($C$1,210)),18,21))))))),"")</f>
        <v/>
      </c>
      <c r="I574" s="88" t="str">
        <f t="shared" ca="1" si="100"/>
        <v/>
      </c>
      <c r="J574" s="138" t="str">
        <f t="shared" ca="1" si="101"/>
        <v/>
      </c>
      <c r="K574" s="43" t="str">
        <f ca="1">+IF(G574&lt;&gt;"",SUM($G$7:G574),"")</f>
        <v/>
      </c>
      <c r="L574" s="46" t="str">
        <f t="shared" ca="1" si="102"/>
        <v/>
      </c>
      <c r="M574" s="51" t="str">
        <f ca="1">+IF(H574&lt;&gt;"",SUM($H$7:H574),"")</f>
        <v/>
      </c>
      <c r="N574" s="47" t="str">
        <f t="shared" ca="1" si="103"/>
        <v/>
      </c>
      <c r="O574" s="46" t="str">
        <f t="shared" ca="1" si="104"/>
        <v/>
      </c>
      <c r="P574" s="46" t="str">
        <f t="shared" ca="1" si="105"/>
        <v/>
      </c>
      <c r="Q574" s="53" t="str">
        <f t="shared" ca="1" si="106"/>
        <v/>
      </c>
      <c r="R574" s="53" t="str">
        <f t="shared" ca="1" si="107"/>
        <v/>
      </c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x14ac:dyDescent="0.25">
      <c r="A575" s="31">
        <v>569</v>
      </c>
      <c r="B575" s="37" t="str">
        <f t="shared" ca="1" si="97"/>
        <v/>
      </c>
      <c r="C575" s="40" t="str">
        <f t="shared" ca="1" si="98"/>
        <v/>
      </c>
      <c r="D575" s="43" t="str">
        <f ca="1">+IF($C575&lt;&gt;"",VLOOKUP(YEAR($C575),'Proyecciones cuota'!$B$5:$C$113,2,FALSE),"")</f>
        <v/>
      </c>
      <c r="E575" s="171">
        <f ca="1">IFERROR(IF($D575&lt;&gt;"",VLOOKUP(C575,Simulador!$H$17:$I$27,2,FALSE),0),0)</f>
        <v>0</v>
      </c>
      <c r="F575" s="46" t="str">
        <f t="shared" ca="1" si="99"/>
        <v/>
      </c>
      <c r="G575" s="43" t="str">
        <f ca="1">+IF(F575&lt;&gt;"",F575*VLOOKUP(YEAR($C575),'Proyecciones DTF'!$B$4:$Y$112,IF(C575&lt;EOMONTH($C$1,61),6,IF(AND(C575&gt;=EOMONTH($C$1,61),C575&lt;EOMONTH($C$1,90)),9,IF(AND(C575&gt;=EOMONTH($C$1,91),C575&lt;EOMONTH($C$1,120)),12,IF(AND(C575&gt;=EOMONTH($C$1,121),C575&lt;EOMONTH($C$1,150)),15,IF(AND(C575&gt;=EOMONTH($C$1,151),C575&lt;EOMONTH($C$1,180)),18,IF(AND(C575&gt;=EOMONTH($C$1,181),C575&lt;EOMONTH($C$1,210)),21,24))))))),"")</f>
        <v/>
      </c>
      <c r="H575" s="47" t="str">
        <f ca="1">+IF(F575&lt;&gt;"",F575*VLOOKUP(YEAR($C575),'Proyecciones DTF'!$B$4:$Y$112,IF(C575&lt;EOMONTH($C$1,61),3,IF(AND(C575&gt;=EOMONTH($C$1,61),C575&lt;EOMONTH($C$1,90)),6,IF(AND(C575&gt;=EOMONTH($C$1,91),C575&lt;EOMONTH($C$1,120)),9,IF(AND(C575&gt;=EOMONTH($C$1,121),C575&lt;EOMONTH($C$1,150)),12,IF(AND(C575&gt;=EOMONTH($C$1,151),C575&lt;EOMONTH($C$1,180)),15,IF(AND(C575&gt;=EOMONTH($C$1,181),C575&lt;EOMONTH($C$1,210)),18,21))))))),"")</f>
        <v/>
      </c>
      <c r="I575" s="88" t="str">
        <f t="shared" ca="1" si="100"/>
        <v/>
      </c>
      <c r="J575" s="138" t="str">
        <f t="shared" ca="1" si="101"/>
        <v/>
      </c>
      <c r="K575" s="43" t="str">
        <f ca="1">+IF(G575&lt;&gt;"",SUM($G$7:G575),"")</f>
        <v/>
      </c>
      <c r="L575" s="46" t="str">
        <f t="shared" ca="1" si="102"/>
        <v/>
      </c>
      <c r="M575" s="51" t="str">
        <f ca="1">+IF(H575&lt;&gt;"",SUM($H$7:H575),"")</f>
        <v/>
      </c>
      <c r="N575" s="47" t="str">
        <f t="shared" ca="1" si="103"/>
        <v/>
      </c>
      <c r="O575" s="46" t="str">
        <f t="shared" ca="1" si="104"/>
        <v/>
      </c>
      <c r="P575" s="46" t="str">
        <f t="shared" ca="1" si="105"/>
        <v/>
      </c>
      <c r="Q575" s="53" t="str">
        <f t="shared" ca="1" si="106"/>
        <v/>
      </c>
      <c r="R575" s="53" t="str">
        <f t="shared" ca="1" si="107"/>
        <v/>
      </c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x14ac:dyDescent="0.25">
      <c r="A576" s="31">
        <v>570</v>
      </c>
      <c r="B576" s="37" t="str">
        <f t="shared" ca="1" si="97"/>
        <v/>
      </c>
      <c r="C576" s="40" t="str">
        <f t="shared" ca="1" si="98"/>
        <v/>
      </c>
      <c r="D576" s="43" t="str">
        <f ca="1">+IF($C576&lt;&gt;"",VLOOKUP(YEAR($C576),'Proyecciones cuota'!$B$5:$C$113,2,FALSE),"")</f>
        <v/>
      </c>
      <c r="E576" s="171">
        <f ca="1">IFERROR(IF($D576&lt;&gt;"",VLOOKUP(C576,Simulador!$H$17:$I$27,2,FALSE),0),0)</f>
        <v>0</v>
      </c>
      <c r="F576" s="46" t="str">
        <f t="shared" ca="1" si="99"/>
        <v/>
      </c>
      <c r="G576" s="43" t="str">
        <f ca="1">+IF(F576&lt;&gt;"",F576*VLOOKUP(YEAR($C576),'Proyecciones DTF'!$B$4:$Y$112,IF(C576&lt;EOMONTH($C$1,61),6,IF(AND(C576&gt;=EOMONTH($C$1,61),C576&lt;EOMONTH($C$1,90)),9,IF(AND(C576&gt;=EOMONTH($C$1,91),C576&lt;EOMONTH($C$1,120)),12,IF(AND(C576&gt;=EOMONTH($C$1,121),C576&lt;EOMONTH($C$1,150)),15,IF(AND(C576&gt;=EOMONTH($C$1,151),C576&lt;EOMONTH($C$1,180)),18,IF(AND(C576&gt;=EOMONTH($C$1,181),C576&lt;EOMONTH($C$1,210)),21,24))))))),"")</f>
        <v/>
      </c>
      <c r="H576" s="47" t="str">
        <f ca="1">+IF(F576&lt;&gt;"",F576*VLOOKUP(YEAR($C576),'Proyecciones DTF'!$B$4:$Y$112,IF(C576&lt;EOMONTH($C$1,61),3,IF(AND(C576&gt;=EOMONTH($C$1,61),C576&lt;EOMONTH($C$1,90)),6,IF(AND(C576&gt;=EOMONTH($C$1,91),C576&lt;EOMONTH($C$1,120)),9,IF(AND(C576&gt;=EOMONTH($C$1,121),C576&lt;EOMONTH($C$1,150)),12,IF(AND(C576&gt;=EOMONTH($C$1,151),C576&lt;EOMONTH($C$1,180)),15,IF(AND(C576&gt;=EOMONTH($C$1,181),C576&lt;EOMONTH($C$1,210)),18,21))))))),"")</f>
        <v/>
      </c>
      <c r="I576" s="88" t="str">
        <f t="shared" ca="1" si="100"/>
        <v/>
      </c>
      <c r="J576" s="138" t="str">
        <f t="shared" ca="1" si="101"/>
        <v/>
      </c>
      <c r="K576" s="43" t="str">
        <f ca="1">+IF(G576&lt;&gt;"",SUM($G$7:G576),"")</f>
        <v/>
      </c>
      <c r="L576" s="46" t="str">
        <f t="shared" ca="1" si="102"/>
        <v/>
      </c>
      <c r="M576" s="51" t="str">
        <f ca="1">+IF(H576&lt;&gt;"",SUM($H$7:H576),"")</f>
        <v/>
      </c>
      <c r="N576" s="47" t="str">
        <f t="shared" ca="1" si="103"/>
        <v/>
      </c>
      <c r="O576" s="46" t="str">
        <f t="shared" ca="1" si="104"/>
        <v/>
      </c>
      <c r="P576" s="46" t="str">
        <f t="shared" ca="1" si="105"/>
        <v/>
      </c>
      <c r="Q576" s="53" t="str">
        <f t="shared" ca="1" si="106"/>
        <v/>
      </c>
      <c r="R576" s="53" t="str">
        <f t="shared" ca="1" si="107"/>
        <v/>
      </c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x14ac:dyDescent="0.25">
      <c r="A577" s="31">
        <v>571</v>
      </c>
      <c r="B577" s="37" t="str">
        <f t="shared" ca="1" si="97"/>
        <v/>
      </c>
      <c r="C577" s="40" t="str">
        <f t="shared" ca="1" si="98"/>
        <v/>
      </c>
      <c r="D577" s="43" t="str">
        <f ca="1">+IF($C577&lt;&gt;"",VLOOKUP(YEAR($C577),'Proyecciones cuota'!$B$5:$C$113,2,FALSE),"")</f>
        <v/>
      </c>
      <c r="E577" s="171">
        <f ca="1">IFERROR(IF($D577&lt;&gt;"",VLOOKUP(C577,Simulador!$H$17:$I$27,2,FALSE),0),0)</f>
        <v>0</v>
      </c>
      <c r="F577" s="46" t="str">
        <f t="shared" ca="1" si="99"/>
        <v/>
      </c>
      <c r="G577" s="43" t="str">
        <f ca="1">+IF(F577&lt;&gt;"",F577*VLOOKUP(YEAR($C577),'Proyecciones DTF'!$B$4:$Y$112,IF(C577&lt;EOMONTH($C$1,61),6,IF(AND(C577&gt;=EOMONTH($C$1,61),C577&lt;EOMONTH($C$1,90)),9,IF(AND(C577&gt;=EOMONTH($C$1,91),C577&lt;EOMONTH($C$1,120)),12,IF(AND(C577&gt;=EOMONTH($C$1,121),C577&lt;EOMONTH($C$1,150)),15,IF(AND(C577&gt;=EOMONTH($C$1,151),C577&lt;EOMONTH($C$1,180)),18,IF(AND(C577&gt;=EOMONTH($C$1,181),C577&lt;EOMONTH($C$1,210)),21,24))))))),"")</f>
        <v/>
      </c>
      <c r="H577" s="47" t="str">
        <f ca="1">+IF(F577&lt;&gt;"",F577*VLOOKUP(YEAR($C577),'Proyecciones DTF'!$B$4:$Y$112,IF(C577&lt;EOMONTH($C$1,61),3,IF(AND(C577&gt;=EOMONTH($C$1,61),C577&lt;EOMONTH($C$1,90)),6,IF(AND(C577&gt;=EOMONTH($C$1,91),C577&lt;EOMONTH($C$1,120)),9,IF(AND(C577&gt;=EOMONTH($C$1,121),C577&lt;EOMONTH($C$1,150)),12,IF(AND(C577&gt;=EOMONTH($C$1,151),C577&lt;EOMONTH($C$1,180)),15,IF(AND(C577&gt;=EOMONTH($C$1,181),C577&lt;EOMONTH($C$1,210)),18,21))))))),"")</f>
        <v/>
      </c>
      <c r="I577" s="88" t="str">
        <f t="shared" ca="1" si="100"/>
        <v/>
      </c>
      <c r="J577" s="138" t="str">
        <f t="shared" ca="1" si="101"/>
        <v/>
      </c>
      <c r="K577" s="43" t="str">
        <f ca="1">+IF(G577&lt;&gt;"",SUM($G$7:G577),"")</f>
        <v/>
      </c>
      <c r="L577" s="46" t="str">
        <f t="shared" ca="1" si="102"/>
        <v/>
      </c>
      <c r="M577" s="51" t="str">
        <f ca="1">+IF(H577&lt;&gt;"",SUM($H$7:H577),"")</f>
        <v/>
      </c>
      <c r="N577" s="47" t="str">
        <f t="shared" ca="1" si="103"/>
        <v/>
      </c>
      <c r="O577" s="46" t="str">
        <f t="shared" ca="1" si="104"/>
        <v/>
      </c>
      <c r="P577" s="46" t="str">
        <f t="shared" ca="1" si="105"/>
        <v/>
      </c>
      <c r="Q577" s="53" t="str">
        <f t="shared" ca="1" si="106"/>
        <v/>
      </c>
      <c r="R577" s="53" t="str">
        <f t="shared" ca="1" si="107"/>
        <v/>
      </c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x14ac:dyDescent="0.25">
      <c r="A578" s="31">
        <v>572</v>
      </c>
      <c r="B578" s="37" t="str">
        <f t="shared" ca="1" si="97"/>
        <v/>
      </c>
      <c r="C578" s="40" t="str">
        <f t="shared" ca="1" si="98"/>
        <v/>
      </c>
      <c r="D578" s="43" t="str">
        <f ca="1">+IF($C578&lt;&gt;"",VLOOKUP(YEAR($C578),'Proyecciones cuota'!$B$5:$C$113,2,FALSE),"")</f>
        <v/>
      </c>
      <c r="E578" s="171">
        <f ca="1">IFERROR(IF($D578&lt;&gt;"",VLOOKUP(C578,Simulador!$H$17:$I$27,2,FALSE),0),0)</f>
        <v>0</v>
      </c>
      <c r="F578" s="46" t="str">
        <f t="shared" ca="1" si="99"/>
        <v/>
      </c>
      <c r="G578" s="43" t="str">
        <f ca="1">+IF(F578&lt;&gt;"",F578*VLOOKUP(YEAR($C578),'Proyecciones DTF'!$B$4:$Y$112,IF(C578&lt;EOMONTH($C$1,61),6,IF(AND(C578&gt;=EOMONTH($C$1,61),C578&lt;EOMONTH($C$1,90)),9,IF(AND(C578&gt;=EOMONTH($C$1,91),C578&lt;EOMONTH($C$1,120)),12,IF(AND(C578&gt;=EOMONTH($C$1,121),C578&lt;EOMONTH($C$1,150)),15,IF(AND(C578&gt;=EOMONTH($C$1,151),C578&lt;EOMONTH($C$1,180)),18,IF(AND(C578&gt;=EOMONTH($C$1,181),C578&lt;EOMONTH($C$1,210)),21,24))))))),"")</f>
        <v/>
      </c>
      <c r="H578" s="47" t="str">
        <f ca="1">+IF(F578&lt;&gt;"",F578*VLOOKUP(YEAR($C578),'Proyecciones DTF'!$B$4:$Y$112,IF(C578&lt;EOMONTH($C$1,61),3,IF(AND(C578&gt;=EOMONTH($C$1,61),C578&lt;EOMONTH($C$1,90)),6,IF(AND(C578&gt;=EOMONTH($C$1,91),C578&lt;EOMONTH($C$1,120)),9,IF(AND(C578&gt;=EOMONTH($C$1,121),C578&lt;EOMONTH($C$1,150)),12,IF(AND(C578&gt;=EOMONTH($C$1,151),C578&lt;EOMONTH($C$1,180)),15,IF(AND(C578&gt;=EOMONTH($C$1,181),C578&lt;EOMONTH($C$1,210)),18,21))))))),"")</f>
        <v/>
      </c>
      <c r="I578" s="88" t="str">
        <f t="shared" ca="1" si="100"/>
        <v/>
      </c>
      <c r="J578" s="138" t="str">
        <f t="shared" ca="1" si="101"/>
        <v/>
      </c>
      <c r="K578" s="43" t="str">
        <f ca="1">+IF(G578&lt;&gt;"",SUM($G$7:G578),"")</f>
        <v/>
      </c>
      <c r="L578" s="46" t="str">
        <f t="shared" ca="1" si="102"/>
        <v/>
      </c>
      <c r="M578" s="51" t="str">
        <f ca="1">+IF(H578&lt;&gt;"",SUM($H$7:H578),"")</f>
        <v/>
      </c>
      <c r="N578" s="47" t="str">
        <f t="shared" ca="1" si="103"/>
        <v/>
      </c>
      <c r="O578" s="46" t="str">
        <f t="shared" ca="1" si="104"/>
        <v/>
      </c>
      <c r="P578" s="46" t="str">
        <f t="shared" ca="1" si="105"/>
        <v/>
      </c>
      <c r="Q578" s="53" t="str">
        <f t="shared" ca="1" si="106"/>
        <v/>
      </c>
      <c r="R578" s="53" t="str">
        <f t="shared" ca="1" si="107"/>
        <v/>
      </c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x14ac:dyDescent="0.25">
      <c r="A579" s="31">
        <v>573</v>
      </c>
      <c r="B579" s="37" t="str">
        <f t="shared" ca="1" si="97"/>
        <v/>
      </c>
      <c r="C579" s="40" t="str">
        <f t="shared" ca="1" si="98"/>
        <v/>
      </c>
      <c r="D579" s="43" t="str">
        <f ca="1">+IF($C579&lt;&gt;"",VLOOKUP(YEAR($C579),'Proyecciones cuota'!$B$5:$C$113,2,FALSE),"")</f>
        <v/>
      </c>
      <c r="E579" s="171">
        <f ca="1">IFERROR(IF($D579&lt;&gt;"",VLOOKUP(C579,Simulador!$H$17:$I$27,2,FALSE),0),0)</f>
        <v>0</v>
      </c>
      <c r="F579" s="46" t="str">
        <f t="shared" ca="1" si="99"/>
        <v/>
      </c>
      <c r="G579" s="43" t="str">
        <f ca="1">+IF(F579&lt;&gt;"",F579*VLOOKUP(YEAR($C579),'Proyecciones DTF'!$B$4:$Y$112,IF(C579&lt;EOMONTH($C$1,61),6,IF(AND(C579&gt;=EOMONTH($C$1,61),C579&lt;EOMONTH($C$1,90)),9,IF(AND(C579&gt;=EOMONTH($C$1,91),C579&lt;EOMONTH($C$1,120)),12,IF(AND(C579&gt;=EOMONTH($C$1,121),C579&lt;EOMONTH($C$1,150)),15,IF(AND(C579&gt;=EOMONTH($C$1,151),C579&lt;EOMONTH($C$1,180)),18,IF(AND(C579&gt;=EOMONTH($C$1,181),C579&lt;EOMONTH($C$1,210)),21,24))))))),"")</f>
        <v/>
      </c>
      <c r="H579" s="47" t="str">
        <f ca="1">+IF(F579&lt;&gt;"",F579*VLOOKUP(YEAR($C579),'Proyecciones DTF'!$B$4:$Y$112,IF(C579&lt;EOMONTH($C$1,61),3,IF(AND(C579&gt;=EOMONTH($C$1,61),C579&lt;EOMONTH($C$1,90)),6,IF(AND(C579&gt;=EOMONTH($C$1,91),C579&lt;EOMONTH($C$1,120)),9,IF(AND(C579&gt;=EOMONTH($C$1,121),C579&lt;EOMONTH($C$1,150)),12,IF(AND(C579&gt;=EOMONTH($C$1,151),C579&lt;EOMONTH($C$1,180)),15,IF(AND(C579&gt;=EOMONTH($C$1,181),C579&lt;EOMONTH($C$1,210)),18,21))))))),"")</f>
        <v/>
      </c>
      <c r="I579" s="88" t="str">
        <f t="shared" ca="1" si="100"/>
        <v/>
      </c>
      <c r="J579" s="138" t="str">
        <f t="shared" ca="1" si="101"/>
        <v/>
      </c>
      <c r="K579" s="43" t="str">
        <f ca="1">+IF(G579&lt;&gt;"",SUM($G$7:G579),"")</f>
        <v/>
      </c>
      <c r="L579" s="46" t="str">
        <f t="shared" ca="1" si="102"/>
        <v/>
      </c>
      <c r="M579" s="51" t="str">
        <f ca="1">+IF(H579&lt;&gt;"",SUM($H$7:H579),"")</f>
        <v/>
      </c>
      <c r="N579" s="47" t="str">
        <f t="shared" ca="1" si="103"/>
        <v/>
      </c>
      <c r="O579" s="46" t="str">
        <f t="shared" ca="1" si="104"/>
        <v/>
      </c>
      <c r="P579" s="46" t="str">
        <f t="shared" ca="1" si="105"/>
        <v/>
      </c>
      <c r="Q579" s="53" t="str">
        <f t="shared" ca="1" si="106"/>
        <v/>
      </c>
      <c r="R579" s="53" t="str">
        <f t="shared" ca="1" si="107"/>
        <v/>
      </c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x14ac:dyDescent="0.25">
      <c r="A580" s="31">
        <v>574</v>
      </c>
      <c r="B580" s="37" t="str">
        <f t="shared" ca="1" si="97"/>
        <v/>
      </c>
      <c r="C580" s="40" t="str">
        <f t="shared" ca="1" si="98"/>
        <v/>
      </c>
      <c r="D580" s="43" t="str">
        <f ca="1">+IF($C580&lt;&gt;"",VLOOKUP(YEAR($C580),'Proyecciones cuota'!$B$5:$C$113,2,FALSE),"")</f>
        <v/>
      </c>
      <c r="E580" s="171">
        <f ca="1">IFERROR(IF($D580&lt;&gt;"",VLOOKUP(C580,Simulador!$H$17:$I$27,2,FALSE),0),0)</f>
        <v>0</v>
      </c>
      <c r="F580" s="46" t="str">
        <f t="shared" ca="1" si="99"/>
        <v/>
      </c>
      <c r="G580" s="43" t="str">
        <f ca="1">+IF(F580&lt;&gt;"",F580*VLOOKUP(YEAR($C580),'Proyecciones DTF'!$B$4:$Y$112,IF(C580&lt;EOMONTH($C$1,61),6,IF(AND(C580&gt;=EOMONTH($C$1,61),C580&lt;EOMONTH($C$1,90)),9,IF(AND(C580&gt;=EOMONTH($C$1,91),C580&lt;EOMONTH($C$1,120)),12,IF(AND(C580&gt;=EOMONTH($C$1,121),C580&lt;EOMONTH($C$1,150)),15,IF(AND(C580&gt;=EOMONTH($C$1,151),C580&lt;EOMONTH($C$1,180)),18,IF(AND(C580&gt;=EOMONTH($C$1,181),C580&lt;EOMONTH($C$1,210)),21,24))))))),"")</f>
        <v/>
      </c>
      <c r="H580" s="47" t="str">
        <f ca="1">+IF(F580&lt;&gt;"",F580*VLOOKUP(YEAR($C580),'Proyecciones DTF'!$B$4:$Y$112,IF(C580&lt;EOMONTH($C$1,61),3,IF(AND(C580&gt;=EOMONTH($C$1,61),C580&lt;EOMONTH($C$1,90)),6,IF(AND(C580&gt;=EOMONTH($C$1,91),C580&lt;EOMONTH($C$1,120)),9,IF(AND(C580&gt;=EOMONTH($C$1,121),C580&lt;EOMONTH($C$1,150)),12,IF(AND(C580&gt;=EOMONTH($C$1,151),C580&lt;EOMONTH($C$1,180)),15,IF(AND(C580&gt;=EOMONTH($C$1,181),C580&lt;EOMONTH($C$1,210)),18,21))))))),"")</f>
        <v/>
      </c>
      <c r="I580" s="88" t="str">
        <f t="shared" ca="1" si="100"/>
        <v/>
      </c>
      <c r="J580" s="138" t="str">
        <f t="shared" ca="1" si="101"/>
        <v/>
      </c>
      <c r="K580" s="43" t="str">
        <f ca="1">+IF(G580&lt;&gt;"",SUM($G$7:G580),"")</f>
        <v/>
      </c>
      <c r="L580" s="46" t="str">
        <f t="shared" ca="1" si="102"/>
        <v/>
      </c>
      <c r="M580" s="51" t="str">
        <f ca="1">+IF(H580&lt;&gt;"",SUM($H$7:H580),"")</f>
        <v/>
      </c>
      <c r="N580" s="47" t="str">
        <f t="shared" ca="1" si="103"/>
        <v/>
      </c>
      <c r="O580" s="46" t="str">
        <f t="shared" ca="1" si="104"/>
        <v/>
      </c>
      <c r="P580" s="46" t="str">
        <f t="shared" ca="1" si="105"/>
        <v/>
      </c>
      <c r="Q580" s="53" t="str">
        <f t="shared" ca="1" si="106"/>
        <v/>
      </c>
      <c r="R580" s="53" t="str">
        <f t="shared" ca="1" si="107"/>
        <v/>
      </c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x14ac:dyDescent="0.25">
      <c r="A581" s="31">
        <v>575</v>
      </c>
      <c r="B581" s="37" t="str">
        <f t="shared" ca="1" si="97"/>
        <v/>
      </c>
      <c r="C581" s="40" t="str">
        <f t="shared" ca="1" si="98"/>
        <v/>
      </c>
      <c r="D581" s="43" t="str">
        <f ca="1">+IF($C581&lt;&gt;"",VLOOKUP(YEAR($C581),'Proyecciones cuota'!$B$5:$C$113,2,FALSE),"")</f>
        <v/>
      </c>
      <c r="E581" s="171">
        <f ca="1">IFERROR(IF($D581&lt;&gt;"",VLOOKUP(C581,Simulador!$H$17:$I$27,2,FALSE),0),0)</f>
        <v>0</v>
      </c>
      <c r="F581" s="46" t="str">
        <f t="shared" ca="1" si="99"/>
        <v/>
      </c>
      <c r="G581" s="43" t="str">
        <f ca="1">+IF(F581&lt;&gt;"",F581*VLOOKUP(YEAR($C581),'Proyecciones DTF'!$B$4:$Y$112,IF(C581&lt;EOMONTH($C$1,61),6,IF(AND(C581&gt;=EOMONTH($C$1,61),C581&lt;EOMONTH($C$1,90)),9,IF(AND(C581&gt;=EOMONTH($C$1,91),C581&lt;EOMONTH($C$1,120)),12,IF(AND(C581&gt;=EOMONTH($C$1,121),C581&lt;EOMONTH($C$1,150)),15,IF(AND(C581&gt;=EOMONTH($C$1,151),C581&lt;EOMONTH($C$1,180)),18,IF(AND(C581&gt;=EOMONTH($C$1,181),C581&lt;EOMONTH($C$1,210)),21,24))))))),"")</f>
        <v/>
      </c>
      <c r="H581" s="47" t="str">
        <f ca="1">+IF(F581&lt;&gt;"",F581*VLOOKUP(YEAR($C581),'Proyecciones DTF'!$B$4:$Y$112,IF(C581&lt;EOMONTH($C$1,61),3,IF(AND(C581&gt;=EOMONTH($C$1,61),C581&lt;EOMONTH($C$1,90)),6,IF(AND(C581&gt;=EOMONTH($C$1,91),C581&lt;EOMONTH($C$1,120)),9,IF(AND(C581&gt;=EOMONTH($C$1,121),C581&lt;EOMONTH($C$1,150)),12,IF(AND(C581&gt;=EOMONTH($C$1,151),C581&lt;EOMONTH($C$1,180)),15,IF(AND(C581&gt;=EOMONTH($C$1,181),C581&lt;EOMONTH($C$1,210)),18,21))))))),"")</f>
        <v/>
      </c>
      <c r="I581" s="88" t="str">
        <f t="shared" ca="1" si="100"/>
        <v/>
      </c>
      <c r="J581" s="138" t="str">
        <f t="shared" ca="1" si="101"/>
        <v/>
      </c>
      <c r="K581" s="43" t="str">
        <f ca="1">+IF(G581&lt;&gt;"",SUM($G$7:G581),"")</f>
        <v/>
      </c>
      <c r="L581" s="46" t="str">
        <f t="shared" ca="1" si="102"/>
        <v/>
      </c>
      <c r="M581" s="51" t="str">
        <f ca="1">+IF(H581&lt;&gt;"",SUM($H$7:H581),"")</f>
        <v/>
      </c>
      <c r="N581" s="47" t="str">
        <f t="shared" ca="1" si="103"/>
        <v/>
      </c>
      <c r="O581" s="46" t="str">
        <f t="shared" ca="1" si="104"/>
        <v/>
      </c>
      <c r="P581" s="46" t="str">
        <f t="shared" ca="1" si="105"/>
        <v/>
      </c>
      <c r="Q581" s="53" t="str">
        <f t="shared" ca="1" si="106"/>
        <v/>
      </c>
      <c r="R581" s="53" t="str">
        <f t="shared" ca="1" si="107"/>
        <v/>
      </c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x14ac:dyDescent="0.25">
      <c r="A582" s="31">
        <v>576</v>
      </c>
      <c r="B582" s="37" t="str">
        <f t="shared" ca="1" si="97"/>
        <v/>
      </c>
      <c r="C582" s="40" t="str">
        <f t="shared" ca="1" si="98"/>
        <v/>
      </c>
      <c r="D582" s="43" t="str">
        <f ca="1">+IF($C582&lt;&gt;"",VLOOKUP(YEAR($C582),'Proyecciones cuota'!$B$5:$C$113,2,FALSE),"")</f>
        <v/>
      </c>
      <c r="E582" s="171">
        <f ca="1">IFERROR(IF($D582&lt;&gt;"",VLOOKUP(C582,Simulador!$H$17:$I$27,2,FALSE),0),0)</f>
        <v>0</v>
      </c>
      <c r="F582" s="46" t="str">
        <f t="shared" ca="1" si="99"/>
        <v/>
      </c>
      <c r="G582" s="43" t="str">
        <f ca="1">+IF(F582&lt;&gt;"",F582*VLOOKUP(YEAR($C582),'Proyecciones DTF'!$B$4:$Y$112,IF(C582&lt;EOMONTH($C$1,61),6,IF(AND(C582&gt;=EOMONTH($C$1,61),C582&lt;EOMONTH($C$1,90)),9,IF(AND(C582&gt;=EOMONTH($C$1,91),C582&lt;EOMONTH($C$1,120)),12,IF(AND(C582&gt;=EOMONTH($C$1,121),C582&lt;EOMONTH($C$1,150)),15,IF(AND(C582&gt;=EOMONTH($C$1,151),C582&lt;EOMONTH($C$1,180)),18,IF(AND(C582&gt;=EOMONTH($C$1,181),C582&lt;EOMONTH($C$1,210)),21,24))))))),"")</f>
        <v/>
      </c>
      <c r="H582" s="47" t="str">
        <f ca="1">+IF(F582&lt;&gt;"",F582*VLOOKUP(YEAR($C582),'Proyecciones DTF'!$B$4:$Y$112,IF(C582&lt;EOMONTH($C$1,61),3,IF(AND(C582&gt;=EOMONTH($C$1,61),C582&lt;EOMONTH($C$1,90)),6,IF(AND(C582&gt;=EOMONTH($C$1,91),C582&lt;EOMONTH($C$1,120)),9,IF(AND(C582&gt;=EOMONTH($C$1,121),C582&lt;EOMONTH($C$1,150)),12,IF(AND(C582&gt;=EOMONTH($C$1,151),C582&lt;EOMONTH($C$1,180)),15,IF(AND(C582&gt;=EOMONTH($C$1,181),C582&lt;EOMONTH($C$1,210)),18,21))))))),"")</f>
        <v/>
      </c>
      <c r="I582" s="88" t="str">
        <f t="shared" ca="1" si="100"/>
        <v/>
      </c>
      <c r="J582" s="138" t="str">
        <f t="shared" ca="1" si="101"/>
        <v/>
      </c>
      <c r="K582" s="43" t="str">
        <f ca="1">+IF(G582&lt;&gt;"",SUM($G$7:G582),"")</f>
        <v/>
      </c>
      <c r="L582" s="46" t="str">
        <f t="shared" ca="1" si="102"/>
        <v/>
      </c>
      <c r="M582" s="51" t="str">
        <f ca="1">+IF(H582&lt;&gt;"",SUM($H$7:H582),"")</f>
        <v/>
      </c>
      <c r="N582" s="47" t="str">
        <f t="shared" ca="1" si="103"/>
        <v/>
      </c>
      <c r="O582" s="46" t="str">
        <f t="shared" ca="1" si="104"/>
        <v/>
      </c>
      <c r="P582" s="46" t="str">
        <f t="shared" ca="1" si="105"/>
        <v/>
      </c>
      <c r="Q582" s="53" t="str">
        <f t="shared" ca="1" si="106"/>
        <v/>
      </c>
      <c r="R582" s="53" t="str">
        <f t="shared" ca="1" si="107"/>
        <v/>
      </c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x14ac:dyDescent="0.25">
      <c r="A583" s="31">
        <v>577</v>
      </c>
      <c r="B583" s="37" t="str">
        <f t="shared" ca="1" si="97"/>
        <v/>
      </c>
      <c r="C583" s="40" t="str">
        <f t="shared" ca="1" si="98"/>
        <v/>
      </c>
      <c r="D583" s="43" t="str">
        <f ca="1">+IF($C583&lt;&gt;"",VLOOKUP(YEAR($C583),'Proyecciones cuota'!$B$5:$C$113,2,FALSE),"")</f>
        <v/>
      </c>
      <c r="E583" s="171">
        <f ca="1">IFERROR(IF($D583&lt;&gt;"",VLOOKUP(C583,Simulador!$H$17:$I$27,2,FALSE),0),0)</f>
        <v>0</v>
      </c>
      <c r="F583" s="46" t="str">
        <f t="shared" ca="1" si="99"/>
        <v/>
      </c>
      <c r="G583" s="43" t="str">
        <f ca="1">+IF(F583&lt;&gt;"",F583*VLOOKUP(YEAR($C583),'Proyecciones DTF'!$B$4:$Y$112,IF(C583&lt;EOMONTH($C$1,61),6,IF(AND(C583&gt;=EOMONTH($C$1,61),C583&lt;EOMONTH($C$1,90)),9,IF(AND(C583&gt;=EOMONTH($C$1,91),C583&lt;EOMONTH($C$1,120)),12,IF(AND(C583&gt;=EOMONTH($C$1,121),C583&lt;EOMONTH($C$1,150)),15,IF(AND(C583&gt;=EOMONTH($C$1,151),C583&lt;EOMONTH($C$1,180)),18,IF(AND(C583&gt;=EOMONTH($C$1,181),C583&lt;EOMONTH($C$1,210)),21,24))))))),"")</f>
        <v/>
      </c>
      <c r="H583" s="47" t="str">
        <f ca="1">+IF(F583&lt;&gt;"",F583*VLOOKUP(YEAR($C583),'Proyecciones DTF'!$B$4:$Y$112,IF(C583&lt;EOMONTH($C$1,61),3,IF(AND(C583&gt;=EOMONTH($C$1,61),C583&lt;EOMONTH($C$1,90)),6,IF(AND(C583&gt;=EOMONTH($C$1,91),C583&lt;EOMONTH($C$1,120)),9,IF(AND(C583&gt;=EOMONTH($C$1,121),C583&lt;EOMONTH($C$1,150)),12,IF(AND(C583&gt;=EOMONTH($C$1,151),C583&lt;EOMONTH($C$1,180)),15,IF(AND(C583&gt;=EOMONTH($C$1,181),C583&lt;EOMONTH($C$1,210)),18,21))))))),"")</f>
        <v/>
      </c>
      <c r="I583" s="88" t="str">
        <f t="shared" ca="1" si="100"/>
        <v/>
      </c>
      <c r="J583" s="138" t="str">
        <f t="shared" ca="1" si="101"/>
        <v/>
      </c>
      <c r="K583" s="43" t="str">
        <f ca="1">+IF(G583&lt;&gt;"",SUM($G$7:G583),"")</f>
        <v/>
      </c>
      <c r="L583" s="46" t="str">
        <f t="shared" ca="1" si="102"/>
        <v/>
      </c>
      <c r="M583" s="51" t="str">
        <f ca="1">+IF(H583&lt;&gt;"",SUM($H$7:H583),"")</f>
        <v/>
      </c>
      <c r="N583" s="47" t="str">
        <f t="shared" ca="1" si="103"/>
        <v/>
      </c>
      <c r="O583" s="46" t="str">
        <f t="shared" ca="1" si="104"/>
        <v/>
      </c>
      <c r="P583" s="46" t="str">
        <f t="shared" ca="1" si="105"/>
        <v/>
      </c>
      <c r="Q583" s="53" t="str">
        <f t="shared" ca="1" si="106"/>
        <v/>
      </c>
      <c r="R583" s="53" t="str">
        <f t="shared" ca="1" si="107"/>
        <v/>
      </c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x14ac:dyDescent="0.25">
      <c r="A584" s="31">
        <v>578</v>
      </c>
      <c r="B584" s="37" t="str">
        <f t="shared" ca="1" si="97"/>
        <v/>
      </c>
      <c r="C584" s="40" t="str">
        <f t="shared" ca="1" si="98"/>
        <v/>
      </c>
      <c r="D584" s="43" t="str">
        <f ca="1">+IF($C584&lt;&gt;"",VLOOKUP(YEAR($C584),'Proyecciones cuota'!$B$5:$C$113,2,FALSE),"")</f>
        <v/>
      </c>
      <c r="E584" s="171">
        <f ca="1">IFERROR(IF($D584&lt;&gt;"",VLOOKUP(C584,Simulador!$H$17:$I$27,2,FALSE),0),0)</f>
        <v>0</v>
      </c>
      <c r="F584" s="46" t="str">
        <f t="shared" ca="1" si="99"/>
        <v/>
      </c>
      <c r="G584" s="43" t="str">
        <f ca="1">+IF(F584&lt;&gt;"",F584*VLOOKUP(YEAR($C584),'Proyecciones DTF'!$B$4:$Y$112,IF(C584&lt;EOMONTH($C$1,61),6,IF(AND(C584&gt;=EOMONTH($C$1,61),C584&lt;EOMONTH($C$1,90)),9,IF(AND(C584&gt;=EOMONTH($C$1,91),C584&lt;EOMONTH($C$1,120)),12,IF(AND(C584&gt;=EOMONTH($C$1,121),C584&lt;EOMONTH($C$1,150)),15,IF(AND(C584&gt;=EOMONTH($C$1,151),C584&lt;EOMONTH($C$1,180)),18,IF(AND(C584&gt;=EOMONTH($C$1,181),C584&lt;EOMONTH($C$1,210)),21,24))))))),"")</f>
        <v/>
      </c>
      <c r="H584" s="47" t="str">
        <f ca="1">+IF(F584&lt;&gt;"",F584*VLOOKUP(YEAR($C584),'Proyecciones DTF'!$B$4:$Y$112,IF(C584&lt;EOMONTH($C$1,61),3,IF(AND(C584&gt;=EOMONTH($C$1,61),C584&lt;EOMONTH($C$1,90)),6,IF(AND(C584&gt;=EOMONTH($C$1,91),C584&lt;EOMONTH($C$1,120)),9,IF(AND(C584&gt;=EOMONTH($C$1,121),C584&lt;EOMONTH($C$1,150)),12,IF(AND(C584&gt;=EOMONTH($C$1,151),C584&lt;EOMONTH($C$1,180)),15,IF(AND(C584&gt;=EOMONTH($C$1,181),C584&lt;EOMONTH($C$1,210)),18,21))))))),"")</f>
        <v/>
      </c>
      <c r="I584" s="88" t="str">
        <f t="shared" ca="1" si="100"/>
        <v/>
      </c>
      <c r="J584" s="138" t="str">
        <f t="shared" ca="1" si="101"/>
        <v/>
      </c>
      <c r="K584" s="43" t="str">
        <f ca="1">+IF(G584&lt;&gt;"",SUM($G$7:G584),"")</f>
        <v/>
      </c>
      <c r="L584" s="46" t="str">
        <f t="shared" ca="1" si="102"/>
        <v/>
      </c>
      <c r="M584" s="51" t="str">
        <f ca="1">+IF(H584&lt;&gt;"",SUM($H$7:H584),"")</f>
        <v/>
      </c>
      <c r="N584" s="47" t="str">
        <f t="shared" ca="1" si="103"/>
        <v/>
      </c>
      <c r="O584" s="46" t="str">
        <f t="shared" ca="1" si="104"/>
        <v/>
      </c>
      <c r="P584" s="46" t="str">
        <f t="shared" ca="1" si="105"/>
        <v/>
      </c>
      <c r="Q584" s="53" t="str">
        <f t="shared" ca="1" si="106"/>
        <v/>
      </c>
      <c r="R584" s="53" t="str">
        <f t="shared" ca="1" si="107"/>
        <v/>
      </c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x14ac:dyDescent="0.25">
      <c r="A585" s="31">
        <v>579</v>
      </c>
      <c r="B585" s="37" t="str">
        <f t="shared" ref="B585:B648" ca="1" si="108">+IF(C585&lt;&gt;"",YEAR(C585),"")</f>
        <v/>
      </c>
      <c r="C585" s="40" t="str">
        <f t="shared" ref="C585:C648" ca="1" si="109">+IF(EOMONTH($C$1,A585)&lt;=EOMONTH($C$1,$C$2*12),EOMONTH($C$1,A585),"")</f>
        <v/>
      </c>
      <c r="D585" s="43" t="str">
        <f ca="1">+IF($C585&lt;&gt;"",VLOOKUP(YEAR($C585),'Proyecciones cuota'!$B$5:$C$113,2,FALSE),"")</f>
        <v/>
      </c>
      <c r="E585" s="171">
        <f ca="1">IFERROR(IF($D585&lt;&gt;"",VLOOKUP(C585,Simulador!$H$17:$I$27,2,FALSE),0),0)</f>
        <v>0</v>
      </c>
      <c r="F585" s="46" t="str">
        <f t="shared" ref="F585:F648" ca="1" si="110">+IF(D585&lt;&gt;"",F584+D585+E585,"")</f>
        <v/>
      </c>
      <c r="G585" s="43" t="str">
        <f ca="1">+IF(F585&lt;&gt;"",F585*VLOOKUP(YEAR($C585),'Proyecciones DTF'!$B$4:$Y$112,IF(C585&lt;EOMONTH($C$1,61),6,IF(AND(C585&gt;=EOMONTH($C$1,61),C585&lt;EOMONTH($C$1,90)),9,IF(AND(C585&gt;=EOMONTH($C$1,91),C585&lt;EOMONTH($C$1,120)),12,IF(AND(C585&gt;=EOMONTH($C$1,121),C585&lt;EOMONTH($C$1,150)),15,IF(AND(C585&gt;=EOMONTH($C$1,151),C585&lt;EOMONTH($C$1,180)),18,IF(AND(C585&gt;=EOMONTH($C$1,181),C585&lt;EOMONTH($C$1,210)),21,24))))))),"")</f>
        <v/>
      </c>
      <c r="H585" s="47" t="str">
        <f ca="1">+IF(F585&lt;&gt;"",F585*VLOOKUP(YEAR($C585),'Proyecciones DTF'!$B$4:$Y$112,IF(C585&lt;EOMONTH($C$1,61),3,IF(AND(C585&gt;=EOMONTH($C$1,61),C585&lt;EOMONTH($C$1,90)),6,IF(AND(C585&gt;=EOMONTH($C$1,91),C585&lt;EOMONTH($C$1,120)),9,IF(AND(C585&gt;=EOMONTH($C$1,121),C585&lt;EOMONTH($C$1,150)),12,IF(AND(C585&gt;=EOMONTH($C$1,151),C585&lt;EOMONTH($C$1,180)),15,IF(AND(C585&gt;=EOMONTH($C$1,181),C585&lt;EOMONTH($C$1,210)),18,21))))))),"")</f>
        <v/>
      </c>
      <c r="I585" s="88" t="str">
        <f t="shared" ref="I585:I648" ca="1" si="111">IF(G585="","",((1+G585/F585)^(12/1))-1)</f>
        <v/>
      </c>
      <c r="J585" s="138" t="str">
        <f t="shared" ref="J585:J648" ca="1" si="112">IFERROR(((1+H585/F585)^(12/1))-1,"")</f>
        <v/>
      </c>
      <c r="K585" s="43" t="str">
        <f ca="1">+IF(G585&lt;&gt;"",SUM($G$7:G585),"")</f>
        <v/>
      </c>
      <c r="L585" s="46" t="str">
        <f t="shared" ref="L585:L648" ca="1" si="113">IF(K585="","",K585*93%)</f>
        <v/>
      </c>
      <c r="M585" s="51" t="str">
        <f ca="1">+IF(H585&lt;&gt;"",SUM($H$7:H585),"")</f>
        <v/>
      </c>
      <c r="N585" s="47" t="str">
        <f t="shared" ref="N585:N648" ca="1" si="114">IF(M585="","",M585*$U$13)</f>
        <v/>
      </c>
      <c r="O585" s="46" t="str">
        <f t="shared" ref="O585:O648" ca="1" si="115">+IF(K585&lt;&gt;"",F585+K585,"")</f>
        <v/>
      </c>
      <c r="P585" s="46" t="str">
        <f t="shared" ref="P585:P648" ca="1" si="116">IF(L585="","",F585+L585)</f>
        <v/>
      </c>
      <c r="Q585" s="53" t="str">
        <f t="shared" ref="Q585:Q648" ca="1" si="117">+IF(M585&lt;&gt;"",F585+M585,"")</f>
        <v/>
      </c>
      <c r="R585" s="53" t="str">
        <f t="shared" ref="R585:R648" ca="1" si="118">IF(N585="","",F585+N585)</f>
        <v/>
      </c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x14ac:dyDescent="0.25">
      <c r="A586" s="31">
        <v>580</v>
      </c>
      <c r="B586" s="37" t="str">
        <f t="shared" ca="1" si="108"/>
        <v/>
      </c>
      <c r="C586" s="40" t="str">
        <f t="shared" ca="1" si="109"/>
        <v/>
      </c>
      <c r="D586" s="43" t="str">
        <f ca="1">+IF($C586&lt;&gt;"",VLOOKUP(YEAR($C586),'Proyecciones cuota'!$B$5:$C$113,2,FALSE),"")</f>
        <v/>
      </c>
      <c r="E586" s="171">
        <f ca="1">IFERROR(IF($D586&lt;&gt;"",VLOOKUP(C586,Simulador!$H$17:$I$27,2,FALSE),0),0)</f>
        <v>0</v>
      </c>
      <c r="F586" s="46" t="str">
        <f t="shared" ca="1" si="110"/>
        <v/>
      </c>
      <c r="G586" s="43" t="str">
        <f ca="1">+IF(F586&lt;&gt;"",F586*VLOOKUP(YEAR($C586),'Proyecciones DTF'!$B$4:$Y$112,IF(C586&lt;EOMONTH($C$1,61),6,IF(AND(C586&gt;=EOMONTH($C$1,61),C586&lt;EOMONTH($C$1,90)),9,IF(AND(C586&gt;=EOMONTH($C$1,91),C586&lt;EOMONTH($C$1,120)),12,IF(AND(C586&gt;=EOMONTH($C$1,121),C586&lt;EOMONTH($C$1,150)),15,IF(AND(C586&gt;=EOMONTH($C$1,151),C586&lt;EOMONTH($C$1,180)),18,IF(AND(C586&gt;=EOMONTH($C$1,181),C586&lt;EOMONTH($C$1,210)),21,24))))))),"")</f>
        <v/>
      </c>
      <c r="H586" s="47" t="str">
        <f ca="1">+IF(F586&lt;&gt;"",F586*VLOOKUP(YEAR($C586),'Proyecciones DTF'!$B$4:$Y$112,IF(C586&lt;EOMONTH($C$1,61),3,IF(AND(C586&gt;=EOMONTH($C$1,61),C586&lt;EOMONTH($C$1,90)),6,IF(AND(C586&gt;=EOMONTH($C$1,91),C586&lt;EOMONTH($C$1,120)),9,IF(AND(C586&gt;=EOMONTH($C$1,121),C586&lt;EOMONTH($C$1,150)),12,IF(AND(C586&gt;=EOMONTH($C$1,151),C586&lt;EOMONTH($C$1,180)),15,IF(AND(C586&gt;=EOMONTH($C$1,181),C586&lt;EOMONTH($C$1,210)),18,21))))))),"")</f>
        <v/>
      </c>
      <c r="I586" s="88" t="str">
        <f t="shared" ca="1" si="111"/>
        <v/>
      </c>
      <c r="J586" s="138" t="str">
        <f t="shared" ca="1" si="112"/>
        <v/>
      </c>
      <c r="K586" s="43" t="str">
        <f ca="1">+IF(G586&lt;&gt;"",SUM($G$7:G586),"")</f>
        <v/>
      </c>
      <c r="L586" s="46" t="str">
        <f t="shared" ca="1" si="113"/>
        <v/>
      </c>
      <c r="M586" s="51" t="str">
        <f ca="1">+IF(H586&lt;&gt;"",SUM($H$7:H586),"")</f>
        <v/>
      </c>
      <c r="N586" s="47" t="str">
        <f t="shared" ca="1" si="114"/>
        <v/>
      </c>
      <c r="O586" s="46" t="str">
        <f t="shared" ca="1" si="115"/>
        <v/>
      </c>
      <c r="P586" s="46" t="str">
        <f t="shared" ca="1" si="116"/>
        <v/>
      </c>
      <c r="Q586" s="53" t="str">
        <f t="shared" ca="1" si="117"/>
        <v/>
      </c>
      <c r="R586" s="53" t="str">
        <f t="shared" ca="1" si="118"/>
        <v/>
      </c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x14ac:dyDescent="0.25">
      <c r="A587" s="31">
        <v>581</v>
      </c>
      <c r="B587" s="37" t="str">
        <f t="shared" ca="1" si="108"/>
        <v/>
      </c>
      <c r="C587" s="40" t="str">
        <f t="shared" ca="1" si="109"/>
        <v/>
      </c>
      <c r="D587" s="43" t="str">
        <f ca="1">+IF($C587&lt;&gt;"",VLOOKUP(YEAR($C587),'Proyecciones cuota'!$B$5:$C$113,2,FALSE),"")</f>
        <v/>
      </c>
      <c r="E587" s="171">
        <f ca="1">IFERROR(IF($D587&lt;&gt;"",VLOOKUP(C587,Simulador!$H$17:$I$27,2,FALSE),0),0)</f>
        <v>0</v>
      </c>
      <c r="F587" s="46" t="str">
        <f t="shared" ca="1" si="110"/>
        <v/>
      </c>
      <c r="G587" s="43" t="str">
        <f ca="1">+IF(F587&lt;&gt;"",F587*VLOOKUP(YEAR($C587),'Proyecciones DTF'!$B$4:$Y$112,IF(C587&lt;EOMONTH($C$1,61),6,IF(AND(C587&gt;=EOMONTH($C$1,61),C587&lt;EOMONTH($C$1,90)),9,IF(AND(C587&gt;=EOMONTH($C$1,91),C587&lt;EOMONTH($C$1,120)),12,IF(AND(C587&gt;=EOMONTH($C$1,121),C587&lt;EOMONTH($C$1,150)),15,IF(AND(C587&gt;=EOMONTH($C$1,151),C587&lt;EOMONTH($C$1,180)),18,IF(AND(C587&gt;=EOMONTH($C$1,181),C587&lt;EOMONTH($C$1,210)),21,24))))))),"")</f>
        <v/>
      </c>
      <c r="H587" s="47" t="str">
        <f ca="1">+IF(F587&lt;&gt;"",F587*VLOOKUP(YEAR($C587),'Proyecciones DTF'!$B$4:$Y$112,IF(C587&lt;EOMONTH($C$1,61),3,IF(AND(C587&gt;=EOMONTH($C$1,61),C587&lt;EOMONTH($C$1,90)),6,IF(AND(C587&gt;=EOMONTH($C$1,91),C587&lt;EOMONTH($C$1,120)),9,IF(AND(C587&gt;=EOMONTH($C$1,121),C587&lt;EOMONTH($C$1,150)),12,IF(AND(C587&gt;=EOMONTH($C$1,151),C587&lt;EOMONTH($C$1,180)),15,IF(AND(C587&gt;=EOMONTH($C$1,181),C587&lt;EOMONTH($C$1,210)),18,21))))))),"")</f>
        <v/>
      </c>
      <c r="I587" s="88" t="str">
        <f t="shared" ca="1" si="111"/>
        <v/>
      </c>
      <c r="J587" s="138" t="str">
        <f t="shared" ca="1" si="112"/>
        <v/>
      </c>
      <c r="K587" s="43" t="str">
        <f ca="1">+IF(G587&lt;&gt;"",SUM($G$7:G587),"")</f>
        <v/>
      </c>
      <c r="L587" s="46" t="str">
        <f t="shared" ca="1" si="113"/>
        <v/>
      </c>
      <c r="M587" s="51" t="str">
        <f ca="1">+IF(H587&lt;&gt;"",SUM($H$7:H587),"")</f>
        <v/>
      </c>
      <c r="N587" s="47" t="str">
        <f t="shared" ca="1" si="114"/>
        <v/>
      </c>
      <c r="O587" s="46" t="str">
        <f t="shared" ca="1" si="115"/>
        <v/>
      </c>
      <c r="P587" s="46" t="str">
        <f t="shared" ca="1" si="116"/>
        <v/>
      </c>
      <c r="Q587" s="53" t="str">
        <f t="shared" ca="1" si="117"/>
        <v/>
      </c>
      <c r="R587" s="53" t="str">
        <f t="shared" ca="1" si="118"/>
        <v/>
      </c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x14ac:dyDescent="0.25">
      <c r="A588" s="31">
        <v>582</v>
      </c>
      <c r="B588" s="37" t="str">
        <f t="shared" ca="1" si="108"/>
        <v/>
      </c>
      <c r="C588" s="40" t="str">
        <f t="shared" ca="1" si="109"/>
        <v/>
      </c>
      <c r="D588" s="43" t="str">
        <f ca="1">+IF($C588&lt;&gt;"",VLOOKUP(YEAR($C588),'Proyecciones cuota'!$B$5:$C$113,2,FALSE),"")</f>
        <v/>
      </c>
      <c r="E588" s="171">
        <f ca="1">IFERROR(IF($D588&lt;&gt;"",VLOOKUP(C588,Simulador!$H$17:$I$27,2,FALSE),0),0)</f>
        <v>0</v>
      </c>
      <c r="F588" s="46" t="str">
        <f t="shared" ca="1" si="110"/>
        <v/>
      </c>
      <c r="G588" s="43" t="str">
        <f ca="1">+IF(F588&lt;&gt;"",F588*VLOOKUP(YEAR($C588),'Proyecciones DTF'!$B$4:$Y$112,IF(C588&lt;EOMONTH($C$1,61),6,IF(AND(C588&gt;=EOMONTH($C$1,61),C588&lt;EOMONTH($C$1,90)),9,IF(AND(C588&gt;=EOMONTH($C$1,91),C588&lt;EOMONTH($C$1,120)),12,IF(AND(C588&gt;=EOMONTH($C$1,121),C588&lt;EOMONTH($C$1,150)),15,IF(AND(C588&gt;=EOMONTH($C$1,151),C588&lt;EOMONTH($C$1,180)),18,IF(AND(C588&gt;=EOMONTH($C$1,181),C588&lt;EOMONTH($C$1,210)),21,24))))))),"")</f>
        <v/>
      </c>
      <c r="H588" s="47" t="str">
        <f ca="1">+IF(F588&lt;&gt;"",F588*VLOOKUP(YEAR($C588),'Proyecciones DTF'!$B$4:$Y$112,IF(C588&lt;EOMONTH($C$1,61),3,IF(AND(C588&gt;=EOMONTH($C$1,61),C588&lt;EOMONTH($C$1,90)),6,IF(AND(C588&gt;=EOMONTH($C$1,91),C588&lt;EOMONTH($C$1,120)),9,IF(AND(C588&gt;=EOMONTH($C$1,121),C588&lt;EOMONTH($C$1,150)),12,IF(AND(C588&gt;=EOMONTH($C$1,151),C588&lt;EOMONTH($C$1,180)),15,IF(AND(C588&gt;=EOMONTH($C$1,181),C588&lt;EOMONTH($C$1,210)),18,21))))))),"")</f>
        <v/>
      </c>
      <c r="I588" s="88" t="str">
        <f t="shared" ca="1" si="111"/>
        <v/>
      </c>
      <c r="J588" s="138" t="str">
        <f t="shared" ca="1" si="112"/>
        <v/>
      </c>
      <c r="K588" s="43" t="str">
        <f ca="1">+IF(G588&lt;&gt;"",SUM($G$7:G588),"")</f>
        <v/>
      </c>
      <c r="L588" s="46" t="str">
        <f t="shared" ca="1" si="113"/>
        <v/>
      </c>
      <c r="M588" s="51" t="str">
        <f ca="1">+IF(H588&lt;&gt;"",SUM($H$7:H588),"")</f>
        <v/>
      </c>
      <c r="N588" s="47" t="str">
        <f t="shared" ca="1" si="114"/>
        <v/>
      </c>
      <c r="O588" s="46" t="str">
        <f t="shared" ca="1" si="115"/>
        <v/>
      </c>
      <c r="P588" s="46" t="str">
        <f t="shared" ca="1" si="116"/>
        <v/>
      </c>
      <c r="Q588" s="53" t="str">
        <f t="shared" ca="1" si="117"/>
        <v/>
      </c>
      <c r="R588" s="53" t="str">
        <f t="shared" ca="1" si="118"/>
        <v/>
      </c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x14ac:dyDescent="0.25">
      <c r="A589" s="31">
        <v>583</v>
      </c>
      <c r="B589" s="37" t="str">
        <f t="shared" ca="1" si="108"/>
        <v/>
      </c>
      <c r="C589" s="40" t="str">
        <f t="shared" ca="1" si="109"/>
        <v/>
      </c>
      <c r="D589" s="43" t="str">
        <f ca="1">+IF($C589&lt;&gt;"",VLOOKUP(YEAR($C589),'Proyecciones cuota'!$B$5:$C$113,2,FALSE),"")</f>
        <v/>
      </c>
      <c r="E589" s="171">
        <f ca="1">IFERROR(IF($D589&lt;&gt;"",VLOOKUP(C589,Simulador!$H$17:$I$27,2,FALSE),0),0)</f>
        <v>0</v>
      </c>
      <c r="F589" s="46" t="str">
        <f t="shared" ca="1" si="110"/>
        <v/>
      </c>
      <c r="G589" s="43" t="str">
        <f ca="1">+IF(F589&lt;&gt;"",F589*VLOOKUP(YEAR($C589),'Proyecciones DTF'!$B$4:$Y$112,IF(C589&lt;EOMONTH($C$1,61),6,IF(AND(C589&gt;=EOMONTH($C$1,61),C589&lt;EOMONTH($C$1,90)),9,IF(AND(C589&gt;=EOMONTH($C$1,91),C589&lt;EOMONTH($C$1,120)),12,IF(AND(C589&gt;=EOMONTH($C$1,121),C589&lt;EOMONTH($C$1,150)),15,IF(AND(C589&gt;=EOMONTH($C$1,151),C589&lt;EOMONTH($C$1,180)),18,IF(AND(C589&gt;=EOMONTH($C$1,181),C589&lt;EOMONTH($C$1,210)),21,24))))))),"")</f>
        <v/>
      </c>
      <c r="H589" s="47" t="str">
        <f ca="1">+IF(F589&lt;&gt;"",F589*VLOOKUP(YEAR($C589),'Proyecciones DTF'!$B$4:$Y$112,IF(C589&lt;EOMONTH($C$1,61),3,IF(AND(C589&gt;=EOMONTH($C$1,61),C589&lt;EOMONTH($C$1,90)),6,IF(AND(C589&gt;=EOMONTH($C$1,91),C589&lt;EOMONTH($C$1,120)),9,IF(AND(C589&gt;=EOMONTH($C$1,121),C589&lt;EOMONTH($C$1,150)),12,IF(AND(C589&gt;=EOMONTH($C$1,151),C589&lt;EOMONTH($C$1,180)),15,IF(AND(C589&gt;=EOMONTH($C$1,181),C589&lt;EOMONTH($C$1,210)),18,21))))))),"")</f>
        <v/>
      </c>
      <c r="I589" s="88" t="str">
        <f t="shared" ca="1" si="111"/>
        <v/>
      </c>
      <c r="J589" s="138" t="str">
        <f t="shared" ca="1" si="112"/>
        <v/>
      </c>
      <c r="K589" s="43" t="str">
        <f ca="1">+IF(G589&lt;&gt;"",SUM($G$7:G589),"")</f>
        <v/>
      </c>
      <c r="L589" s="46" t="str">
        <f t="shared" ca="1" si="113"/>
        <v/>
      </c>
      <c r="M589" s="51" t="str">
        <f ca="1">+IF(H589&lt;&gt;"",SUM($H$7:H589),"")</f>
        <v/>
      </c>
      <c r="N589" s="47" t="str">
        <f t="shared" ca="1" si="114"/>
        <v/>
      </c>
      <c r="O589" s="46" t="str">
        <f t="shared" ca="1" si="115"/>
        <v/>
      </c>
      <c r="P589" s="46" t="str">
        <f t="shared" ca="1" si="116"/>
        <v/>
      </c>
      <c r="Q589" s="53" t="str">
        <f t="shared" ca="1" si="117"/>
        <v/>
      </c>
      <c r="R589" s="53" t="str">
        <f t="shared" ca="1" si="118"/>
        <v/>
      </c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x14ac:dyDescent="0.25">
      <c r="A590" s="31">
        <v>584</v>
      </c>
      <c r="B590" s="37" t="str">
        <f t="shared" ca="1" si="108"/>
        <v/>
      </c>
      <c r="C590" s="40" t="str">
        <f t="shared" ca="1" si="109"/>
        <v/>
      </c>
      <c r="D590" s="43" t="str">
        <f ca="1">+IF($C590&lt;&gt;"",VLOOKUP(YEAR($C590),'Proyecciones cuota'!$B$5:$C$113,2,FALSE),"")</f>
        <v/>
      </c>
      <c r="E590" s="171">
        <f ca="1">IFERROR(IF($D590&lt;&gt;"",VLOOKUP(C590,Simulador!$H$17:$I$27,2,FALSE),0),0)</f>
        <v>0</v>
      </c>
      <c r="F590" s="46" t="str">
        <f t="shared" ca="1" si="110"/>
        <v/>
      </c>
      <c r="G590" s="43" t="str">
        <f ca="1">+IF(F590&lt;&gt;"",F590*VLOOKUP(YEAR($C590),'Proyecciones DTF'!$B$4:$Y$112,IF(C590&lt;EOMONTH($C$1,61),6,IF(AND(C590&gt;=EOMONTH($C$1,61),C590&lt;EOMONTH($C$1,90)),9,IF(AND(C590&gt;=EOMONTH($C$1,91),C590&lt;EOMONTH($C$1,120)),12,IF(AND(C590&gt;=EOMONTH($C$1,121),C590&lt;EOMONTH($C$1,150)),15,IF(AND(C590&gt;=EOMONTH($C$1,151),C590&lt;EOMONTH($C$1,180)),18,IF(AND(C590&gt;=EOMONTH($C$1,181),C590&lt;EOMONTH($C$1,210)),21,24))))))),"")</f>
        <v/>
      </c>
      <c r="H590" s="47" t="str">
        <f ca="1">+IF(F590&lt;&gt;"",F590*VLOOKUP(YEAR($C590),'Proyecciones DTF'!$B$4:$Y$112,IF(C590&lt;EOMONTH($C$1,61),3,IF(AND(C590&gt;=EOMONTH($C$1,61),C590&lt;EOMONTH($C$1,90)),6,IF(AND(C590&gt;=EOMONTH($C$1,91),C590&lt;EOMONTH($C$1,120)),9,IF(AND(C590&gt;=EOMONTH($C$1,121),C590&lt;EOMONTH($C$1,150)),12,IF(AND(C590&gt;=EOMONTH($C$1,151),C590&lt;EOMONTH($C$1,180)),15,IF(AND(C590&gt;=EOMONTH($C$1,181),C590&lt;EOMONTH($C$1,210)),18,21))))))),"")</f>
        <v/>
      </c>
      <c r="I590" s="88" t="str">
        <f t="shared" ca="1" si="111"/>
        <v/>
      </c>
      <c r="J590" s="138" t="str">
        <f t="shared" ca="1" si="112"/>
        <v/>
      </c>
      <c r="K590" s="43" t="str">
        <f ca="1">+IF(G590&lt;&gt;"",SUM($G$7:G590),"")</f>
        <v/>
      </c>
      <c r="L590" s="46" t="str">
        <f t="shared" ca="1" si="113"/>
        <v/>
      </c>
      <c r="M590" s="51" t="str">
        <f ca="1">+IF(H590&lt;&gt;"",SUM($H$7:H590),"")</f>
        <v/>
      </c>
      <c r="N590" s="47" t="str">
        <f t="shared" ca="1" si="114"/>
        <v/>
      </c>
      <c r="O590" s="46" t="str">
        <f t="shared" ca="1" si="115"/>
        <v/>
      </c>
      <c r="P590" s="46" t="str">
        <f t="shared" ca="1" si="116"/>
        <v/>
      </c>
      <c r="Q590" s="53" t="str">
        <f t="shared" ca="1" si="117"/>
        <v/>
      </c>
      <c r="R590" s="53" t="str">
        <f t="shared" ca="1" si="118"/>
        <v/>
      </c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x14ac:dyDescent="0.25">
      <c r="A591" s="31">
        <v>585</v>
      </c>
      <c r="B591" s="37" t="str">
        <f t="shared" ca="1" si="108"/>
        <v/>
      </c>
      <c r="C591" s="40" t="str">
        <f t="shared" ca="1" si="109"/>
        <v/>
      </c>
      <c r="D591" s="43" t="str">
        <f ca="1">+IF($C591&lt;&gt;"",VLOOKUP(YEAR($C591),'Proyecciones cuota'!$B$5:$C$113,2,FALSE),"")</f>
        <v/>
      </c>
      <c r="E591" s="171">
        <f ca="1">IFERROR(IF($D591&lt;&gt;"",VLOOKUP(C591,Simulador!$H$17:$I$27,2,FALSE),0),0)</f>
        <v>0</v>
      </c>
      <c r="F591" s="46" t="str">
        <f t="shared" ca="1" si="110"/>
        <v/>
      </c>
      <c r="G591" s="43" t="str">
        <f ca="1">+IF(F591&lt;&gt;"",F591*VLOOKUP(YEAR($C591),'Proyecciones DTF'!$B$4:$Y$112,IF(C591&lt;EOMONTH($C$1,61),6,IF(AND(C591&gt;=EOMONTH($C$1,61),C591&lt;EOMONTH($C$1,90)),9,IF(AND(C591&gt;=EOMONTH($C$1,91),C591&lt;EOMONTH($C$1,120)),12,IF(AND(C591&gt;=EOMONTH($C$1,121),C591&lt;EOMONTH($C$1,150)),15,IF(AND(C591&gt;=EOMONTH($C$1,151),C591&lt;EOMONTH($C$1,180)),18,IF(AND(C591&gt;=EOMONTH($C$1,181),C591&lt;EOMONTH($C$1,210)),21,24))))))),"")</f>
        <v/>
      </c>
      <c r="H591" s="47" t="str">
        <f ca="1">+IF(F591&lt;&gt;"",F591*VLOOKUP(YEAR($C591),'Proyecciones DTF'!$B$4:$Y$112,IF(C591&lt;EOMONTH($C$1,61),3,IF(AND(C591&gt;=EOMONTH($C$1,61),C591&lt;EOMONTH($C$1,90)),6,IF(AND(C591&gt;=EOMONTH($C$1,91),C591&lt;EOMONTH($C$1,120)),9,IF(AND(C591&gt;=EOMONTH($C$1,121),C591&lt;EOMONTH($C$1,150)),12,IF(AND(C591&gt;=EOMONTH($C$1,151),C591&lt;EOMONTH($C$1,180)),15,IF(AND(C591&gt;=EOMONTH($C$1,181),C591&lt;EOMONTH($C$1,210)),18,21))))))),"")</f>
        <v/>
      </c>
      <c r="I591" s="88" t="str">
        <f t="shared" ca="1" si="111"/>
        <v/>
      </c>
      <c r="J591" s="138" t="str">
        <f t="shared" ca="1" si="112"/>
        <v/>
      </c>
      <c r="K591" s="43" t="str">
        <f ca="1">+IF(G591&lt;&gt;"",SUM($G$7:G591),"")</f>
        <v/>
      </c>
      <c r="L591" s="46" t="str">
        <f t="shared" ca="1" si="113"/>
        <v/>
      </c>
      <c r="M591" s="51" t="str">
        <f ca="1">+IF(H591&lt;&gt;"",SUM($H$7:H591),"")</f>
        <v/>
      </c>
      <c r="N591" s="47" t="str">
        <f t="shared" ca="1" si="114"/>
        <v/>
      </c>
      <c r="O591" s="46" t="str">
        <f t="shared" ca="1" si="115"/>
        <v/>
      </c>
      <c r="P591" s="46" t="str">
        <f t="shared" ca="1" si="116"/>
        <v/>
      </c>
      <c r="Q591" s="53" t="str">
        <f t="shared" ca="1" si="117"/>
        <v/>
      </c>
      <c r="R591" s="53" t="str">
        <f t="shared" ca="1" si="118"/>
        <v/>
      </c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x14ac:dyDescent="0.25">
      <c r="A592" s="31">
        <v>586</v>
      </c>
      <c r="B592" s="37" t="str">
        <f t="shared" ca="1" si="108"/>
        <v/>
      </c>
      <c r="C592" s="40" t="str">
        <f t="shared" ca="1" si="109"/>
        <v/>
      </c>
      <c r="D592" s="43" t="str">
        <f ca="1">+IF($C592&lt;&gt;"",VLOOKUP(YEAR($C592),'Proyecciones cuota'!$B$5:$C$113,2,FALSE),"")</f>
        <v/>
      </c>
      <c r="E592" s="171">
        <f ca="1">IFERROR(IF($D592&lt;&gt;"",VLOOKUP(C592,Simulador!$H$17:$I$27,2,FALSE),0),0)</f>
        <v>0</v>
      </c>
      <c r="F592" s="46" t="str">
        <f t="shared" ca="1" si="110"/>
        <v/>
      </c>
      <c r="G592" s="43" t="str">
        <f ca="1">+IF(F592&lt;&gt;"",F592*VLOOKUP(YEAR($C592),'Proyecciones DTF'!$B$4:$Y$112,IF(C592&lt;EOMONTH($C$1,61),6,IF(AND(C592&gt;=EOMONTH($C$1,61),C592&lt;EOMONTH($C$1,90)),9,IF(AND(C592&gt;=EOMONTH($C$1,91),C592&lt;EOMONTH($C$1,120)),12,IF(AND(C592&gt;=EOMONTH($C$1,121),C592&lt;EOMONTH($C$1,150)),15,IF(AND(C592&gt;=EOMONTH($C$1,151),C592&lt;EOMONTH($C$1,180)),18,IF(AND(C592&gt;=EOMONTH($C$1,181),C592&lt;EOMONTH($C$1,210)),21,24))))))),"")</f>
        <v/>
      </c>
      <c r="H592" s="47" t="str">
        <f ca="1">+IF(F592&lt;&gt;"",F592*VLOOKUP(YEAR($C592),'Proyecciones DTF'!$B$4:$Y$112,IF(C592&lt;EOMONTH($C$1,61),3,IF(AND(C592&gt;=EOMONTH($C$1,61),C592&lt;EOMONTH($C$1,90)),6,IF(AND(C592&gt;=EOMONTH($C$1,91),C592&lt;EOMONTH($C$1,120)),9,IF(AND(C592&gt;=EOMONTH($C$1,121),C592&lt;EOMONTH($C$1,150)),12,IF(AND(C592&gt;=EOMONTH($C$1,151),C592&lt;EOMONTH($C$1,180)),15,IF(AND(C592&gt;=EOMONTH($C$1,181),C592&lt;EOMONTH($C$1,210)),18,21))))))),"")</f>
        <v/>
      </c>
      <c r="I592" s="88" t="str">
        <f t="shared" ca="1" si="111"/>
        <v/>
      </c>
      <c r="J592" s="138" t="str">
        <f t="shared" ca="1" si="112"/>
        <v/>
      </c>
      <c r="K592" s="43" t="str">
        <f ca="1">+IF(G592&lt;&gt;"",SUM($G$7:G592),"")</f>
        <v/>
      </c>
      <c r="L592" s="46" t="str">
        <f t="shared" ca="1" si="113"/>
        <v/>
      </c>
      <c r="M592" s="51" t="str">
        <f ca="1">+IF(H592&lt;&gt;"",SUM($H$7:H592),"")</f>
        <v/>
      </c>
      <c r="N592" s="47" t="str">
        <f t="shared" ca="1" si="114"/>
        <v/>
      </c>
      <c r="O592" s="46" t="str">
        <f t="shared" ca="1" si="115"/>
        <v/>
      </c>
      <c r="P592" s="46" t="str">
        <f t="shared" ca="1" si="116"/>
        <v/>
      </c>
      <c r="Q592" s="53" t="str">
        <f t="shared" ca="1" si="117"/>
        <v/>
      </c>
      <c r="R592" s="53" t="str">
        <f t="shared" ca="1" si="118"/>
        <v/>
      </c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x14ac:dyDescent="0.25">
      <c r="A593" s="31">
        <v>587</v>
      </c>
      <c r="B593" s="37" t="str">
        <f t="shared" ca="1" si="108"/>
        <v/>
      </c>
      <c r="C593" s="40" t="str">
        <f t="shared" ca="1" si="109"/>
        <v/>
      </c>
      <c r="D593" s="43" t="str">
        <f ca="1">+IF($C593&lt;&gt;"",VLOOKUP(YEAR($C593),'Proyecciones cuota'!$B$5:$C$113,2,FALSE),"")</f>
        <v/>
      </c>
      <c r="E593" s="171">
        <f ca="1">IFERROR(IF($D593&lt;&gt;"",VLOOKUP(C593,Simulador!$H$17:$I$27,2,FALSE),0),0)</f>
        <v>0</v>
      </c>
      <c r="F593" s="46" t="str">
        <f t="shared" ca="1" si="110"/>
        <v/>
      </c>
      <c r="G593" s="43" t="str">
        <f ca="1">+IF(F593&lt;&gt;"",F593*VLOOKUP(YEAR($C593),'Proyecciones DTF'!$B$4:$Y$112,IF(C593&lt;EOMONTH($C$1,61),6,IF(AND(C593&gt;=EOMONTH($C$1,61),C593&lt;EOMONTH($C$1,90)),9,IF(AND(C593&gt;=EOMONTH($C$1,91),C593&lt;EOMONTH($C$1,120)),12,IF(AND(C593&gt;=EOMONTH($C$1,121),C593&lt;EOMONTH($C$1,150)),15,IF(AND(C593&gt;=EOMONTH($C$1,151),C593&lt;EOMONTH($C$1,180)),18,IF(AND(C593&gt;=EOMONTH($C$1,181),C593&lt;EOMONTH($C$1,210)),21,24))))))),"")</f>
        <v/>
      </c>
      <c r="H593" s="47" t="str">
        <f ca="1">+IF(F593&lt;&gt;"",F593*VLOOKUP(YEAR($C593),'Proyecciones DTF'!$B$4:$Y$112,IF(C593&lt;EOMONTH($C$1,61),3,IF(AND(C593&gt;=EOMONTH($C$1,61),C593&lt;EOMONTH($C$1,90)),6,IF(AND(C593&gt;=EOMONTH($C$1,91),C593&lt;EOMONTH($C$1,120)),9,IF(AND(C593&gt;=EOMONTH($C$1,121),C593&lt;EOMONTH($C$1,150)),12,IF(AND(C593&gt;=EOMONTH($C$1,151),C593&lt;EOMONTH($C$1,180)),15,IF(AND(C593&gt;=EOMONTH($C$1,181),C593&lt;EOMONTH($C$1,210)),18,21))))))),"")</f>
        <v/>
      </c>
      <c r="I593" s="88" t="str">
        <f t="shared" ca="1" si="111"/>
        <v/>
      </c>
      <c r="J593" s="138" t="str">
        <f t="shared" ca="1" si="112"/>
        <v/>
      </c>
      <c r="K593" s="43" t="str">
        <f ca="1">+IF(G593&lt;&gt;"",SUM($G$7:G593),"")</f>
        <v/>
      </c>
      <c r="L593" s="46" t="str">
        <f t="shared" ca="1" si="113"/>
        <v/>
      </c>
      <c r="M593" s="51" t="str">
        <f ca="1">+IF(H593&lt;&gt;"",SUM($H$7:H593),"")</f>
        <v/>
      </c>
      <c r="N593" s="47" t="str">
        <f t="shared" ca="1" si="114"/>
        <v/>
      </c>
      <c r="O593" s="46" t="str">
        <f t="shared" ca="1" si="115"/>
        <v/>
      </c>
      <c r="P593" s="46" t="str">
        <f t="shared" ca="1" si="116"/>
        <v/>
      </c>
      <c r="Q593" s="53" t="str">
        <f t="shared" ca="1" si="117"/>
        <v/>
      </c>
      <c r="R593" s="53" t="str">
        <f t="shared" ca="1" si="118"/>
        <v/>
      </c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x14ac:dyDescent="0.25">
      <c r="A594" s="31">
        <v>588</v>
      </c>
      <c r="B594" s="37" t="str">
        <f t="shared" ca="1" si="108"/>
        <v/>
      </c>
      <c r="C594" s="40" t="str">
        <f t="shared" ca="1" si="109"/>
        <v/>
      </c>
      <c r="D594" s="43" t="str">
        <f ca="1">+IF($C594&lt;&gt;"",VLOOKUP(YEAR($C594),'Proyecciones cuota'!$B$5:$C$113,2,FALSE),"")</f>
        <v/>
      </c>
      <c r="E594" s="171">
        <f ca="1">IFERROR(IF($D594&lt;&gt;"",VLOOKUP(C594,Simulador!$H$17:$I$27,2,FALSE),0),0)</f>
        <v>0</v>
      </c>
      <c r="F594" s="46" t="str">
        <f t="shared" ca="1" si="110"/>
        <v/>
      </c>
      <c r="G594" s="43" t="str">
        <f ca="1">+IF(F594&lt;&gt;"",F594*VLOOKUP(YEAR($C594),'Proyecciones DTF'!$B$4:$Y$112,IF(C594&lt;EOMONTH($C$1,61),6,IF(AND(C594&gt;=EOMONTH($C$1,61),C594&lt;EOMONTH($C$1,90)),9,IF(AND(C594&gt;=EOMONTH($C$1,91),C594&lt;EOMONTH($C$1,120)),12,IF(AND(C594&gt;=EOMONTH($C$1,121),C594&lt;EOMONTH($C$1,150)),15,IF(AND(C594&gt;=EOMONTH($C$1,151),C594&lt;EOMONTH($C$1,180)),18,IF(AND(C594&gt;=EOMONTH($C$1,181),C594&lt;EOMONTH($C$1,210)),21,24))))))),"")</f>
        <v/>
      </c>
      <c r="H594" s="47" t="str">
        <f ca="1">+IF(F594&lt;&gt;"",F594*VLOOKUP(YEAR($C594),'Proyecciones DTF'!$B$4:$Y$112,IF(C594&lt;EOMONTH($C$1,61),3,IF(AND(C594&gt;=EOMONTH($C$1,61),C594&lt;EOMONTH($C$1,90)),6,IF(AND(C594&gt;=EOMONTH($C$1,91),C594&lt;EOMONTH($C$1,120)),9,IF(AND(C594&gt;=EOMONTH($C$1,121),C594&lt;EOMONTH($C$1,150)),12,IF(AND(C594&gt;=EOMONTH($C$1,151),C594&lt;EOMONTH($C$1,180)),15,IF(AND(C594&gt;=EOMONTH($C$1,181),C594&lt;EOMONTH($C$1,210)),18,21))))))),"")</f>
        <v/>
      </c>
      <c r="I594" s="88" t="str">
        <f t="shared" ca="1" si="111"/>
        <v/>
      </c>
      <c r="J594" s="138" t="str">
        <f t="shared" ca="1" si="112"/>
        <v/>
      </c>
      <c r="K594" s="43" t="str">
        <f ca="1">+IF(G594&lt;&gt;"",SUM($G$7:G594),"")</f>
        <v/>
      </c>
      <c r="L594" s="46" t="str">
        <f t="shared" ca="1" si="113"/>
        <v/>
      </c>
      <c r="M594" s="51" t="str">
        <f ca="1">+IF(H594&lt;&gt;"",SUM($H$7:H594),"")</f>
        <v/>
      </c>
      <c r="N594" s="47" t="str">
        <f t="shared" ca="1" si="114"/>
        <v/>
      </c>
      <c r="O594" s="46" t="str">
        <f t="shared" ca="1" si="115"/>
        <v/>
      </c>
      <c r="P594" s="46" t="str">
        <f t="shared" ca="1" si="116"/>
        <v/>
      </c>
      <c r="Q594" s="53" t="str">
        <f t="shared" ca="1" si="117"/>
        <v/>
      </c>
      <c r="R594" s="53" t="str">
        <f t="shared" ca="1" si="118"/>
        <v/>
      </c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x14ac:dyDescent="0.25">
      <c r="A595" s="31">
        <v>589</v>
      </c>
      <c r="B595" s="37" t="str">
        <f t="shared" ca="1" si="108"/>
        <v/>
      </c>
      <c r="C595" s="40" t="str">
        <f t="shared" ca="1" si="109"/>
        <v/>
      </c>
      <c r="D595" s="43" t="str">
        <f ca="1">+IF($C595&lt;&gt;"",VLOOKUP(YEAR($C595),'Proyecciones cuota'!$B$5:$C$113,2,FALSE),"")</f>
        <v/>
      </c>
      <c r="E595" s="171">
        <f ca="1">IFERROR(IF($D595&lt;&gt;"",VLOOKUP(C595,Simulador!$H$17:$I$27,2,FALSE),0),0)</f>
        <v>0</v>
      </c>
      <c r="F595" s="46" t="str">
        <f t="shared" ca="1" si="110"/>
        <v/>
      </c>
      <c r="G595" s="43" t="str">
        <f ca="1">+IF(F595&lt;&gt;"",F595*VLOOKUP(YEAR($C595),'Proyecciones DTF'!$B$4:$Y$112,IF(C595&lt;EOMONTH($C$1,61),6,IF(AND(C595&gt;=EOMONTH($C$1,61),C595&lt;EOMONTH($C$1,90)),9,IF(AND(C595&gt;=EOMONTH($C$1,91),C595&lt;EOMONTH($C$1,120)),12,IF(AND(C595&gt;=EOMONTH($C$1,121),C595&lt;EOMONTH($C$1,150)),15,IF(AND(C595&gt;=EOMONTH($C$1,151),C595&lt;EOMONTH($C$1,180)),18,IF(AND(C595&gt;=EOMONTH($C$1,181),C595&lt;EOMONTH($C$1,210)),21,24))))))),"")</f>
        <v/>
      </c>
      <c r="H595" s="47" t="str">
        <f ca="1">+IF(F595&lt;&gt;"",F595*VLOOKUP(YEAR($C595),'Proyecciones DTF'!$B$4:$Y$112,IF(C595&lt;EOMONTH($C$1,61),3,IF(AND(C595&gt;=EOMONTH($C$1,61),C595&lt;EOMONTH($C$1,90)),6,IF(AND(C595&gt;=EOMONTH($C$1,91),C595&lt;EOMONTH($C$1,120)),9,IF(AND(C595&gt;=EOMONTH($C$1,121),C595&lt;EOMONTH($C$1,150)),12,IF(AND(C595&gt;=EOMONTH($C$1,151),C595&lt;EOMONTH($C$1,180)),15,IF(AND(C595&gt;=EOMONTH($C$1,181),C595&lt;EOMONTH($C$1,210)),18,21))))))),"")</f>
        <v/>
      </c>
      <c r="I595" s="88" t="str">
        <f t="shared" ca="1" si="111"/>
        <v/>
      </c>
      <c r="J595" s="138" t="str">
        <f t="shared" ca="1" si="112"/>
        <v/>
      </c>
      <c r="K595" s="43" t="str">
        <f ca="1">+IF(G595&lt;&gt;"",SUM($G$7:G595),"")</f>
        <v/>
      </c>
      <c r="L595" s="46" t="str">
        <f t="shared" ca="1" si="113"/>
        <v/>
      </c>
      <c r="M595" s="51" t="str">
        <f ca="1">+IF(H595&lt;&gt;"",SUM($H$7:H595),"")</f>
        <v/>
      </c>
      <c r="N595" s="47" t="str">
        <f t="shared" ca="1" si="114"/>
        <v/>
      </c>
      <c r="O595" s="46" t="str">
        <f t="shared" ca="1" si="115"/>
        <v/>
      </c>
      <c r="P595" s="46" t="str">
        <f t="shared" ca="1" si="116"/>
        <v/>
      </c>
      <c r="Q595" s="53" t="str">
        <f t="shared" ca="1" si="117"/>
        <v/>
      </c>
      <c r="R595" s="53" t="str">
        <f t="shared" ca="1" si="118"/>
        <v/>
      </c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x14ac:dyDescent="0.25">
      <c r="A596" s="31">
        <v>590</v>
      </c>
      <c r="B596" s="37" t="str">
        <f t="shared" ca="1" si="108"/>
        <v/>
      </c>
      <c r="C596" s="40" t="str">
        <f t="shared" ca="1" si="109"/>
        <v/>
      </c>
      <c r="D596" s="43" t="str">
        <f ca="1">+IF($C596&lt;&gt;"",VLOOKUP(YEAR($C596),'Proyecciones cuota'!$B$5:$C$113,2,FALSE),"")</f>
        <v/>
      </c>
      <c r="E596" s="171">
        <f ca="1">IFERROR(IF($D596&lt;&gt;"",VLOOKUP(C596,Simulador!$H$17:$I$27,2,FALSE),0),0)</f>
        <v>0</v>
      </c>
      <c r="F596" s="46" t="str">
        <f t="shared" ca="1" si="110"/>
        <v/>
      </c>
      <c r="G596" s="43" t="str">
        <f ca="1">+IF(F596&lt;&gt;"",F596*VLOOKUP(YEAR($C596),'Proyecciones DTF'!$B$4:$Y$112,IF(C596&lt;EOMONTH($C$1,61),6,IF(AND(C596&gt;=EOMONTH($C$1,61),C596&lt;EOMONTH($C$1,90)),9,IF(AND(C596&gt;=EOMONTH($C$1,91),C596&lt;EOMONTH($C$1,120)),12,IF(AND(C596&gt;=EOMONTH($C$1,121),C596&lt;EOMONTH($C$1,150)),15,IF(AND(C596&gt;=EOMONTH($C$1,151),C596&lt;EOMONTH($C$1,180)),18,IF(AND(C596&gt;=EOMONTH($C$1,181),C596&lt;EOMONTH($C$1,210)),21,24))))))),"")</f>
        <v/>
      </c>
      <c r="H596" s="47" t="str">
        <f ca="1">+IF(F596&lt;&gt;"",F596*VLOOKUP(YEAR($C596),'Proyecciones DTF'!$B$4:$Y$112,IF(C596&lt;EOMONTH($C$1,61),3,IF(AND(C596&gt;=EOMONTH($C$1,61),C596&lt;EOMONTH($C$1,90)),6,IF(AND(C596&gt;=EOMONTH($C$1,91),C596&lt;EOMONTH($C$1,120)),9,IF(AND(C596&gt;=EOMONTH($C$1,121),C596&lt;EOMONTH($C$1,150)),12,IF(AND(C596&gt;=EOMONTH($C$1,151),C596&lt;EOMONTH($C$1,180)),15,IF(AND(C596&gt;=EOMONTH($C$1,181),C596&lt;EOMONTH($C$1,210)),18,21))))))),"")</f>
        <v/>
      </c>
      <c r="I596" s="88" t="str">
        <f t="shared" ca="1" si="111"/>
        <v/>
      </c>
      <c r="J596" s="138" t="str">
        <f t="shared" ca="1" si="112"/>
        <v/>
      </c>
      <c r="K596" s="43" t="str">
        <f ca="1">+IF(G596&lt;&gt;"",SUM($G$7:G596),"")</f>
        <v/>
      </c>
      <c r="L596" s="46" t="str">
        <f t="shared" ca="1" si="113"/>
        <v/>
      </c>
      <c r="M596" s="51" t="str">
        <f ca="1">+IF(H596&lt;&gt;"",SUM($H$7:H596),"")</f>
        <v/>
      </c>
      <c r="N596" s="47" t="str">
        <f t="shared" ca="1" si="114"/>
        <v/>
      </c>
      <c r="O596" s="46" t="str">
        <f t="shared" ca="1" si="115"/>
        <v/>
      </c>
      <c r="P596" s="46" t="str">
        <f t="shared" ca="1" si="116"/>
        <v/>
      </c>
      <c r="Q596" s="53" t="str">
        <f t="shared" ca="1" si="117"/>
        <v/>
      </c>
      <c r="R596" s="53" t="str">
        <f t="shared" ca="1" si="118"/>
        <v/>
      </c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x14ac:dyDescent="0.25">
      <c r="A597" s="31">
        <v>591</v>
      </c>
      <c r="B597" s="37" t="str">
        <f t="shared" ca="1" si="108"/>
        <v/>
      </c>
      <c r="C597" s="40" t="str">
        <f t="shared" ca="1" si="109"/>
        <v/>
      </c>
      <c r="D597" s="43" t="str">
        <f ca="1">+IF($C597&lt;&gt;"",VLOOKUP(YEAR($C597),'Proyecciones cuota'!$B$5:$C$113,2,FALSE),"")</f>
        <v/>
      </c>
      <c r="E597" s="171">
        <f ca="1">IFERROR(IF($D597&lt;&gt;"",VLOOKUP(C597,Simulador!$H$17:$I$27,2,FALSE),0),0)</f>
        <v>0</v>
      </c>
      <c r="F597" s="46" t="str">
        <f t="shared" ca="1" si="110"/>
        <v/>
      </c>
      <c r="G597" s="43" t="str">
        <f ca="1">+IF(F597&lt;&gt;"",F597*VLOOKUP(YEAR($C597),'Proyecciones DTF'!$B$4:$Y$112,IF(C597&lt;EOMONTH($C$1,61),6,IF(AND(C597&gt;=EOMONTH($C$1,61),C597&lt;EOMONTH($C$1,90)),9,IF(AND(C597&gt;=EOMONTH($C$1,91),C597&lt;EOMONTH($C$1,120)),12,IF(AND(C597&gt;=EOMONTH($C$1,121),C597&lt;EOMONTH($C$1,150)),15,IF(AND(C597&gt;=EOMONTH($C$1,151),C597&lt;EOMONTH($C$1,180)),18,IF(AND(C597&gt;=EOMONTH($C$1,181),C597&lt;EOMONTH($C$1,210)),21,24))))))),"")</f>
        <v/>
      </c>
      <c r="H597" s="47" t="str">
        <f ca="1">+IF(F597&lt;&gt;"",F597*VLOOKUP(YEAR($C597),'Proyecciones DTF'!$B$4:$Y$112,IF(C597&lt;EOMONTH($C$1,61),3,IF(AND(C597&gt;=EOMONTH($C$1,61),C597&lt;EOMONTH($C$1,90)),6,IF(AND(C597&gt;=EOMONTH($C$1,91),C597&lt;EOMONTH($C$1,120)),9,IF(AND(C597&gt;=EOMONTH($C$1,121),C597&lt;EOMONTH($C$1,150)),12,IF(AND(C597&gt;=EOMONTH($C$1,151),C597&lt;EOMONTH($C$1,180)),15,IF(AND(C597&gt;=EOMONTH($C$1,181),C597&lt;EOMONTH($C$1,210)),18,21))))))),"")</f>
        <v/>
      </c>
      <c r="I597" s="88" t="str">
        <f t="shared" ca="1" si="111"/>
        <v/>
      </c>
      <c r="J597" s="138" t="str">
        <f t="shared" ca="1" si="112"/>
        <v/>
      </c>
      <c r="K597" s="43" t="str">
        <f ca="1">+IF(G597&lt;&gt;"",SUM($G$7:G597),"")</f>
        <v/>
      </c>
      <c r="L597" s="46" t="str">
        <f t="shared" ca="1" si="113"/>
        <v/>
      </c>
      <c r="M597" s="51" t="str">
        <f ca="1">+IF(H597&lt;&gt;"",SUM($H$7:H597),"")</f>
        <v/>
      </c>
      <c r="N597" s="47" t="str">
        <f t="shared" ca="1" si="114"/>
        <v/>
      </c>
      <c r="O597" s="46" t="str">
        <f t="shared" ca="1" si="115"/>
        <v/>
      </c>
      <c r="P597" s="46" t="str">
        <f t="shared" ca="1" si="116"/>
        <v/>
      </c>
      <c r="Q597" s="53" t="str">
        <f t="shared" ca="1" si="117"/>
        <v/>
      </c>
      <c r="R597" s="53" t="str">
        <f t="shared" ca="1" si="118"/>
        <v/>
      </c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x14ac:dyDescent="0.25">
      <c r="A598" s="31">
        <v>592</v>
      </c>
      <c r="B598" s="37" t="str">
        <f t="shared" ca="1" si="108"/>
        <v/>
      </c>
      <c r="C598" s="40" t="str">
        <f t="shared" ca="1" si="109"/>
        <v/>
      </c>
      <c r="D598" s="43" t="str">
        <f ca="1">+IF($C598&lt;&gt;"",VLOOKUP(YEAR($C598),'Proyecciones cuota'!$B$5:$C$113,2,FALSE),"")</f>
        <v/>
      </c>
      <c r="E598" s="171">
        <f ca="1">IFERROR(IF($D598&lt;&gt;"",VLOOKUP(C598,Simulador!$H$17:$I$27,2,FALSE),0),0)</f>
        <v>0</v>
      </c>
      <c r="F598" s="46" t="str">
        <f t="shared" ca="1" si="110"/>
        <v/>
      </c>
      <c r="G598" s="43" t="str">
        <f ca="1">+IF(F598&lt;&gt;"",F598*VLOOKUP(YEAR($C598),'Proyecciones DTF'!$B$4:$Y$112,IF(C598&lt;EOMONTH($C$1,61),6,IF(AND(C598&gt;=EOMONTH($C$1,61),C598&lt;EOMONTH($C$1,90)),9,IF(AND(C598&gt;=EOMONTH($C$1,91),C598&lt;EOMONTH($C$1,120)),12,IF(AND(C598&gt;=EOMONTH($C$1,121),C598&lt;EOMONTH($C$1,150)),15,IF(AND(C598&gt;=EOMONTH($C$1,151),C598&lt;EOMONTH($C$1,180)),18,IF(AND(C598&gt;=EOMONTH($C$1,181),C598&lt;EOMONTH($C$1,210)),21,24))))))),"")</f>
        <v/>
      </c>
      <c r="H598" s="47" t="str">
        <f ca="1">+IF(F598&lt;&gt;"",F598*VLOOKUP(YEAR($C598),'Proyecciones DTF'!$B$4:$Y$112,IF(C598&lt;EOMONTH($C$1,61),3,IF(AND(C598&gt;=EOMONTH($C$1,61),C598&lt;EOMONTH($C$1,90)),6,IF(AND(C598&gt;=EOMONTH($C$1,91),C598&lt;EOMONTH($C$1,120)),9,IF(AND(C598&gt;=EOMONTH($C$1,121),C598&lt;EOMONTH($C$1,150)),12,IF(AND(C598&gt;=EOMONTH($C$1,151),C598&lt;EOMONTH($C$1,180)),15,IF(AND(C598&gt;=EOMONTH($C$1,181),C598&lt;EOMONTH($C$1,210)),18,21))))))),"")</f>
        <v/>
      </c>
      <c r="I598" s="88" t="str">
        <f t="shared" ca="1" si="111"/>
        <v/>
      </c>
      <c r="J598" s="138" t="str">
        <f t="shared" ca="1" si="112"/>
        <v/>
      </c>
      <c r="K598" s="43" t="str">
        <f ca="1">+IF(G598&lt;&gt;"",SUM($G$7:G598),"")</f>
        <v/>
      </c>
      <c r="L598" s="46" t="str">
        <f t="shared" ca="1" si="113"/>
        <v/>
      </c>
      <c r="M598" s="51" t="str">
        <f ca="1">+IF(H598&lt;&gt;"",SUM($H$7:H598),"")</f>
        <v/>
      </c>
      <c r="N598" s="47" t="str">
        <f t="shared" ca="1" si="114"/>
        <v/>
      </c>
      <c r="O598" s="46" t="str">
        <f t="shared" ca="1" si="115"/>
        <v/>
      </c>
      <c r="P598" s="46" t="str">
        <f t="shared" ca="1" si="116"/>
        <v/>
      </c>
      <c r="Q598" s="53" t="str">
        <f t="shared" ca="1" si="117"/>
        <v/>
      </c>
      <c r="R598" s="53" t="str">
        <f t="shared" ca="1" si="118"/>
        <v/>
      </c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x14ac:dyDescent="0.25">
      <c r="A599" s="31">
        <v>593</v>
      </c>
      <c r="B599" s="37" t="str">
        <f t="shared" ca="1" si="108"/>
        <v/>
      </c>
      <c r="C599" s="40" t="str">
        <f t="shared" ca="1" si="109"/>
        <v/>
      </c>
      <c r="D599" s="43" t="str">
        <f ca="1">+IF($C599&lt;&gt;"",VLOOKUP(YEAR($C599),'Proyecciones cuota'!$B$5:$C$113,2,FALSE),"")</f>
        <v/>
      </c>
      <c r="E599" s="171">
        <f ca="1">IFERROR(IF($D599&lt;&gt;"",VLOOKUP(C599,Simulador!$H$17:$I$27,2,FALSE),0),0)</f>
        <v>0</v>
      </c>
      <c r="F599" s="46" t="str">
        <f t="shared" ca="1" si="110"/>
        <v/>
      </c>
      <c r="G599" s="43" t="str">
        <f ca="1">+IF(F599&lt;&gt;"",F599*VLOOKUP(YEAR($C599),'Proyecciones DTF'!$B$4:$Y$112,IF(C599&lt;EOMONTH($C$1,61),6,IF(AND(C599&gt;=EOMONTH($C$1,61),C599&lt;EOMONTH($C$1,90)),9,IF(AND(C599&gt;=EOMONTH($C$1,91),C599&lt;EOMONTH($C$1,120)),12,IF(AND(C599&gt;=EOMONTH($C$1,121),C599&lt;EOMONTH($C$1,150)),15,IF(AND(C599&gt;=EOMONTH($C$1,151),C599&lt;EOMONTH($C$1,180)),18,IF(AND(C599&gt;=EOMONTH($C$1,181),C599&lt;EOMONTH($C$1,210)),21,24))))))),"")</f>
        <v/>
      </c>
      <c r="H599" s="47" t="str">
        <f ca="1">+IF(F599&lt;&gt;"",F599*VLOOKUP(YEAR($C599),'Proyecciones DTF'!$B$4:$Y$112,IF(C599&lt;EOMONTH($C$1,61),3,IF(AND(C599&gt;=EOMONTH($C$1,61),C599&lt;EOMONTH($C$1,90)),6,IF(AND(C599&gt;=EOMONTH($C$1,91),C599&lt;EOMONTH($C$1,120)),9,IF(AND(C599&gt;=EOMONTH($C$1,121),C599&lt;EOMONTH($C$1,150)),12,IF(AND(C599&gt;=EOMONTH($C$1,151),C599&lt;EOMONTH($C$1,180)),15,IF(AND(C599&gt;=EOMONTH($C$1,181),C599&lt;EOMONTH($C$1,210)),18,21))))))),"")</f>
        <v/>
      </c>
      <c r="I599" s="88" t="str">
        <f t="shared" ca="1" si="111"/>
        <v/>
      </c>
      <c r="J599" s="138" t="str">
        <f t="shared" ca="1" si="112"/>
        <v/>
      </c>
      <c r="K599" s="43" t="str">
        <f ca="1">+IF(G599&lt;&gt;"",SUM($G$7:G599),"")</f>
        <v/>
      </c>
      <c r="L599" s="46" t="str">
        <f t="shared" ca="1" si="113"/>
        <v/>
      </c>
      <c r="M599" s="51" t="str">
        <f ca="1">+IF(H599&lt;&gt;"",SUM($H$7:H599),"")</f>
        <v/>
      </c>
      <c r="N599" s="47" t="str">
        <f t="shared" ca="1" si="114"/>
        <v/>
      </c>
      <c r="O599" s="46" t="str">
        <f t="shared" ca="1" si="115"/>
        <v/>
      </c>
      <c r="P599" s="46" t="str">
        <f t="shared" ca="1" si="116"/>
        <v/>
      </c>
      <c r="Q599" s="53" t="str">
        <f t="shared" ca="1" si="117"/>
        <v/>
      </c>
      <c r="R599" s="53" t="str">
        <f t="shared" ca="1" si="118"/>
        <v/>
      </c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x14ac:dyDescent="0.25">
      <c r="A600" s="31">
        <v>594</v>
      </c>
      <c r="B600" s="37" t="str">
        <f t="shared" ca="1" si="108"/>
        <v/>
      </c>
      <c r="C600" s="40" t="str">
        <f t="shared" ca="1" si="109"/>
        <v/>
      </c>
      <c r="D600" s="43" t="str">
        <f ca="1">+IF($C600&lt;&gt;"",VLOOKUP(YEAR($C600),'Proyecciones cuota'!$B$5:$C$113,2,FALSE),"")</f>
        <v/>
      </c>
      <c r="E600" s="171">
        <f ca="1">IFERROR(IF($D600&lt;&gt;"",VLOOKUP(C600,Simulador!$H$17:$I$27,2,FALSE),0),0)</f>
        <v>0</v>
      </c>
      <c r="F600" s="46" t="str">
        <f t="shared" ca="1" si="110"/>
        <v/>
      </c>
      <c r="G600" s="43" t="str">
        <f ca="1">+IF(F600&lt;&gt;"",F600*VLOOKUP(YEAR($C600),'Proyecciones DTF'!$B$4:$Y$112,IF(C600&lt;EOMONTH($C$1,61),6,IF(AND(C600&gt;=EOMONTH($C$1,61),C600&lt;EOMONTH($C$1,90)),9,IF(AND(C600&gt;=EOMONTH($C$1,91),C600&lt;EOMONTH($C$1,120)),12,IF(AND(C600&gt;=EOMONTH($C$1,121),C600&lt;EOMONTH($C$1,150)),15,IF(AND(C600&gt;=EOMONTH($C$1,151),C600&lt;EOMONTH($C$1,180)),18,IF(AND(C600&gt;=EOMONTH($C$1,181),C600&lt;EOMONTH($C$1,210)),21,24))))))),"")</f>
        <v/>
      </c>
      <c r="H600" s="47" t="str">
        <f ca="1">+IF(F600&lt;&gt;"",F600*VLOOKUP(YEAR($C600),'Proyecciones DTF'!$B$4:$Y$112,IF(C600&lt;EOMONTH($C$1,61),3,IF(AND(C600&gt;=EOMONTH($C$1,61),C600&lt;EOMONTH($C$1,90)),6,IF(AND(C600&gt;=EOMONTH($C$1,91),C600&lt;EOMONTH($C$1,120)),9,IF(AND(C600&gt;=EOMONTH($C$1,121),C600&lt;EOMONTH($C$1,150)),12,IF(AND(C600&gt;=EOMONTH($C$1,151),C600&lt;EOMONTH($C$1,180)),15,IF(AND(C600&gt;=EOMONTH($C$1,181),C600&lt;EOMONTH($C$1,210)),18,21))))))),"")</f>
        <v/>
      </c>
      <c r="I600" s="88" t="str">
        <f t="shared" ca="1" si="111"/>
        <v/>
      </c>
      <c r="J600" s="138" t="str">
        <f t="shared" ca="1" si="112"/>
        <v/>
      </c>
      <c r="K600" s="43" t="str">
        <f ca="1">+IF(G600&lt;&gt;"",SUM($G$7:G600),"")</f>
        <v/>
      </c>
      <c r="L600" s="46" t="str">
        <f t="shared" ca="1" si="113"/>
        <v/>
      </c>
      <c r="M600" s="51" t="str">
        <f ca="1">+IF(H600&lt;&gt;"",SUM($H$7:H600),"")</f>
        <v/>
      </c>
      <c r="N600" s="47" t="str">
        <f t="shared" ca="1" si="114"/>
        <v/>
      </c>
      <c r="O600" s="46" t="str">
        <f t="shared" ca="1" si="115"/>
        <v/>
      </c>
      <c r="P600" s="46" t="str">
        <f t="shared" ca="1" si="116"/>
        <v/>
      </c>
      <c r="Q600" s="53" t="str">
        <f t="shared" ca="1" si="117"/>
        <v/>
      </c>
      <c r="R600" s="53" t="str">
        <f t="shared" ca="1" si="118"/>
        <v/>
      </c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x14ac:dyDescent="0.25">
      <c r="A601" s="31">
        <v>595</v>
      </c>
      <c r="B601" s="37" t="str">
        <f t="shared" ca="1" si="108"/>
        <v/>
      </c>
      <c r="C601" s="40" t="str">
        <f t="shared" ca="1" si="109"/>
        <v/>
      </c>
      <c r="D601" s="43" t="str">
        <f ca="1">+IF($C601&lt;&gt;"",VLOOKUP(YEAR($C601),'Proyecciones cuota'!$B$5:$C$113,2,FALSE),"")</f>
        <v/>
      </c>
      <c r="E601" s="171">
        <f ca="1">IFERROR(IF($D601&lt;&gt;"",VLOOKUP(C601,Simulador!$H$17:$I$27,2,FALSE),0),0)</f>
        <v>0</v>
      </c>
      <c r="F601" s="46" t="str">
        <f t="shared" ca="1" si="110"/>
        <v/>
      </c>
      <c r="G601" s="43" t="str">
        <f ca="1">+IF(F601&lt;&gt;"",F601*VLOOKUP(YEAR($C601),'Proyecciones DTF'!$B$4:$Y$112,IF(C601&lt;EOMONTH($C$1,61),6,IF(AND(C601&gt;=EOMONTH($C$1,61),C601&lt;EOMONTH($C$1,90)),9,IF(AND(C601&gt;=EOMONTH($C$1,91),C601&lt;EOMONTH($C$1,120)),12,IF(AND(C601&gt;=EOMONTH($C$1,121),C601&lt;EOMONTH($C$1,150)),15,IF(AND(C601&gt;=EOMONTH($C$1,151),C601&lt;EOMONTH($C$1,180)),18,IF(AND(C601&gt;=EOMONTH($C$1,181),C601&lt;EOMONTH($C$1,210)),21,24))))))),"")</f>
        <v/>
      </c>
      <c r="H601" s="47" t="str">
        <f ca="1">+IF(F601&lt;&gt;"",F601*VLOOKUP(YEAR($C601),'Proyecciones DTF'!$B$4:$Y$112,IF(C601&lt;EOMONTH($C$1,61),3,IF(AND(C601&gt;=EOMONTH($C$1,61),C601&lt;EOMONTH($C$1,90)),6,IF(AND(C601&gt;=EOMONTH($C$1,91),C601&lt;EOMONTH($C$1,120)),9,IF(AND(C601&gt;=EOMONTH($C$1,121),C601&lt;EOMONTH($C$1,150)),12,IF(AND(C601&gt;=EOMONTH($C$1,151),C601&lt;EOMONTH($C$1,180)),15,IF(AND(C601&gt;=EOMONTH($C$1,181),C601&lt;EOMONTH($C$1,210)),18,21))))))),"")</f>
        <v/>
      </c>
      <c r="I601" s="88" t="str">
        <f t="shared" ca="1" si="111"/>
        <v/>
      </c>
      <c r="J601" s="138" t="str">
        <f t="shared" ca="1" si="112"/>
        <v/>
      </c>
      <c r="K601" s="43" t="str">
        <f ca="1">+IF(G601&lt;&gt;"",SUM($G$7:G601),"")</f>
        <v/>
      </c>
      <c r="L601" s="46" t="str">
        <f t="shared" ca="1" si="113"/>
        <v/>
      </c>
      <c r="M601" s="51" t="str">
        <f ca="1">+IF(H601&lt;&gt;"",SUM($H$7:H601),"")</f>
        <v/>
      </c>
      <c r="N601" s="47" t="str">
        <f t="shared" ca="1" si="114"/>
        <v/>
      </c>
      <c r="O601" s="46" t="str">
        <f t="shared" ca="1" si="115"/>
        <v/>
      </c>
      <c r="P601" s="46" t="str">
        <f t="shared" ca="1" si="116"/>
        <v/>
      </c>
      <c r="Q601" s="53" t="str">
        <f t="shared" ca="1" si="117"/>
        <v/>
      </c>
      <c r="R601" s="53" t="str">
        <f t="shared" ca="1" si="118"/>
        <v/>
      </c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x14ac:dyDescent="0.25">
      <c r="A602" s="31">
        <v>596</v>
      </c>
      <c r="B602" s="37" t="str">
        <f t="shared" ca="1" si="108"/>
        <v/>
      </c>
      <c r="C602" s="40" t="str">
        <f t="shared" ca="1" si="109"/>
        <v/>
      </c>
      <c r="D602" s="43" t="str">
        <f ca="1">+IF($C602&lt;&gt;"",VLOOKUP(YEAR($C602),'Proyecciones cuota'!$B$5:$C$113,2,FALSE),"")</f>
        <v/>
      </c>
      <c r="E602" s="171">
        <f ca="1">IFERROR(IF($D602&lt;&gt;"",VLOOKUP(C602,Simulador!$H$17:$I$27,2,FALSE),0),0)</f>
        <v>0</v>
      </c>
      <c r="F602" s="46" t="str">
        <f t="shared" ca="1" si="110"/>
        <v/>
      </c>
      <c r="G602" s="43" t="str">
        <f ca="1">+IF(F602&lt;&gt;"",F602*VLOOKUP(YEAR($C602),'Proyecciones DTF'!$B$4:$Y$112,IF(C602&lt;EOMONTH($C$1,61),6,IF(AND(C602&gt;=EOMONTH($C$1,61),C602&lt;EOMONTH($C$1,90)),9,IF(AND(C602&gt;=EOMONTH($C$1,91),C602&lt;EOMONTH($C$1,120)),12,IF(AND(C602&gt;=EOMONTH($C$1,121),C602&lt;EOMONTH($C$1,150)),15,IF(AND(C602&gt;=EOMONTH($C$1,151),C602&lt;EOMONTH($C$1,180)),18,IF(AND(C602&gt;=EOMONTH($C$1,181),C602&lt;EOMONTH($C$1,210)),21,24))))))),"")</f>
        <v/>
      </c>
      <c r="H602" s="47" t="str">
        <f ca="1">+IF(F602&lt;&gt;"",F602*VLOOKUP(YEAR($C602),'Proyecciones DTF'!$B$4:$Y$112,IF(C602&lt;EOMONTH($C$1,61),3,IF(AND(C602&gt;=EOMONTH($C$1,61),C602&lt;EOMONTH($C$1,90)),6,IF(AND(C602&gt;=EOMONTH($C$1,91),C602&lt;EOMONTH($C$1,120)),9,IF(AND(C602&gt;=EOMONTH($C$1,121),C602&lt;EOMONTH($C$1,150)),12,IF(AND(C602&gt;=EOMONTH($C$1,151),C602&lt;EOMONTH($C$1,180)),15,IF(AND(C602&gt;=EOMONTH($C$1,181),C602&lt;EOMONTH($C$1,210)),18,21))))))),"")</f>
        <v/>
      </c>
      <c r="I602" s="88" t="str">
        <f t="shared" ca="1" si="111"/>
        <v/>
      </c>
      <c r="J602" s="138" t="str">
        <f t="shared" ca="1" si="112"/>
        <v/>
      </c>
      <c r="K602" s="43" t="str">
        <f ca="1">+IF(G602&lt;&gt;"",SUM($G$7:G602),"")</f>
        <v/>
      </c>
      <c r="L602" s="46" t="str">
        <f t="shared" ca="1" si="113"/>
        <v/>
      </c>
      <c r="M602" s="51" t="str">
        <f ca="1">+IF(H602&lt;&gt;"",SUM($H$7:H602),"")</f>
        <v/>
      </c>
      <c r="N602" s="47" t="str">
        <f t="shared" ca="1" si="114"/>
        <v/>
      </c>
      <c r="O602" s="46" t="str">
        <f t="shared" ca="1" si="115"/>
        <v/>
      </c>
      <c r="P602" s="46" t="str">
        <f t="shared" ca="1" si="116"/>
        <v/>
      </c>
      <c r="Q602" s="53" t="str">
        <f t="shared" ca="1" si="117"/>
        <v/>
      </c>
      <c r="R602" s="53" t="str">
        <f t="shared" ca="1" si="118"/>
        <v/>
      </c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x14ac:dyDescent="0.25">
      <c r="A603" s="31">
        <v>597</v>
      </c>
      <c r="B603" s="37" t="str">
        <f t="shared" ca="1" si="108"/>
        <v/>
      </c>
      <c r="C603" s="40" t="str">
        <f t="shared" ca="1" si="109"/>
        <v/>
      </c>
      <c r="D603" s="43" t="str">
        <f ca="1">+IF($C603&lt;&gt;"",VLOOKUP(YEAR($C603),'Proyecciones cuota'!$B$5:$C$113,2,FALSE),"")</f>
        <v/>
      </c>
      <c r="E603" s="171">
        <f ca="1">IFERROR(IF($D603&lt;&gt;"",VLOOKUP(C603,Simulador!$H$17:$I$27,2,FALSE),0),0)</f>
        <v>0</v>
      </c>
      <c r="F603" s="46" t="str">
        <f t="shared" ca="1" si="110"/>
        <v/>
      </c>
      <c r="G603" s="43" t="str">
        <f ca="1">+IF(F603&lt;&gt;"",F603*VLOOKUP(YEAR($C603),'Proyecciones DTF'!$B$4:$Y$112,IF(C603&lt;EOMONTH($C$1,61),6,IF(AND(C603&gt;=EOMONTH($C$1,61),C603&lt;EOMONTH($C$1,90)),9,IF(AND(C603&gt;=EOMONTH($C$1,91),C603&lt;EOMONTH($C$1,120)),12,IF(AND(C603&gt;=EOMONTH($C$1,121),C603&lt;EOMONTH($C$1,150)),15,IF(AND(C603&gt;=EOMONTH($C$1,151),C603&lt;EOMONTH($C$1,180)),18,IF(AND(C603&gt;=EOMONTH($C$1,181),C603&lt;EOMONTH($C$1,210)),21,24))))))),"")</f>
        <v/>
      </c>
      <c r="H603" s="47" t="str">
        <f ca="1">+IF(F603&lt;&gt;"",F603*VLOOKUP(YEAR($C603),'Proyecciones DTF'!$B$4:$Y$112,IF(C603&lt;EOMONTH($C$1,61),3,IF(AND(C603&gt;=EOMONTH($C$1,61),C603&lt;EOMONTH($C$1,90)),6,IF(AND(C603&gt;=EOMONTH($C$1,91),C603&lt;EOMONTH($C$1,120)),9,IF(AND(C603&gt;=EOMONTH($C$1,121),C603&lt;EOMONTH($C$1,150)),12,IF(AND(C603&gt;=EOMONTH($C$1,151),C603&lt;EOMONTH($C$1,180)),15,IF(AND(C603&gt;=EOMONTH($C$1,181),C603&lt;EOMONTH($C$1,210)),18,21))))))),"")</f>
        <v/>
      </c>
      <c r="I603" s="88" t="str">
        <f t="shared" ca="1" si="111"/>
        <v/>
      </c>
      <c r="J603" s="138" t="str">
        <f t="shared" ca="1" si="112"/>
        <v/>
      </c>
      <c r="K603" s="43" t="str">
        <f ca="1">+IF(G603&lt;&gt;"",SUM($G$7:G603),"")</f>
        <v/>
      </c>
      <c r="L603" s="46" t="str">
        <f t="shared" ca="1" si="113"/>
        <v/>
      </c>
      <c r="M603" s="51" t="str">
        <f ca="1">+IF(H603&lt;&gt;"",SUM($H$7:H603),"")</f>
        <v/>
      </c>
      <c r="N603" s="47" t="str">
        <f t="shared" ca="1" si="114"/>
        <v/>
      </c>
      <c r="O603" s="46" t="str">
        <f t="shared" ca="1" si="115"/>
        <v/>
      </c>
      <c r="P603" s="46" t="str">
        <f t="shared" ca="1" si="116"/>
        <v/>
      </c>
      <c r="Q603" s="53" t="str">
        <f t="shared" ca="1" si="117"/>
        <v/>
      </c>
      <c r="R603" s="53" t="str">
        <f t="shared" ca="1" si="118"/>
        <v/>
      </c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x14ac:dyDescent="0.25">
      <c r="A604" s="31">
        <v>598</v>
      </c>
      <c r="B604" s="37" t="str">
        <f t="shared" ca="1" si="108"/>
        <v/>
      </c>
      <c r="C604" s="40" t="str">
        <f t="shared" ca="1" si="109"/>
        <v/>
      </c>
      <c r="D604" s="43" t="str">
        <f ca="1">+IF($C604&lt;&gt;"",VLOOKUP(YEAR($C604),'Proyecciones cuota'!$B$5:$C$113,2,FALSE),"")</f>
        <v/>
      </c>
      <c r="E604" s="171">
        <f ca="1">IFERROR(IF($D604&lt;&gt;"",VLOOKUP(C604,Simulador!$H$17:$I$27,2,FALSE),0),0)</f>
        <v>0</v>
      </c>
      <c r="F604" s="46" t="str">
        <f t="shared" ca="1" si="110"/>
        <v/>
      </c>
      <c r="G604" s="43" t="str">
        <f ca="1">+IF(F604&lt;&gt;"",F604*VLOOKUP(YEAR($C604),'Proyecciones DTF'!$B$4:$Y$112,IF(C604&lt;EOMONTH($C$1,61),6,IF(AND(C604&gt;=EOMONTH($C$1,61),C604&lt;EOMONTH($C$1,90)),9,IF(AND(C604&gt;=EOMONTH($C$1,91),C604&lt;EOMONTH($C$1,120)),12,IF(AND(C604&gt;=EOMONTH($C$1,121),C604&lt;EOMONTH($C$1,150)),15,IF(AND(C604&gt;=EOMONTH($C$1,151),C604&lt;EOMONTH($C$1,180)),18,IF(AND(C604&gt;=EOMONTH($C$1,181),C604&lt;EOMONTH($C$1,210)),21,24))))))),"")</f>
        <v/>
      </c>
      <c r="H604" s="47" t="str">
        <f ca="1">+IF(F604&lt;&gt;"",F604*VLOOKUP(YEAR($C604),'Proyecciones DTF'!$B$4:$Y$112,IF(C604&lt;EOMONTH($C$1,61),3,IF(AND(C604&gt;=EOMONTH($C$1,61),C604&lt;EOMONTH($C$1,90)),6,IF(AND(C604&gt;=EOMONTH($C$1,91),C604&lt;EOMONTH($C$1,120)),9,IF(AND(C604&gt;=EOMONTH($C$1,121),C604&lt;EOMONTH($C$1,150)),12,IF(AND(C604&gt;=EOMONTH($C$1,151),C604&lt;EOMONTH($C$1,180)),15,IF(AND(C604&gt;=EOMONTH($C$1,181),C604&lt;EOMONTH($C$1,210)),18,21))))))),"")</f>
        <v/>
      </c>
      <c r="I604" s="88" t="str">
        <f t="shared" ca="1" si="111"/>
        <v/>
      </c>
      <c r="J604" s="138" t="str">
        <f t="shared" ca="1" si="112"/>
        <v/>
      </c>
      <c r="K604" s="43" t="str">
        <f ca="1">+IF(G604&lt;&gt;"",SUM($G$7:G604),"")</f>
        <v/>
      </c>
      <c r="L604" s="46" t="str">
        <f t="shared" ca="1" si="113"/>
        <v/>
      </c>
      <c r="M604" s="51" t="str">
        <f ca="1">+IF(H604&lt;&gt;"",SUM($H$7:H604),"")</f>
        <v/>
      </c>
      <c r="N604" s="47" t="str">
        <f t="shared" ca="1" si="114"/>
        <v/>
      </c>
      <c r="O604" s="46" t="str">
        <f t="shared" ca="1" si="115"/>
        <v/>
      </c>
      <c r="P604" s="46" t="str">
        <f t="shared" ca="1" si="116"/>
        <v/>
      </c>
      <c r="Q604" s="53" t="str">
        <f t="shared" ca="1" si="117"/>
        <v/>
      </c>
      <c r="R604" s="53" t="str">
        <f t="shared" ca="1" si="118"/>
        <v/>
      </c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x14ac:dyDescent="0.25">
      <c r="A605" s="31">
        <v>599</v>
      </c>
      <c r="B605" s="37" t="str">
        <f t="shared" ca="1" si="108"/>
        <v/>
      </c>
      <c r="C605" s="40" t="str">
        <f t="shared" ca="1" si="109"/>
        <v/>
      </c>
      <c r="D605" s="43" t="str">
        <f ca="1">+IF($C605&lt;&gt;"",VLOOKUP(YEAR($C605),'Proyecciones cuota'!$B$5:$C$113,2,FALSE),"")</f>
        <v/>
      </c>
      <c r="E605" s="171">
        <f ca="1">IFERROR(IF($D605&lt;&gt;"",VLOOKUP(C605,Simulador!$H$17:$I$27,2,FALSE),0),0)</f>
        <v>0</v>
      </c>
      <c r="F605" s="46" t="str">
        <f t="shared" ca="1" si="110"/>
        <v/>
      </c>
      <c r="G605" s="43" t="str">
        <f ca="1">+IF(F605&lt;&gt;"",F605*VLOOKUP(YEAR($C605),'Proyecciones DTF'!$B$4:$Y$112,IF(C605&lt;EOMONTH($C$1,61),6,IF(AND(C605&gt;=EOMONTH($C$1,61),C605&lt;EOMONTH($C$1,90)),9,IF(AND(C605&gt;=EOMONTH($C$1,91),C605&lt;EOMONTH($C$1,120)),12,IF(AND(C605&gt;=EOMONTH($C$1,121),C605&lt;EOMONTH($C$1,150)),15,IF(AND(C605&gt;=EOMONTH($C$1,151),C605&lt;EOMONTH($C$1,180)),18,IF(AND(C605&gt;=EOMONTH($C$1,181),C605&lt;EOMONTH($C$1,210)),21,24))))))),"")</f>
        <v/>
      </c>
      <c r="H605" s="47" t="str">
        <f ca="1">+IF(F605&lt;&gt;"",F605*VLOOKUP(YEAR($C605),'Proyecciones DTF'!$B$4:$Y$112,IF(C605&lt;EOMONTH($C$1,61),3,IF(AND(C605&gt;=EOMONTH($C$1,61),C605&lt;EOMONTH($C$1,90)),6,IF(AND(C605&gt;=EOMONTH($C$1,91),C605&lt;EOMONTH($C$1,120)),9,IF(AND(C605&gt;=EOMONTH($C$1,121),C605&lt;EOMONTH($C$1,150)),12,IF(AND(C605&gt;=EOMONTH($C$1,151),C605&lt;EOMONTH($C$1,180)),15,IF(AND(C605&gt;=EOMONTH($C$1,181),C605&lt;EOMONTH($C$1,210)),18,21))))))),"")</f>
        <v/>
      </c>
      <c r="I605" s="88" t="str">
        <f t="shared" ca="1" si="111"/>
        <v/>
      </c>
      <c r="J605" s="138" t="str">
        <f t="shared" ca="1" si="112"/>
        <v/>
      </c>
      <c r="K605" s="43" t="str">
        <f ca="1">+IF(G605&lt;&gt;"",SUM($G$7:G605),"")</f>
        <v/>
      </c>
      <c r="L605" s="46" t="str">
        <f t="shared" ca="1" si="113"/>
        <v/>
      </c>
      <c r="M605" s="51" t="str">
        <f ca="1">+IF(H605&lt;&gt;"",SUM($H$7:H605),"")</f>
        <v/>
      </c>
      <c r="N605" s="47" t="str">
        <f t="shared" ca="1" si="114"/>
        <v/>
      </c>
      <c r="O605" s="46" t="str">
        <f t="shared" ca="1" si="115"/>
        <v/>
      </c>
      <c r="P605" s="46" t="str">
        <f t="shared" ca="1" si="116"/>
        <v/>
      </c>
      <c r="Q605" s="53" t="str">
        <f t="shared" ca="1" si="117"/>
        <v/>
      </c>
      <c r="R605" s="53" t="str">
        <f t="shared" ca="1" si="118"/>
        <v/>
      </c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x14ac:dyDescent="0.25">
      <c r="A606" s="31">
        <v>600</v>
      </c>
      <c r="B606" s="37" t="str">
        <f t="shared" ca="1" si="108"/>
        <v/>
      </c>
      <c r="C606" s="40" t="str">
        <f t="shared" ca="1" si="109"/>
        <v/>
      </c>
      <c r="D606" s="43" t="str">
        <f ca="1">+IF($C606&lt;&gt;"",VLOOKUP(YEAR($C606),'Proyecciones cuota'!$B$5:$C$113,2,FALSE),"")</f>
        <v/>
      </c>
      <c r="E606" s="171">
        <f ca="1">IFERROR(IF($D606&lt;&gt;"",VLOOKUP(C606,Simulador!$H$17:$I$27,2,FALSE),0),0)</f>
        <v>0</v>
      </c>
      <c r="F606" s="46" t="str">
        <f t="shared" ca="1" si="110"/>
        <v/>
      </c>
      <c r="G606" s="43" t="str">
        <f ca="1">+IF(F606&lt;&gt;"",F606*VLOOKUP(YEAR($C606),'Proyecciones DTF'!$B$4:$Y$112,IF(C606&lt;EOMONTH($C$1,61),6,IF(AND(C606&gt;=EOMONTH($C$1,61),C606&lt;EOMONTH($C$1,90)),9,IF(AND(C606&gt;=EOMONTH($C$1,91),C606&lt;EOMONTH($C$1,120)),12,IF(AND(C606&gt;=EOMONTH($C$1,121),C606&lt;EOMONTH($C$1,150)),15,IF(AND(C606&gt;=EOMONTH($C$1,151),C606&lt;EOMONTH($C$1,180)),18,IF(AND(C606&gt;=EOMONTH($C$1,181),C606&lt;EOMONTH($C$1,210)),21,24))))))),"")</f>
        <v/>
      </c>
      <c r="H606" s="47" t="str">
        <f ca="1">+IF(F606&lt;&gt;"",F606*VLOOKUP(YEAR($C606),'Proyecciones DTF'!$B$4:$Y$112,IF(C606&lt;EOMONTH($C$1,61),3,IF(AND(C606&gt;=EOMONTH($C$1,61),C606&lt;EOMONTH($C$1,90)),6,IF(AND(C606&gt;=EOMONTH($C$1,91),C606&lt;EOMONTH($C$1,120)),9,IF(AND(C606&gt;=EOMONTH($C$1,121),C606&lt;EOMONTH($C$1,150)),12,IF(AND(C606&gt;=EOMONTH($C$1,151),C606&lt;EOMONTH($C$1,180)),15,IF(AND(C606&gt;=EOMONTH($C$1,181),C606&lt;EOMONTH($C$1,210)),18,21))))))),"")</f>
        <v/>
      </c>
      <c r="I606" s="88" t="str">
        <f t="shared" ca="1" si="111"/>
        <v/>
      </c>
      <c r="J606" s="138" t="str">
        <f t="shared" ca="1" si="112"/>
        <v/>
      </c>
      <c r="K606" s="43" t="str">
        <f ca="1">+IF(G606&lt;&gt;"",SUM($G$7:G606),"")</f>
        <v/>
      </c>
      <c r="L606" s="46" t="str">
        <f t="shared" ca="1" si="113"/>
        <v/>
      </c>
      <c r="M606" s="51" t="str">
        <f ca="1">+IF(H606&lt;&gt;"",SUM($H$7:H606),"")</f>
        <v/>
      </c>
      <c r="N606" s="47" t="str">
        <f t="shared" ca="1" si="114"/>
        <v/>
      </c>
      <c r="O606" s="46" t="str">
        <f t="shared" ca="1" si="115"/>
        <v/>
      </c>
      <c r="P606" s="46" t="str">
        <f t="shared" ca="1" si="116"/>
        <v/>
      </c>
      <c r="Q606" s="53" t="str">
        <f t="shared" ca="1" si="117"/>
        <v/>
      </c>
      <c r="R606" s="53" t="str">
        <f t="shared" ca="1" si="118"/>
        <v/>
      </c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x14ac:dyDescent="0.25">
      <c r="A607" s="31">
        <v>601</v>
      </c>
      <c r="B607" s="37" t="str">
        <f t="shared" ca="1" si="108"/>
        <v/>
      </c>
      <c r="C607" s="40" t="str">
        <f t="shared" ca="1" si="109"/>
        <v/>
      </c>
      <c r="D607" s="43" t="str">
        <f ca="1">+IF($C607&lt;&gt;"",VLOOKUP(YEAR($C607),'Proyecciones cuota'!$B$5:$C$113,2,FALSE),"")</f>
        <v/>
      </c>
      <c r="E607" s="171">
        <f ca="1">IFERROR(IF($D607&lt;&gt;"",VLOOKUP(C607,Simulador!$H$17:$I$27,2,FALSE),0),0)</f>
        <v>0</v>
      </c>
      <c r="F607" s="46" t="str">
        <f t="shared" ca="1" si="110"/>
        <v/>
      </c>
      <c r="G607" s="43" t="str">
        <f ca="1">+IF(F607&lt;&gt;"",F607*VLOOKUP(YEAR($C607),'Proyecciones DTF'!$B$4:$Y$112,IF(C607&lt;EOMONTH($C$1,61),6,IF(AND(C607&gt;=EOMONTH($C$1,61),C607&lt;EOMONTH($C$1,90)),9,IF(AND(C607&gt;=EOMONTH($C$1,91),C607&lt;EOMONTH($C$1,120)),12,IF(AND(C607&gt;=EOMONTH($C$1,121),C607&lt;EOMONTH($C$1,150)),15,IF(AND(C607&gt;=EOMONTH($C$1,151),C607&lt;EOMONTH($C$1,180)),18,IF(AND(C607&gt;=EOMONTH($C$1,181),C607&lt;EOMONTH($C$1,210)),21,24))))))),"")</f>
        <v/>
      </c>
      <c r="H607" s="47" t="str">
        <f ca="1">+IF(F607&lt;&gt;"",F607*VLOOKUP(YEAR($C607),'Proyecciones DTF'!$B$4:$Y$112,IF(C607&lt;EOMONTH($C$1,61),3,IF(AND(C607&gt;=EOMONTH($C$1,61),C607&lt;EOMONTH($C$1,90)),6,IF(AND(C607&gt;=EOMONTH($C$1,91),C607&lt;EOMONTH($C$1,120)),9,IF(AND(C607&gt;=EOMONTH($C$1,121),C607&lt;EOMONTH($C$1,150)),12,IF(AND(C607&gt;=EOMONTH($C$1,151),C607&lt;EOMONTH($C$1,180)),15,IF(AND(C607&gt;=EOMONTH($C$1,181),C607&lt;EOMONTH($C$1,210)),18,21))))))),"")</f>
        <v/>
      </c>
      <c r="I607" s="88" t="str">
        <f t="shared" ca="1" si="111"/>
        <v/>
      </c>
      <c r="J607" s="138" t="str">
        <f t="shared" ca="1" si="112"/>
        <v/>
      </c>
      <c r="K607" s="43" t="str">
        <f ca="1">+IF(G607&lt;&gt;"",SUM($G$7:G607),"")</f>
        <v/>
      </c>
      <c r="L607" s="46" t="str">
        <f t="shared" ca="1" si="113"/>
        <v/>
      </c>
      <c r="M607" s="51" t="str">
        <f ca="1">+IF(H607&lt;&gt;"",SUM($H$7:H607),"")</f>
        <v/>
      </c>
      <c r="N607" s="47" t="str">
        <f t="shared" ca="1" si="114"/>
        <v/>
      </c>
      <c r="O607" s="46" t="str">
        <f t="shared" ca="1" si="115"/>
        <v/>
      </c>
      <c r="P607" s="46" t="str">
        <f t="shared" ca="1" si="116"/>
        <v/>
      </c>
      <c r="Q607" s="53" t="str">
        <f t="shared" ca="1" si="117"/>
        <v/>
      </c>
      <c r="R607" s="53" t="str">
        <f t="shared" ca="1" si="118"/>
        <v/>
      </c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x14ac:dyDescent="0.25">
      <c r="A608" s="31">
        <v>602</v>
      </c>
      <c r="B608" s="37" t="str">
        <f t="shared" ca="1" si="108"/>
        <v/>
      </c>
      <c r="C608" s="40" t="str">
        <f t="shared" ca="1" si="109"/>
        <v/>
      </c>
      <c r="D608" s="43" t="str">
        <f ca="1">+IF($C608&lt;&gt;"",VLOOKUP(YEAR($C608),'Proyecciones cuota'!$B$5:$C$113,2,FALSE),"")</f>
        <v/>
      </c>
      <c r="E608" s="171">
        <f ca="1">IFERROR(IF($D608&lt;&gt;"",VLOOKUP(C608,Simulador!$H$17:$I$27,2,FALSE),0),0)</f>
        <v>0</v>
      </c>
      <c r="F608" s="46" t="str">
        <f t="shared" ca="1" si="110"/>
        <v/>
      </c>
      <c r="G608" s="43" t="str">
        <f ca="1">+IF(F608&lt;&gt;"",F608*VLOOKUP(YEAR($C608),'Proyecciones DTF'!$B$4:$Y$112,IF(C608&lt;EOMONTH($C$1,61),6,IF(AND(C608&gt;=EOMONTH($C$1,61),C608&lt;EOMONTH($C$1,90)),9,IF(AND(C608&gt;=EOMONTH($C$1,91),C608&lt;EOMONTH($C$1,120)),12,IF(AND(C608&gt;=EOMONTH($C$1,121),C608&lt;EOMONTH($C$1,150)),15,IF(AND(C608&gt;=EOMONTH($C$1,151),C608&lt;EOMONTH($C$1,180)),18,IF(AND(C608&gt;=EOMONTH($C$1,181),C608&lt;EOMONTH($C$1,210)),21,24))))))),"")</f>
        <v/>
      </c>
      <c r="H608" s="47" t="str">
        <f ca="1">+IF(F608&lt;&gt;"",F608*VLOOKUP(YEAR($C608),'Proyecciones DTF'!$B$4:$Y$112,IF(C608&lt;EOMONTH($C$1,61),3,IF(AND(C608&gt;=EOMONTH($C$1,61),C608&lt;EOMONTH($C$1,90)),6,IF(AND(C608&gt;=EOMONTH($C$1,91),C608&lt;EOMONTH($C$1,120)),9,IF(AND(C608&gt;=EOMONTH($C$1,121),C608&lt;EOMONTH($C$1,150)),12,IF(AND(C608&gt;=EOMONTH($C$1,151),C608&lt;EOMONTH($C$1,180)),15,IF(AND(C608&gt;=EOMONTH($C$1,181),C608&lt;EOMONTH($C$1,210)),18,21))))))),"")</f>
        <v/>
      </c>
      <c r="I608" s="88" t="str">
        <f t="shared" ca="1" si="111"/>
        <v/>
      </c>
      <c r="J608" s="138" t="str">
        <f t="shared" ca="1" si="112"/>
        <v/>
      </c>
      <c r="K608" s="43" t="str">
        <f ca="1">+IF(G608&lt;&gt;"",SUM($G$7:G608),"")</f>
        <v/>
      </c>
      <c r="L608" s="46" t="str">
        <f t="shared" ca="1" si="113"/>
        <v/>
      </c>
      <c r="M608" s="51" t="str">
        <f ca="1">+IF(H608&lt;&gt;"",SUM($H$7:H608),"")</f>
        <v/>
      </c>
      <c r="N608" s="47" t="str">
        <f t="shared" ca="1" si="114"/>
        <v/>
      </c>
      <c r="O608" s="46" t="str">
        <f t="shared" ca="1" si="115"/>
        <v/>
      </c>
      <c r="P608" s="46" t="str">
        <f t="shared" ca="1" si="116"/>
        <v/>
      </c>
      <c r="Q608" s="53" t="str">
        <f t="shared" ca="1" si="117"/>
        <v/>
      </c>
      <c r="R608" s="53" t="str">
        <f t="shared" ca="1" si="118"/>
        <v/>
      </c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x14ac:dyDescent="0.25">
      <c r="A609" s="31">
        <v>603</v>
      </c>
      <c r="B609" s="37" t="str">
        <f t="shared" ca="1" si="108"/>
        <v/>
      </c>
      <c r="C609" s="40" t="str">
        <f t="shared" ca="1" si="109"/>
        <v/>
      </c>
      <c r="D609" s="43" t="str">
        <f ca="1">+IF($C609&lt;&gt;"",VLOOKUP(YEAR($C609),'Proyecciones cuota'!$B$5:$C$113,2,FALSE),"")</f>
        <v/>
      </c>
      <c r="E609" s="171">
        <f ca="1">IFERROR(IF($D609&lt;&gt;"",VLOOKUP(C609,Simulador!$H$17:$I$27,2,FALSE),0),0)</f>
        <v>0</v>
      </c>
      <c r="F609" s="46" t="str">
        <f t="shared" ca="1" si="110"/>
        <v/>
      </c>
      <c r="G609" s="43" t="str">
        <f ca="1">+IF(F609&lt;&gt;"",F609*VLOOKUP(YEAR($C609),'Proyecciones DTF'!$B$4:$Y$112,IF(C609&lt;EOMONTH($C$1,61),6,IF(AND(C609&gt;=EOMONTH($C$1,61),C609&lt;EOMONTH($C$1,90)),9,IF(AND(C609&gt;=EOMONTH($C$1,91),C609&lt;EOMONTH($C$1,120)),12,IF(AND(C609&gt;=EOMONTH($C$1,121),C609&lt;EOMONTH($C$1,150)),15,IF(AND(C609&gt;=EOMONTH($C$1,151),C609&lt;EOMONTH($C$1,180)),18,IF(AND(C609&gt;=EOMONTH($C$1,181),C609&lt;EOMONTH($C$1,210)),21,24))))))),"")</f>
        <v/>
      </c>
      <c r="H609" s="47" t="str">
        <f ca="1">+IF(F609&lt;&gt;"",F609*VLOOKUP(YEAR($C609),'Proyecciones DTF'!$B$4:$Y$112,IF(C609&lt;EOMONTH($C$1,61),3,IF(AND(C609&gt;=EOMONTH($C$1,61),C609&lt;EOMONTH($C$1,90)),6,IF(AND(C609&gt;=EOMONTH($C$1,91),C609&lt;EOMONTH($C$1,120)),9,IF(AND(C609&gt;=EOMONTH($C$1,121),C609&lt;EOMONTH($C$1,150)),12,IF(AND(C609&gt;=EOMONTH($C$1,151),C609&lt;EOMONTH($C$1,180)),15,IF(AND(C609&gt;=EOMONTH($C$1,181),C609&lt;EOMONTH($C$1,210)),18,21))))))),"")</f>
        <v/>
      </c>
      <c r="I609" s="88" t="str">
        <f t="shared" ca="1" si="111"/>
        <v/>
      </c>
      <c r="J609" s="138" t="str">
        <f t="shared" ca="1" si="112"/>
        <v/>
      </c>
      <c r="K609" s="43" t="str">
        <f ca="1">+IF(G609&lt;&gt;"",SUM($G$7:G609),"")</f>
        <v/>
      </c>
      <c r="L609" s="46" t="str">
        <f t="shared" ca="1" si="113"/>
        <v/>
      </c>
      <c r="M609" s="51" t="str">
        <f ca="1">+IF(H609&lt;&gt;"",SUM($H$7:H609),"")</f>
        <v/>
      </c>
      <c r="N609" s="47" t="str">
        <f t="shared" ca="1" si="114"/>
        <v/>
      </c>
      <c r="O609" s="46" t="str">
        <f t="shared" ca="1" si="115"/>
        <v/>
      </c>
      <c r="P609" s="46" t="str">
        <f t="shared" ca="1" si="116"/>
        <v/>
      </c>
      <c r="Q609" s="53" t="str">
        <f t="shared" ca="1" si="117"/>
        <v/>
      </c>
      <c r="R609" s="53" t="str">
        <f t="shared" ca="1" si="118"/>
        <v/>
      </c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x14ac:dyDescent="0.25">
      <c r="A610" s="31">
        <v>604</v>
      </c>
      <c r="B610" s="37" t="str">
        <f t="shared" ca="1" si="108"/>
        <v/>
      </c>
      <c r="C610" s="40" t="str">
        <f t="shared" ca="1" si="109"/>
        <v/>
      </c>
      <c r="D610" s="43" t="str">
        <f ca="1">+IF($C610&lt;&gt;"",VLOOKUP(YEAR($C610),'Proyecciones cuota'!$B$5:$C$113,2,FALSE),"")</f>
        <v/>
      </c>
      <c r="E610" s="171">
        <f ca="1">IFERROR(IF($D610&lt;&gt;"",VLOOKUP(C610,Simulador!$H$17:$I$27,2,FALSE),0),0)</f>
        <v>0</v>
      </c>
      <c r="F610" s="46" t="str">
        <f t="shared" ca="1" si="110"/>
        <v/>
      </c>
      <c r="G610" s="43" t="str">
        <f ca="1">+IF(F610&lt;&gt;"",F610*VLOOKUP(YEAR($C610),'Proyecciones DTF'!$B$4:$Y$112,IF(C610&lt;EOMONTH($C$1,61),6,IF(AND(C610&gt;=EOMONTH($C$1,61),C610&lt;EOMONTH($C$1,90)),9,IF(AND(C610&gt;=EOMONTH($C$1,91),C610&lt;EOMONTH($C$1,120)),12,IF(AND(C610&gt;=EOMONTH($C$1,121),C610&lt;EOMONTH($C$1,150)),15,IF(AND(C610&gt;=EOMONTH($C$1,151),C610&lt;EOMONTH($C$1,180)),18,IF(AND(C610&gt;=EOMONTH($C$1,181),C610&lt;EOMONTH($C$1,210)),21,24))))))),"")</f>
        <v/>
      </c>
      <c r="H610" s="47" t="str">
        <f ca="1">+IF(F610&lt;&gt;"",F610*VLOOKUP(YEAR($C610),'Proyecciones DTF'!$B$4:$Y$112,IF(C610&lt;EOMONTH($C$1,61),3,IF(AND(C610&gt;=EOMONTH($C$1,61),C610&lt;EOMONTH($C$1,90)),6,IF(AND(C610&gt;=EOMONTH($C$1,91),C610&lt;EOMONTH($C$1,120)),9,IF(AND(C610&gt;=EOMONTH($C$1,121),C610&lt;EOMONTH($C$1,150)),12,IF(AND(C610&gt;=EOMONTH($C$1,151),C610&lt;EOMONTH($C$1,180)),15,IF(AND(C610&gt;=EOMONTH($C$1,181),C610&lt;EOMONTH($C$1,210)),18,21))))))),"")</f>
        <v/>
      </c>
      <c r="I610" s="88" t="str">
        <f t="shared" ca="1" si="111"/>
        <v/>
      </c>
      <c r="J610" s="138" t="str">
        <f t="shared" ca="1" si="112"/>
        <v/>
      </c>
      <c r="K610" s="43" t="str">
        <f ca="1">+IF(G610&lt;&gt;"",SUM($G$7:G610),"")</f>
        <v/>
      </c>
      <c r="L610" s="46" t="str">
        <f t="shared" ca="1" si="113"/>
        <v/>
      </c>
      <c r="M610" s="51" t="str">
        <f ca="1">+IF(H610&lt;&gt;"",SUM($H$7:H610),"")</f>
        <v/>
      </c>
      <c r="N610" s="47" t="str">
        <f t="shared" ca="1" si="114"/>
        <v/>
      </c>
      <c r="O610" s="46" t="str">
        <f t="shared" ca="1" si="115"/>
        <v/>
      </c>
      <c r="P610" s="46" t="str">
        <f t="shared" ca="1" si="116"/>
        <v/>
      </c>
      <c r="Q610" s="53" t="str">
        <f t="shared" ca="1" si="117"/>
        <v/>
      </c>
      <c r="R610" s="53" t="str">
        <f t="shared" ca="1" si="118"/>
        <v/>
      </c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x14ac:dyDescent="0.25">
      <c r="A611" s="31">
        <v>605</v>
      </c>
      <c r="B611" s="37" t="str">
        <f t="shared" ca="1" si="108"/>
        <v/>
      </c>
      <c r="C611" s="40" t="str">
        <f t="shared" ca="1" si="109"/>
        <v/>
      </c>
      <c r="D611" s="43" t="str">
        <f ca="1">+IF($C611&lt;&gt;"",VLOOKUP(YEAR($C611),'Proyecciones cuota'!$B$5:$C$113,2,FALSE),"")</f>
        <v/>
      </c>
      <c r="E611" s="171">
        <f ca="1">IFERROR(IF($D611&lt;&gt;"",VLOOKUP(C611,Simulador!$H$17:$I$27,2,FALSE),0),0)</f>
        <v>0</v>
      </c>
      <c r="F611" s="46" t="str">
        <f t="shared" ca="1" si="110"/>
        <v/>
      </c>
      <c r="G611" s="43" t="str">
        <f ca="1">+IF(F611&lt;&gt;"",F611*VLOOKUP(YEAR($C611),'Proyecciones DTF'!$B$4:$Y$112,IF(C611&lt;EOMONTH($C$1,61),6,IF(AND(C611&gt;=EOMONTH($C$1,61),C611&lt;EOMONTH($C$1,90)),9,IF(AND(C611&gt;=EOMONTH($C$1,91),C611&lt;EOMONTH($C$1,120)),12,IF(AND(C611&gt;=EOMONTH($C$1,121),C611&lt;EOMONTH($C$1,150)),15,IF(AND(C611&gt;=EOMONTH($C$1,151),C611&lt;EOMONTH($C$1,180)),18,IF(AND(C611&gt;=EOMONTH($C$1,181),C611&lt;EOMONTH($C$1,210)),21,24))))))),"")</f>
        <v/>
      </c>
      <c r="H611" s="47" t="str">
        <f ca="1">+IF(F611&lt;&gt;"",F611*VLOOKUP(YEAR($C611),'Proyecciones DTF'!$B$4:$Y$112,IF(C611&lt;EOMONTH($C$1,61),3,IF(AND(C611&gt;=EOMONTH($C$1,61),C611&lt;EOMONTH($C$1,90)),6,IF(AND(C611&gt;=EOMONTH($C$1,91),C611&lt;EOMONTH($C$1,120)),9,IF(AND(C611&gt;=EOMONTH($C$1,121),C611&lt;EOMONTH($C$1,150)),12,IF(AND(C611&gt;=EOMONTH($C$1,151),C611&lt;EOMONTH($C$1,180)),15,IF(AND(C611&gt;=EOMONTH($C$1,181),C611&lt;EOMONTH($C$1,210)),18,21))))))),"")</f>
        <v/>
      </c>
      <c r="I611" s="88" t="str">
        <f t="shared" ca="1" si="111"/>
        <v/>
      </c>
      <c r="J611" s="138" t="str">
        <f t="shared" ca="1" si="112"/>
        <v/>
      </c>
      <c r="K611" s="43" t="str">
        <f ca="1">+IF(G611&lt;&gt;"",SUM($G$7:G611),"")</f>
        <v/>
      </c>
      <c r="L611" s="46" t="str">
        <f t="shared" ca="1" si="113"/>
        <v/>
      </c>
      <c r="M611" s="51" t="str">
        <f ca="1">+IF(H611&lt;&gt;"",SUM($H$7:H611),"")</f>
        <v/>
      </c>
      <c r="N611" s="47" t="str">
        <f t="shared" ca="1" si="114"/>
        <v/>
      </c>
      <c r="O611" s="46" t="str">
        <f t="shared" ca="1" si="115"/>
        <v/>
      </c>
      <c r="P611" s="46" t="str">
        <f t="shared" ca="1" si="116"/>
        <v/>
      </c>
      <c r="Q611" s="53" t="str">
        <f t="shared" ca="1" si="117"/>
        <v/>
      </c>
      <c r="R611" s="53" t="str">
        <f t="shared" ca="1" si="118"/>
        <v/>
      </c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x14ac:dyDescent="0.25">
      <c r="A612" s="31">
        <v>606</v>
      </c>
      <c r="B612" s="37" t="str">
        <f t="shared" ca="1" si="108"/>
        <v/>
      </c>
      <c r="C612" s="40" t="str">
        <f t="shared" ca="1" si="109"/>
        <v/>
      </c>
      <c r="D612" s="43" t="str">
        <f ca="1">+IF($C612&lt;&gt;"",VLOOKUP(YEAR($C612),'Proyecciones cuota'!$B$5:$C$113,2,FALSE),"")</f>
        <v/>
      </c>
      <c r="E612" s="171">
        <f ca="1">IFERROR(IF($D612&lt;&gt;"",VLOOKUP(C612,Simulador!$H$17:$I$27,2,FALSE),0),0)</f>
        <v>0</v>
      </c>
      <c r="F612" s="46" t="str">
        <f t="shared" ca="1" si="110"/>
        <v/>
      </c>
      <c r="G612" s="43" t="str">
        <f ca="1">+IF(F612&lt;&gt;"",F612*VLOOKUP(YEAR($C612),'Proyecciones DTF'!$B$4:$Y$112,IF(C612&lt;EOMONTH($C$1,61),6,IF(AND(C612&gt;=EOMONTH($C$1,61),C612&lt;EOMONTH($C$1,90)),9,IF(AND(C612&gt;=EOMONTH($C$1,91),C612&lt;EOMONTH($C$1,120)),12,IF(AND(C612&gt;=EOMONTH($C$1,121),C612&lt;EOMONTH($C$1,150)),15,IF(AND(C612&gt;=EOMONTH($C$1,151),C612&lt;EOMONTH($C$1,180)),18,IF(AND(C612&gt;=EOMONTH($C$1,181),C612&lt;EOMONTH($C$1,210)),21,24))))))),"")</f>
        <v/>
      </c>
      <c r="H612" s="47" t="str">
        <f ca="1">+IF(F612&lt;&gt;"",F612*VLOOKUP(YEAR($C612),'Proyecciones DTF'!$B$4:$Y$112,IF(C612&lt;EOMONTH($C$1,61),3,IF(AND(C612&gt;=EOMONTH($C$1,61),C612&lt;EOMONTH($C$1,90)),6,IF(AND(C612&gt;=EOMONTH($C$1,91),C612&lt;EOMONTH($C$1,120)),9,IF(AND(C612&gt;=EOMONTH($C$1,121),C612&lt;EOMONTH($C$1,150)),12,IF(AND(C612&gt;=EOMONTH($C$1,151),C612&lt;EOMONTH($C$1,180)),15,IF(AND(C612&gt;=EOMONTH($C$1,181),C612&lt;EOMONTH($C$1,210)),18,21))))))),"")</f>
        <v/>
      </c>
      <c r="I612" s="88" t="str">
        <f t="shared" ca="1" si="111"/>
        <v/>
      </c>
      <c r="J612" s="138" t="str">
        <f t="shared" ca="1" si="112"/>
        <v/>
      </c>
      <c r="K612" s="43" t="str">
        <f ca="1">+IF(G612&lt;&gt;"",SUM($G$7:G612),"")</f>
        <v/>
      </c>
      <c r="L612" s="46" t="str">
        <f t="shared" ca="1" si="113"/>
        <v/>
      </c>
      <c r="M612" s="51" t="str">
        <f ca="1">+IF(H612&lt;&gt;"",SUM($H$7:H612),"")</f>
        <v/>
      </c>
      <c r="N612" s="47" t="str">
        <f t="shared" ca="1" si="114"/>
        <v/>
      </c>
      <c r="O612" s="46" t="str">
        <f t="shared" ca="1" si="115"/>
        <v/>
      </c>
      <c r="P612" s="46" t="str">
        <f t="shared" ca="1" si="116"/>
        <v/>
      </c>
      <c r="Q612" s="53" t="str">
        <f t="shared" ca="1" si="117"/>
        <v/>
      </c>
      <c r="R612" s="53" t="str">
        <f t="shared" ca="1" si="118"/>
        <v/>
      </c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x14ac:dyDescent="0.25">
      <c r="A613" s="31">
        <v>607</v>
      </c>
      <c r="B613" s="37" t="str">
        <f t="shared" ca="1" si="108"/>
        <v/>
      </c>
      <c r="C613" s="40" t="str">
        <f t="shared" ca="1" si="109"/>
        <v/>
      </c>
      <c r="D613" s="43" t="str">
        <f ca="1">+IF($C613&lt;&gt;"",VLOOKUP(YEAR($C613),'Proyecciones cuota'!$B$5:$C$113,2,FALSE),"")</f>
        <v/>
      </c>
      <c r="E613" s="171">
        <f ca="1">IFERROR(IF($D613&lt;&gt;"",VLOOKUP(C613,Simulador!$H$17:$I$27,2,FALSE),0),0)</f>
        <v>0</v>
      </c>
      <c r="F613" s="46" t="str">
        <f t="shared" ca="1" si="110"/>
        <v/>
      </c>
      <c r="G613" s="43" t="str">
        <f ca="1">+IF(F613&lt;&gt;"",F613*VLOOKUP(YEAR($C613),'Proyecciones DTF'!$B$4:$Y$112,IF(C613&lt;EOMONTH($C$1,61),6,IF(AND(C613&gt;=EOMONTH($C$1,61),C613&lt;EOMONTH($C$1,90)),9,IF(AND(C613&gt;=EOMONTH($C$1,91),C613&lt;EOMONTH($C$1,120)),12,IF(AND(C613&gt;=EOMONTH($C$1,121),C613&lt;EOMONTH($C$1,150)),15,IF(AND(C613&gt;=EOMONTH($C$1,151),C613&lt;EOMONTH($C$1,180)),18,IF(AND(C613&gt;=EOMONTH($C$1,181),C613&lt;EOMONTH($C$1,210)),21,24))))))),"")</f>
        <v/>
      </c>
      <c r="H613" s="47" t="str">
        <f ca="1">+IF(F613&lt;&gt;"",F613*VLOOKUP(YEAR($C613),'Proyecciones DTF'!$B$4:$Y$112,IF(C613&lt;EOMONTH($C$1,61),3,IF(AND(C613&gt;=EOMONTH($C$1,61),C613&lt;EOMONTH($C$1,90)),6,IF(AND(C613&gt;=EOMONTH($C$1,91),C613&lt;EOMONTH($C$1,120)),9,IF(AND(C613&gt;=EOMONTH($C$1,121),C613&lt;EOMONTH($C$1,150)),12,IF(AND(C613&gt;=EOMONTH($C$1,151),C613&lt;EOMONTH($C$1,180)),15,IF(AND(C613&gt;=EOMONTH($C$1,181),C613&lt;EOMONTH($C$1,210)),18,21))))))),"")</f>
        <v/>
      </c>
      <c r="I613" s="88" t="str">
        <f t="shared" ca="1" si="111"/>
        <v/>
      </c>
      <c r="J613" s="138" t="str">
        <f t="shared" ca="1" si="112"/>
        <v/>
      </c>
      <c r="K613" s="43" t="str">
        <f ca="1">+IF(G613&lt;&gt;"",SUM($G$7:G613),"")</f>
        <v/>
      </c>
      <c r="L613" s="46" t="str">
        <f t="shared" ca="1" si="113"/>
        <v/>
      </c>
      <c r="M613" s="51" t="str">
        <f ca="1">+IF(H613&lt;&gt;"",SUM($H$7:H613),"")</f>
        <v/>
      </c>
      <c r="N613" s="47" t="str">
        <f t="shared" ca="1" si="114"/>
        <v/>
      </c>
      <c r="O613" s="46" t="str">
        <f t="shared" ca="1" si="115"/>
        <v/>
      </c>
      <c r="P613" s="46" t="str">
        <f t="shared" ca="1" si="116"/>
        <v/>
      </c>
      <c r="Q613" s="53" t="str">
        <f t="shared" ca="1" si="117"/>
        <v/>
      </c>
      <c r="R613" s="53" t="str">
        <f t="shared" ca="1" si="118"/>
        <v/>
      </c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x14ac:dyDescent="0.25">
      <c r="A614" s="31">
        <v>608</v>
      </c>
      <c r="B614" s="37" t="str">
        <f t="shared" ca="1" si="108"/>
        <v/>
      </c>
      <c r="C614" s="40" t="str">
        <f t="shared" ca="1" si="109"/>
        <v/>
      </c>
      <c r="D614" s="43" t="str">
        <f ca="1">+IF($C614&lt;&gt;"",VLOOKUP(YEAR($C614),'Proyecciones cuota'!$B$5:$C$113,2,FALSE),"")</f>
        <v/>
      </c>
      <c r="E614" s="171">
        <f ca="1">IFERROR(IF($D614&lt;&gt;"",VLOOKUP(C614,Simulador!$H$17:$I$27,2,FALSE),0),0)</f>
        <v>0</v>
      </c>
      <c r="F614" s="46" t="str">
        <f t="shared" ca="1" si="110"/>
        <v/>
      </c>
      <c r="G614" s="43" t="str">
        <f ca="1">+IF(F614&lt;&gt;"",F614*VLOOKUP(YEAR($C614),'Proyecciones DTF'!$B$4:$Y$112,IF(C614&lt;EOMONTH($C$1,61),6,IF(AND(C614&gt;=EOMONTH($C$1,61),C614&lt;EOMONTH($C$1,90)),9,IF(AND(C614&gt;=EOMONTH($C$1,91),C614&lt;EOMONTH($C$1,120)),12,IF(AND(C614&gt;=EOMONTH($C$1,121),C614&lt;EOMONTH($C$1,150)),15,IF(AND(C614&gt;=EOMONTH($C$1,151),C614&lt;EOMONTH($C$1,180)),18,IF(AND(C614&gt;=EOMONTH($C$1,181),C614&lt;EOMONTH($C$1,210)),21,24))))))),"")</f>
        <v/>
      </c>
      <c r="H614" s="47" t="str">
        <f ca="1">+IF(F614&lt;&gt;"",F614*VLOOKUP(YEAR($C614),'Proyecciones DTF'!$B$4:$Y$112,IF(C614&lt;EOMONTH($C$1,61),3,IF(AND(C614&gt;=EOMONTH($C$1,61),C614&lt;EOMONTH($C$1,90)),6,IF(AND(C614&gt;=EOMONTH($C$1,91),C614&lt;EOMONTH($C$1,120)),9,IF(AND(C614&gt;=EOMONTH($C$1,121),C614&lt;EOMONTH($C$1,150)),12,IF(AND(C614&gt;=EOMONTH($C$1,151),C614&lt;EOMONTH($C$1,180)),15,IF(AND(C614&gt;=EOMONTH($C$1,181),C614&lt;EOMONTH($C$1,210)),18,21))))))),"")</f>
        <v/>
      </c>
      <c r="I614" s="88" t="str">
        <f t="shared" ca="1" si="111"/>
        <v/>
      </c>
      <c r="J614" s="138" t="str">
        <f t="shared" ca="1" si="112"/>
        <v/>
      </c>
      <c r="K614" s="43" t="str">
        <f ca="1">+IF(G614&lt;&gt;"",SUM($G$7:G614),"")</f>
        <v/>
      </c>
      <c r="L614" s="46" t="str">
        <f t="shared" ca="1" si="113"/>
        <v/>
      </c>
      <c r="M614" s="51" t="str">
        <f ca="1">+IF(H614&lt;&gt;"",SUM($H$7:H614),"")</f>
        <v/>
      </c>
      <c r="N614" s="47" t="str">
        <f t="shared" ca="1" si="114"/>
        <v/>
      </c>
      <c r="O614" s="46" t="str">
        <f t="shared" ca="1" si="115"/>
        <v/>
      </c>
      <c r="P614" s="46" t="str">
        <f t="shared" ca="1" si="116"/>
        <v/>
      </c>
      <c r="Q614" s="53" t="str">
        <f t="shared" ca="1" si="117"/>
        <v/>
      </c>
      <c r="R614" s="53" t="str">
        <f t="shared" ca="1" si="118"/>
        <v/>
      </c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x14ac:dyDescent="0.25">
      <c r="A615" s="31">
        <v>609</v>
      </c>
      <c r="B615" s="37" t="str">
        <f t="shared" ca="1" si="108"/>
        <v/>
      </c>
      <c r="C615" s="40" t="str">
        <f t="shared" ca="1" si="109"/>
        <v/>
      </c>
      <c r="D615" s="43" t="str">
        <f ca="1">+IF($C615&lt;&gt;"",VLOOKUP(YEAR($C615),'Proyecciones cuota'!$B$5:$C$113,2,FALSE),"")</f>
        <v/>
      </c>
      <c r="E615" s="171">
        <f ca="1">IFERROR(IF($D615&lt;&gt;"",VLOOKUP(C615,Simulador!$H$17:$I$27,2,FALSE),0),0)</f>
        <v>0</v>
      </c>
      <c r="F615" s="46" t="str">
        <f t="shared" ca="1" si="110"/>
        <v/>
      </c>
      <c r="G615" s="43" t="str">
        <f ca="1">+IF(F615&lt;&gt;"",F615*VLOOKUP(YEAR($C615),'Proyecciones DTF'!$B$4:$Y$112,IF(C615&lt;EOMONTH($C$1,61),6,IF(AND(C615&gt;=EOMONTH($C$1,61),C615&lt;EOMONTH($C$1,90)),9,IF(AND(C615&gt;=EOMONTH($C$1,91),C615&lt;EOMONTH($C$1,120)),12,IF(AND(C615&gt;=EOMONTH($C$1,121),C615&lt;EOMONTH($C$1,150)),15,IF(AND(C615&gt;=EOMONTH($C$1,151),C615&lt;EOMONTH($C$1,180)),18,IF(AND(C615&gt;=EOMONTH($C$1,181),C615&lt;EOMONTH($C$1,210)),21,24))))))),"")</f>
        <v/>
      </c>
      <c r="H615" s="47" t="str">
        <f ca="1">+IF(F615&lt;&gt;"",F615*VLOOKUP(YEAR($C615),'Proyecciones DTF'!$B$4:$Y$112,IF(C615&lt;EOMONTH($C$1,61),3,IF(AND(C615&gt;=EOMONTH($C$1,61),C615&lt;EOMONTH($C$1,90)),6,IF(AND(C615&gt;=EOMONTH($C$1,91),C615&lt;EOMONTH($C$1,120)),9,IF(AND(C615&gt;=EOMONTH($C$1,121),C615&lt;EOMONTH($C$1,150)),12,IF(AND(C615&gt;=EOMONTH($C$1,151),C615&lt;EOMONTH($C$1,180)),15,IF(AND(C615&gt;=EOMONTH($C$1,181),C615&lt;EOMONTH($C$1,210)),18,21))))))),"")</f>
        <v/>
      </c>
      <c r="I615" s="88" t="str">
        <f t="shared" ca="1" si="111"/>
        <v/>
      </c>
      <c r="J615" s="138" t="str">
        <f t="shared" ca="1" si="112"/>
        <v/>
      </c>
      <c r="K615" s="43" t="str">
        <f ca="1">+IF(G615&lt;&gt;"",SUM($G$7:G615),"")</f>
        <v/>
      </c>
      <c r="L615" s="46" t="str">
        <f t="shared" ca="1" si="113"/>
        <v/>
      </c>
      <c r="M615" s="51" t="str">
        <f ca="1">+IF(H615&lt;&gt;"",SUM($H$7:H615),"")</f>
        <v/>
      </c>
      <c r="N615" s="47" t="str">
        <f t="shared" ca="1" si="114"/>
        <v/>
      </c>
      <c r="O615" s="46" t="str">
        <f t="shared" ca="1" si="115"/>
        <v/>
      </c>
      <c r="P615" s="46" t="str">
        <f t="shared" ca="1" si="116"/>
        <v/>
      </c>
      <c r="Q615" s="53" t="str">
        <f t="shared" ca="1" si="117"/>
        <v/>
      </c>
      <c r="R615" s="53" t="str">
        <f t="shared" ca="1" si="118"/>
        <v/>
      </c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x14ac:dyDescent="0.25">
      <c r="A616" s="31">
        <v>610</v>
      </c>
      <c r="B616" s="37" t="str">
        <f t="shared" ca="1" si="108"/>
        <v/>
      </c>
      <c r="C616" s="40" t="str">
        <f t="shared" ca="1" si="109"/>
        <v/>
      </c>
      <c r="D616" s="43" t="str">
        <f ca="1">+IF($C616&lt;&gt;"",VLOOKUP(YEAR($C616),'Proyecciones cuota'!$B$5:$C$113,2,FALSE),"")</f>
        <v/>
      </c>
      <c r="E616" s="171">
        <f ca="1">IFERROR(IF($D616&lt;&gt;"",VLOOKUP(C616,Simulador!$H$17:$I$27,2,FALSE),0),0)</f>
        <v>0</v>
      </c>
      <c r="F616" s="46" t="str">
        <f t="shared" ca="1" si="110"/>
        <v/>
      </c>
      <c r="G616" s="43" t="str">
        <f ca="1">+IF(F616&lt;&gt;"",F616*VLOOKUP(YEAR($C616),'Proyecciones DTF'!$B$4:$Y$112,IF(C616&lt;EOMONTH($C$1,61),6,IF(AND(C616&gt;=EOMONTH($C$1,61),C616&lt;EOMONTH($C$1,90)),9,IF(AND(C616&gt;=EOMONTH($C$1,91),C616&lt;EOMONTH($C$1,120)),12,IF(AND(C616&gt;=EOMONTH($C$1,121),C616&lt;EOMONTH($C$1,150)),15,IF(AND(C616&gt;=EOMONTH($C$1,151),C616&lt;EOMONTH($C$1,180)),18,IF(AND(C616&gt;=EOMONTH($C$1,181),C616&lt;EOMONTH($C$1,210)),21,24))))))),"")</f>
        <v/>
      </c>
      <c r="H616" s="47" t="str">
        <f ca="1">+IF(F616&lt;&gt;"",F616*VLOOKUP(YEAR($C616),'Proyecciones DTF'!$B$4:$Y$112,IF(C616&lt;EOMONTH($C$1,61),3,IF(AND(C616&gt;=EOMONTH($C$1,61),C616&lt;EOMONTH($C$1,90)),6,IF(AND(C616&gt;=EOMONTH($C$1,91),C616&lt;EOMONTH($C$1,120)),9,IF(AND(C616&gt;=EOMONTH($C$1,121),C616&lt;EOMONTH($C$1,150)),12,IF(AND(C616&gt;=EOMONTH($C$1,151),C616&lt;EOMONTH($C$1,180)),15,IF(AND(C616&gt;=EOMONTH($C$1,181),C616&lt;EOMONTH($C$1,210)),18,21))))))),"")</f>
        <v/>
      </c>
      <c r="I616" s="88" t="str">
        <f t="shared" ca="1" si="111"/>
        <v/>
      </c>
      <c r="J616" s="138" t="str">
        <f t="shared" ca="1" si="112"/>
        <v/>
      </c>
      <c r="K616" s="43" t="str">
        <f ca="1">+IF(G616&lt;&gt;"",SUM($G$7:G616),"")</f>
        <v/>
      </c>
      <c r="L616" s="46" t="str">
        <f t="shared" ca="1" si="113"/>
        <v/>
      </c>
      <c r="M616" s="51" t="str">
        <f ca="1">+IF(H616&lt;&gt;"",SUM($H$7:H616),"")</f>
        <v/>
      </c>
      <c r="N616" s="47" t="str">
        <f t="shared" ca="1" si="114"/>
        <v/>
      </c>
      <c r="O616" s="46" t="str">
        <f t="shared" ca="1" si="115"/>
        <v/>
      </c>
      <c r="P616" s="46" t="str">
        <f t="shared" ca="1" si="116"/>
        <v/>
      </c>
      <c r="Q616" s="53" t="str">
        <f t="shared" ca="1" si="117"/>
        <v/>
      </c>
      <c r="R616" s="53" t="str">
        <f t="shared" ca="1" si="118"/>
        <v/>
      </c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x14ac:dyDescent="0.25">
      <c r="A617" s="31">
        <v>611</v>
      </c>
      <c r="B617" s="37" t="str">
        <f t="shared" ca="1" si="108"/>
        <v/>
      </c>
      <c r="C617" s="40" t="str">
        <f t="shared" ca="1" si="109"/>
        <v/>
      </c>
      <c r="D617" s="43" t="str">
        <f ca="1">+IF($C617&lt;&gt;"",VLOOKUP(YEAR($C617),'Proyecciones cuota'!$B$5:$C$113,2,FALSE),"")</f>
        <v/>
      </c>
      <c r="E617" s="171">
        <f ca="1">IFERROR(IF($D617&lt;&gt;"",VLOOKUP(C617,Simulador!$H$17:$I$27,2,FALSE),0),0)</f>
        <v>0</v>
      </c>
      <c r="F617" s="46" t="str">
        <f t="shared" ca="1" si="110"/>
        <v/>
      </c>
      <c r="G617" s="43" t="str">
        <f ca="1">+IF(F617&lt;&gt;"",F617*VLOOKUP(YEAR($C617),'Proyecciones DTF'!$B$4:$Y$112,IF(C617&lt;EOMONTH($C$1,61),6,IF(AND(C617&gt;=EOMONTH($C$1,61),C617&lt;EOMONTH($C$1,90)),9,IF(AND(C617&gt;=EOMONTH($C$1,91),C617&lt;EOMONTH($C$1,120)),12,IF(AND(C617&gt;=EOMONTH($C$1,121),C617&lt;EOMONTH($C$1,150)),15,IF(AND(C617&gt;=EOMONTH($C$1,151),C617&lt;EOMONTH($C$1,180)),18,IF(AND(C617&gt;=EOMONTH($C$1,181),C617&lt;EOMONTH($C$1,210)),21,24))))))),"")</f>
        <v/>
      </c>
      <c r="H617" s="47" t="str">
        <f ca="1">+IF(F617&lt;&gt;"",F617*VLOOKUP(YEAR($C617),'Proyecciones DTF'!$B$4:$Y$112,IF(C617&lt;EOMONTH($C$1,61),3,IF(AND(C617&gt;=EOMONTH($C$1,61),C617&lt;EOMONTH($C$1,90)),6,IF(AND(C617&gt;=EOMONTH($C$1,91),C617&lt;EOMONTH($C$1,120)),9,IF(AND(C617&gt;=EOMONTH($C$1,121),C617&lt;EOMONTH($C$1,150)),12,IF(AND(C617&gt;=EOMONTH($C$1,151),C617&lt;EOMONTH($C$1,180)),15,IF(AND(C617&gt;=EOMONTH($C$1,181),C617&lt;EOMONTH($C$1,210)),18,21))))))),"")</f>
        <v/>
      </c>
      <c r="I617" s="88" t="str">
        <f t="shared" ca="1" si="111"/>
        <v/>
      </c>
      <c r="J617" s="138" t="str">
        <f t="shared" ca="1" si="112"/>
        <v/>
      </c>
      <c r="K617" s="43" t="str">
        <f ca="1">+IF(G617&lt;&gt;"",SUM($G$7:G617),"")</f>
        <v/>
      </c>
      <c r="L617" s="46" t="str">
        <f t="shared" ca="1" si="113"/>
        <v/>
      </c>
      <c r="M617" s="51" t="str">
        <f ca="1">+IF(H617&lt;&gt;"",SUM($H$7:H617),"")</f>
        <v/>
      </c>
      <c r="N617" s="47" t="str">
        <f t="shared" ca="1" si="114"/>
        <v/>
      </c>
      <c r="O617" s="46" t="str">
        <f t="shared" ca="1" si="115"/>
        <v/>
      </c>
      <c r="P617" s="46" t="str">
        <f t="shared" ca="1" si="116"/>
        <v/>
      </c>
      <c r="Q617" s="53" t="str">
        <f t="shared" ca="1" si="117"/>
        <v/>
      </c>
      <c r="R617" s="53" t="str">
        <f t="shared" ca="1" si="118"/>
        <v/>
      </c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x14ac:dyDescent="0.25">
      <c r="A618" s="31">
        <v>612</v>
      </c>
      <c r="B618" s="37" t="str">
        <f t="shared" ca="1" si="108"/>
        <v/>
      </c>
      <c r="C618" s="40" t="str">
        <f t="shared" ca="1" si="109"/>
        <v/>
      </c>
      <c r="D618" s="43" t="str">
        <f ca="1">+IF($C618&lt;&gt;"",VLOOKUP(YEAR($C618),'Proyecciones cuota'!$B$5:$C$113,2,FALSE),"")</f>
        <v/>
      </c>
      <c r="E618" s="171">
        <f ca="1">IFERROR(IF($D618&lt;&gt;"",VLOOKUP(C618,Simulador!$H$17:$I$27,2,FALSE),0),0)</f>
        <v>0</v>
      </c>
      <c r="F618" s="46" t="str">
        <f t="shared" ca="1" si="110"/>
        <v/>
      </c>
      <c r="G618" s="43" t="str">
        <f ca="1">+IF(F618&lt;&gt;"",F618*VLOOKUP(YEAR($C618),'Proyecciones DTF'!$B$4:$Y$112,IF(C618&lt;EOMONTH($C$1,61),6,IF(AND(C618&gt;=EOMONTH($C$1,61),C618&lt;EOMONTH($C$1,90)),9,IF(AND(C618&gt;=EOMONTH($C$1,91),C618&lt;EOMONTH($C$1,120)),12,IF(AND(C618&gt;=EOMONTH($C$1,121),C618&lt;EOMONTH($C$1,150)),15,IF(AND(C618&gt;=EOMONTH($C$1,151),C618&lt;EOMONTH($C$1,180)),18,IF(AND(C618&gt;=EOMONTH($C$1,181),C618&lt;EOMONTH($C$1,210)),21,24))))))),"")</f>
        <v/>
      </c>
      <c r="H618" s="47" t="str">
        <f ca="1">+IF(F618&lt;&gt;"",F618*VLOOKUP(YEAR($C618),'Proyecciones DTF'!$B$4:$Y$112,IF(C618&lt;EOMONTH($C$1,61),3,IF(AND(C618&gt;=EOMONTH($C$1,61),C618&lt;EOMONTH($C$1,90)),6,IF(AND(C618&gt;=EOMONTH($C$1,91),C618&lt;EOMONTH($C$1,120)),9,IF(AND(C618&gt;=EOMONTH($C$1,121),C618&lt;EOMONTH($C$1,150)),12,IF(AND(C618&gt;=EOMONTH($C$1,151),C618&lt;EOMONTH($C$1,180)),15,IF(AND(C618&gt;=EOMONTH($C$1,181),C618&lt;EOMONTH($C$1,210)),18,21))))))),"")</f>
        <v/>
      </c>
      <c r="I618" s="88" t="str">
        <f t="shared" ca="1" si="111"/>
        <v/>
      </c>
      <c r="J618" s="138" t="str">
        <f t="shared" ca="1" si="112"/>
        <v/>
      </c>
      <c r="K618" s="43" t="str">
        <f ca="1">+IF(G618&lt;&gt;"",SUM($G$7:G618),"")</f>
        <v/>
      </c>
      <c r="L618" s="46" t="str">
        <f t="shared" ca="1" si="113"/>
        <v/>
      </c>
      <c r="M618" s="51" t="str">
        <f ca="1">+IF(H618&lt;&gt;"",SUM($H$7:H618),"")</f>
        <v/>
      </c>
      <c r="N618" s="47" t="str">
        <f t="shared" ca="1" si="114"/>
        <v/>
      </c>
      <c r="O618" s="46" t="str">
        <f t="shared" ca="1" si="115"/>
        <v/>
      </c>
      <c r="P618" s="46" t="str">
        <f t="shared" ca="1" si="116"/>
        <v/>
      </c>
      <c r="Q618" s="53" t="str">
        <f t="shared" ca="1" si="117"/>
        <v/>
      </c>
      <c r="R618" s="53" t="str">
        <f t="shared" ca="1" si="118"/>
        <v/>
      </c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x14ac:dyDescent="0.25">
      <c r="A619" s="31">
        <v>613</v>
      </c>
      <c r="B619" s="37" t="str">
        <f t="shared" ca="1" si="108"/>
        <v/>
      </c>
      <c r="C619" s="40" t="str">
        <f t="shared" ca="1" si="109"/>
        <v/>
      </c>
      <c r="D619" s="43" t="str">
        <f ca="1">+IF($C619&lt;&gt;"",VLOOKUP(YEAR($C619),'Proyecciones cuota'!$B$5:$C$113,2,FALSE),"")</f>
        <v/>
      </c>
      <c r="E619" s="171">
        <f ca="1">IFERROR(IF($D619&lt;&gt;"",VLOOKUP(C619,Simulador!$H$17:$I$27,2,FALSE),0),0)</f>
        <v>0</v>
      </c>
      <c r="F619" s="46" t="str">
        <f t="shared" ca="1" si="110"/>
        <v/>
      </c>
      <c r="G619" s="43" t="str">
        <f ca="1">+IF(F619&lt;&gt;"",F619*VLOOKUP(YEAR($C619),'Proyecciones DTF'!$B$4:$Y$112,IF(C619&lt;EOMONTH($C$1,61),6,IF(AND(C619&gt;=EOMONTH($C$1,61),C619&lt;EOMONTH($C$1,90)),9,IF(AND(C619&gt;=EOMONTH($C$1,91),C619&lt;EOMONTH($C$1,120)),12,IF(AND(C619&gt;=EOMONTH($C$1,121),C619&lt;EOMONTH($C$1,150)),15,IF(AND(C619&gt;=EOMONTH($C$1,151),C619&lt;EOMONTH($C$1,180)),18,IF(AND(C619&gt;=EOMONTH($C$1,181),C619&lt;EOMONTH($C$1,210)),21,24))))))),"")</f>
        <v/>
      </c>
      <c r="H619" s="47" t="str">
        <f ca="1">+IF(F619&lt;&gt;"",F619*VLOOKUP(YEAR($C619),'Proyecciones DTF'!$B$4:$Y$112,IF(C619&lt;EOMONTH($C$1,61),3,IF(AND(C619&gt;=EOMONTH($C$1,61),C619&lt;EOMONTH($C$1,90)),6,IF(AND(C619&gt;=EOMONTH($C$1,91),C619&lt;EOMONTH($C$1,120)),9,IF(AND(C619&gt;=EOMONTH($C$1,121),C619&lt;EOMONTH($C$1,150)),12,IF(AND(C619&gt;=EOMONTH($C$1,151),C619&lt;EOMONTH($C$1,180)),15,IF(AND(C619&gt;=EOMONTH($C$1,181),C619&lt;EOMONTH($C$1,210)),18,21))))))),"")</f>
        <v/>
      </c>
      <c r="I619" s="88" t="str">
        <f t="shared" ca="1" si="111"/>
        <v/>
      </c>
      <c r="J619" s="138" t="str">
        <f t="shared" ca="1" si="112"/>
        <v/>
      </c>
      <c r="K619" s="43" t="str">
        <f ca="1">+IF(G619&lt;&gt;"",SUM($G$7:G619),"")</f>
        <v/>
      </c>
      <c r="L619" s="46" t="str">
        <f t="shared" ca="1" si="113"/>
        <v/>
      </c>
      <c r="M619" s="51" t="str">
        <f ca="1">+IF(H619&lt;&gt;"",SUM($H$7:H619),"")</f>
        <v/>
      </c>
      <c r="N619" s="47" t="str">
        <f t="shared" ca="1" si="114"/>
        <v/>
      </c>
      <c r="O619" s="46" t="str">
        <f t="shared" ca="1" si="115"/>
        <v/>
      </c>
      <c r="P619" s="46" t="str">
        <f t="shared" ca="1" si="116"/>
        <v/>
      </c>
      <c r="Q619" s="53" t="str">
        <f t="shared" ca="1" si="117"/>
        <v/>
      </c>
      <c r="R619" s="53" t="str">
        <f t="shared" ca="1" si="118"/>
        <v/>
      </c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x14ac:dyDescent="0.25">
      <c r="A620" s="31">
        <v>614</v>
      </c>
      <c r="B620" s="37" t="str">
        <f t="shared" ca="1" si="108"/>
        <v/>
      </c>
      <c r="C620" s="40" t="str">
        <f t="shared" ca="1" si="109"/>
        <v/>
      </c>
      <c r="D620" s="43" t="str">
        <f ca="1">+IF($C620&lt;&gt;"",VLOOKUP(YEAR($C620),'Proyecciones cuota'!$B$5:$C$113,2,FALSE),"")</f>
        <v/>
      </c>
      <c r="E620" s="171">
        <f ca="1">IFERROR(IF($D620&lt;&gt;"",VLOOKUP(C620,Simulador!$H$17:$I$27,2,FALSE),0),0)</f>
        <v>0</v>
      </c>
      <c r="F620" s="46" t="str">
        <f t="shared" ca="1" si="110"/>
        <v/>
      </c>
      <c r="G620" s="43" t="str">
        <f ca="1">+IF(F620&lt;&gt;"",F620*VLOOKUP(YEAR($C620),'Proyecciones DTF'!$B$4:$Y$112,IF(C620&lt;EOMONTH($C$1,61),6,IF(AND(C620&gt;=EOMONTH($C$1,61),C620&lt;EOMONTH($C$1,90)),9,IF(AND(C620&gt;=EOMONTH($C$1,91),C620&lt;EOMONTH($C$1,120)),12,IF(AND(C620&gt;=EOMONTH($C$1,121),C620&lt;EOMONTH($C$1,150)),15,IF(AND(C620&gt;=EOMONTH($C$1,151),C620&lt;EOMONTH($C$1,180)),18,IF(AND(C620&gt;=EOMONTH($C$1,181),C620&lt;EOMONTH($C$1,210)),21,24))))))),"")</f>
        <v/>
      </c>
      <c r="H620" s="47" t="str">
        <f ca="1">+IF(F620&lt;&gt;"",F620*VLOOKUP(YEAR($C620),'Proyecciones DTF'!$B$4:$Y$112,IF(C620&lt;EOMONTH($C$1,61),3,IF(AND(C620&gt;=EOMONTH($C$1,61),C620&lt;EOMONTH($C$1,90)),6,IF(AND(C620&gt;=EOMONTH($C$1,91),C620&lt;EOMONTH($C$1,120)),9,IF(AND(C620&gt;=EOMONTH($C$1,121),C620&lt;EOMONTH($C$1,150)),12,IF(AND(C620&gt;=EOMONTH($C$1,151),C620&lt;EOMONTH($C$1,180)),15,IF(AND(C620&gt;=EOMONTH($C$1,181),C620&lt;EOMONTH($C$1,210)),18,21))))))),"")</f>
        <v/>
      </c>
      <c r="I620" s="88" t="str">
        <f t="shared" ca="1" si="111"/>
        <v/>
      </c>
      <c r="J620" s="138" t="str">
        <f t="shared" ca="1" si="112"/>
        <v/>
      </c>
      <c r="K620" s="43" t="str">
        <f ca="1">+IF(G620&lt;&gt;"",SUM($G$7:G620),"")</f>
        <v/>
      </c>
      <c r="L620" s="46" t="str">
        <f t="shared" ca="1" si="113"/>
        <v/>
      </c>
      <c r="M620" s="51" t="str">
        <f ca="1">+IF(H620&lt;&gt;"",SUM($H$7:H620),"")</f>
        <v/>
      </c>
      <c r="N620" s="47" t="str">
        <f t="shared" ca="1" si="114"/>
        <v/>
      </c>
      <c r="O620" s="46" t="str">
        <f t="shared" ca="1" si="115"/>
        <v/>
      </c>
      <c r="P620" s="46" t="str">
        <f t="shared" ca="1" si="116"/>
        <v/>
      </c>
      <c r="Q620" s="53" t="str">
        <f t="shared" ca="1" si="117"/>
        <v/>
      </c>
      <c r="R620" s="53" t="str">
        <f t="shared" ca="1" si="118"/>
        <v/>
      </c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x14ac:dyDescent="0.25">
      <c r="A621" s="31">
        <v>615</v>
      </c>
      <c r="B621" s="37" t="str">
        <f t="shared" ca="1" si="108"/>
        <v/>
      </c>
      <c r="C621" s="40" t="str">
        <f t="shared" ca="1" si="109"/>
        <v/>
      </c>
      <c r="D621" s="43" t="str">
        <f ca="1">+IF($C621&lt;&gt;"",VLOOKUP(YEAR($C621),'Proyecciones cuota'!$B$5:$C$113,2,FALSE),"")</f>
        <v/>
      </c>
      <c r="E621" s="171">
        <f ca="1">IFERROR(IF($D621&lt;&gt;"",VLOOKUP(C621,Simulador!$H$17:$I$27,2,FALSE),0),0)</f>
        <v>0</v>
      </c>
      <c r="F621" s="46" t="str">
        <f t="shared" ca="1" si="110"/>
        <v/>
      </c>
      <c r="G621" s="43" t="str">
        <f ca="1">+IF(F621&lt;&gt;"",F621*VLOOKUP(YEAR($C621),'Proyecciones DTF'!$B$4:$Y$112,IF(C621&lt;EOMONTH($C$1,61),6,IF(AND(C621&gt;=EOMONTH($C$1,61),C621&lt;EOMONTH($C$1,90)),9,IF(AND(C621&gt;=EOMONTH($C$1,91),C621&lt;EOMONTH($C$1,120)),12,IF(AND(C621&gt;=EOMONTH($C$1,121),C621&lt;EOMONTH($C$1,150)),15,IF(AND(C621&gt;=EOMONTH($C$1,151),C621&lt;EOMONTH($C$1,180)),18,IF(AND(C621&gt;=EOMONTH($C$1,181),C621&lt;EOMONTH($C$1,210)),21,24))))))),"")</f>
        <v/>
      </c>
      <c r="H621" s="47" t="str">
        <f ca="1">+IF(F621&lt;&gt;"",F621*VLOOKUP(YEAR($C621),'Proyecciones DTF'!$B$4:$Y$112,IF(C621&lt;EOMONTH($C$1,61),3,IF(AND(C621&gt;=EOMONTH($C$1,61),C621&lt;EOMONTH($C$1,90)),6,IF(AND(C621&gt;=EOMONTH($C$1,91),C621&lt;EOMONTH($C$1,120)),9,IF(AND(C621&gt;=EOMONTH($C$1,121),C621&lt;EOMONTH($C$1,150)),12,IF(AND(C621&gt;=EOMONTH($C$1,151),C621&lt;EOMONTH($C$1,180)),15,IF(AND(C621&gt;=EOMONTH($C$1,181),C621&lt;EOMONTH($C$1,210)),18,21))))))),"")</f>
        <v/>
      </c>
      <c r="I621" s="88" t="str">
        <f t="shared" ca="1" si="111"/>
        <v/>
      </c>
      <c r="J621" s="138" t="str">
        <f t="shared" ca="1" si="112"/>
        <v/>
      </c>
      <c r="K621" s="43" t="str">
        <f ca="1">+IF(G621&lt;&gt;"",SUM($G$7:G621),"")</f>
        <v/>
      </c>
      <c r="L621" s="46" t="str">
        <f t="shared" ca="1" si="113"/>
        <v/>
      </c>
      <c r="M621" s="51" t="str">
        <f ca="1">+IF(H621&lt;&gt;"",SUM($H$7:H621),"")</f>
        <v/>
      </c>
      <c r="N621" s="47" t="str">
        <f t="shared" ca="1" si="114"/>
        <v/>
      </c>
      <c r="O621" s="46" t="str">
        <f t="shared" ca="1" si="115"/>
        <v/>
      </c>
      <c r="P621" s="46" t="str">
        <f t="shared" ca="1" si="116"/>
        <v/>
      </c>
      <c r="Q621" s="53" t="str">
        <f t="shared" ca="1" si="117"/>
        <v/>
      </c>
      <c r="R621" s="53" t="str">
        <f t="shared" ca="1" si="118"/>
        <v/>
      </c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x14ac:dyDescent="0.25">
      <c r="A622" s="31">
        <v>616</v>
      </c>
      <c r="B622" s="37" t="str">
        <f t="shared" ca="1" si="108"/>
        <v/>
      </c>
      <c r="C622" s="40" t="str">
        <f t="shared" ca="1" si="109"/>
        <v/>
      </c>
      <c r="D622" s="43" t="str">
        <f ca="1">+IF($C622&lt;&gt;"",VLOOKUP(YEAR($C622),'Proyecciones cuota'!$B$5:$C$113,2,FALSE),"")</f>
        <v/>
      </c>
      <c r="E622" s="171">
        <f ca="1">IFERROR(IF($D622&lt;&gt;"",VLOOKUP(C622,Simulador!$H$17:$I$27,2,FALSE),0),0)</f>
        <v>0</v>
      </c>
      <c r="F622" s="46" t="str">
        <f t="shared" ca="1" si="110"/>
        <v/>
      </c>
      <c r="G622" s="43" t="str">
        <f ca="1">+IF(F622&lt;&gt;"",F622*VLOOKUP(YEAR($C622),'Proyecciones DTF'!$B$4:$Y$112,IF(C622&lt;EOMONTH($C$1,61),6,IF(AND(C622&gt;=EOMONTH($C$1,61),C622&lt;EOMONTH($C$1,90)),9,IF(AND(C622&gt;=EOMONTH($C$1,91),C622&lt;EOMONTH($C$1,120)),12,IF(AND(C622&gt;=EOMONTH($C$1,121),C622&lt;EOMONTH($C$1,150)),15,IF(AND(C622&gt;=EOMONTH($C$1,151),C622&lt;EOMONTH($C$1,180)),18,IF(AND(C622&gt;=EOMONTH($C$1,181),C622&lt;EOMONTH($C$1,210)),21,24))))))),"")</f>
        <v/>
      </c>
      <c r="H622" s="47" t="str">
        <f ca="1">+IF(F622&lt;&gt;"",F622*VLOOKUP(YEAR($C622),'Proyecciones DTF'!$B$4:$Y$112,IF(C622&lt;EOMONTH($C$1,61),3,IF(AND(C622&gt;=EOMONTH($C$1,61),C622&lt;EOMONTH($C$1,90)),6,IF(AND(C622&gt;=EOMONTH($C$1,91),C622&lt;EOMONTH($C$1,120)),9,IF(AND(C622&gt;=EOMONTH($C$1,121),C622&lt;EOMONTH($C$1,150)),12,IF(AND(C622&gt;=EOMONTH($C$1,151),C622&lt;EOMONTH($C$1,180)),15,IF(AND(C622&gt;=EOMONTH($C$1,181),C622&lt;EOMONTH($C$1,210)),18,21))))))),"")</f>
        <v/>
      </c>
      <c r="I622" s="88" t="str">
        <f t="shared" ca="1" si="111"/>
        <v/>
      </c>
      <c r="J622" s="138" t="str">
        <f t="shared" ca="1" si="112"/>
        <v/>
      </c>
      <c r="K622" s="43" t="str">
        <f ca="1">+IF(G622&lt;&gt;"",SUM($G$7:G622),"")</f>
        <v/>
      </c>
      <c r="L622" s="46" t="str">
        <f t="shared" ca="1" si="113"/>
        <v/>
      </c>
      <c r="M622" s="51" t="str">
        <f ca="1">+IF(H622&lt;&gt;"",SUM($H$7:H622),"")</f>
        <v/>
      </c>
      <c r="N622" s="47" t="str">
        <f t="shared" ca="1" si="114"/>
        <v/>
      </c>
      <c r="O622" s="46" t="str">
        <f t="shared" ca="1" si="115"/>
        <v/>
      </c>
      <c r="P622" s="46" t="str">
        <f t="shared" ca="1" si="116"/>
        <v/>
      </c>
      <c r="Q622" s="53" t="str">
        <f t="shared" ca="1" si="117"/>
        <v/>
      </c>
      <c r="R622" s="53" t="str">
        <f t="shared" ca="1" si="118"/>
        <v/>
      </c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x14ac:dyDescent="0.25">
      <c r="A623" s="31">
        <v>617</v>
      </c>
      <c r="B623" s="37" t="str">
        <f t="shared" ca="1" si="108"/>
        <v/>
      </c>
      <c r="C623" s="40" t="str">
        <f t="shared" ca="1" si="109"/>
        <v/>
      </c>
      <c r="D623" s="43" t="str">
        <f ca="1">+IF($C623&lt;&gt;"",VLOOKUP(YEAR($C623),'Proyecciones cuota'!$B$5:$C$113,2,FALSE),"")</f>
        <v/>
      </c>
      <c r="E623" s="171">
        <f ca="1">IFERROR(IF($D623&lt;&gt;"",VLOOKUP(C623,Simulador!$H$17:$I$27,2,FALSE),0),0)</f>
        <v>0</v>
      </c>
      <c r="F623" s="46" t="str">
        <f t="shared" ca="1" si="110"/>
        <v/>
      </c>
      <c r="G623" s="43" t="str">
        <f ca="1">+IF(F623&lt;&gt;"",F623*VLOOKUP(YEAR($C623),'Proyecciones DTF'!$B$4:$Y$112,IF(C623&lt;EOMONTH($C$1,61),6,IF(AND(C623&gt;=EOMONTH($C$1,61),C623&lt;EOMONTH($C$1,90)),9,IF(AND(C623&gt;=EOMONTH($C$1,91),C623&lt;EOMONTH($C$1,120)),12,IF(AND(C623&gt;=EOMONTH($C$1,121),C623&lt;EOMONTH($C$1,150)),15,IF(AND(C623&gt;=EOMONTH($C$1,151),C623&lt;EOMONTH($C$1,180)),18,IF(AND(C623&gt;=EOMONTH($C$1,181),C623&lt;EOMONTH($C$1,210)),21,24))))))),"")</f>
        <v/>
      </c>
      <c r="H623" s="47" t="str">
        <f ca="1">+IF(F623&lt;&gt;"",F623*VLOOKUP(YEAR($C623),'Proyecciones DTF'!$B$4:$Y$112,IF(C623&lt;EOMONTH($C$1,61),3,IF(AND(C623&gt;=EOMONTH($C$1,61),C623&lt;EOMONTH($C$1,90)),6,IF(AND(C623&gt;=EOMONTH($C$1,91),C623&lt;EOMONTH($C$1,120)),9,IF(AND(C623&gt;=EOMONTH($C$1,121),C623&lt;EOMONTH($C$1,150)),12,IF(AND(C623&gt;=EOMONTH($C$1,151),C623&lt;EOMONTH($C$1,180)),15,IF(AND(C623&gt;=EOMONTH($C$1,181),C623&lt;EOMONTH($C$1,210)),18,21))))))),"")</f>
        <v/>
      </c>
      <c r="I623" s="88" t="str">
        <f t="shared" ca="1" si="111"/>
        <v/>
      </c>
      <c r="J623" s="138" t="str">
        <f t="shared" ca="1" si="112"/>
        <v/>
      </c>
      <c r="K623" s="43" t="str">
        <f ca="1">+IF(G623&lt;&gt;"",SUM($G$7:G623),"")</f>
        <v/>
      </c>
      <c r="L623" s="46" t="str">
        <f t="shared" ca="1" si="113"/>
        <v/>
      </c>
      <c r="M623" s="51" t="str">
        <f ca="1">+IF(H623&lt;&gt;"",SUM($H$7:H623),"")</f>
        <v/>
      </c>
      <c r="N623" s="47" t="str">
        <f t="shared" ca="1" si="114"/>
        <v/>
      </c>
      <c r="O623" s="46" t="str">
        <f t="shared" ca="1" si="115"/>
        <v/>
      </c>
      <c r="P623" s="46" t="str">
        <f t="shared" ca="1" si="116"/>
        <v/>
      </c>
      <c r="Q623" s="53" t="str">
        <f t="shared" ca="1" si="117"/>
        <v/>
      </c>
      <c r="R623" s="53" t="str">
        <f t="shared" ca="1" si="118"/>
        <v/>
      </c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x14ac:dyDescent="0.25">
      <c r="A624" s="31">
        <v>618</v>
      </c>
      <c r="B624" s="37" t="str">
        <f t="shared" ca="1" si="108"/>
        <v/>
      </c>
      <c r="C624" s="40" t="str">
        <f t="shared" ca="1" si="109"/>
        <v/>
      </c>
      <c r="D624" s="43" t="str">
        <f ca="1">+IF($C624&lt;&gt;"",VLOOKUP(YEAR($C624),'Proyecciones cuota'!$B$5:$C$113,2,FALSE),"")</f>
        <v/>
      </c>
      <c r="E624" s="171">
        <f ca="1">IFERROR(IF($D624&lt;&gt;"",VLOOKUP(C624,Simulador!$H$17:$I$27,2,FALSE),0),0)</f>
        <v>0</v>
      </c>
      <c r="F624" s="46" t="str">
        <f t="shared" ca="1" si="110"/>
        <v/>
      </c>
      <c r="G624" s="43" t="str">
        <f ca="1">+IF(F624&lt;&gt;"",F624*VLOOKUP(YEAR($C624),'Proyecciones DTF'!$B$4:$Y$112,IF(C624&lt;EOMONTH($C$1,61),6,IF(AND(C624&gt;=EOMONTH($C$1,61),C624&lt;EOMONTH($C$1,90)),9,IF(AND(C624&gt;=EOMONTH($C$1,91),C624&lt;EOMONTH($C$1,120)),12,IF(AND(C624&gt;=EOMONTH($C$1,121),C624&lt;EOMONTH($C$1,150)),15,IF(AND(C624&gt;=EOMONTH($C$1,151),C624&lt;EOMONTH($C$1,180)),18,IF(AND(C624&gt;=EOMONTH($C$1,181),C624&lt;EOMONTH($C$1,210)),21,24))))))),"")</f>
        <v/>
      </c>
      <c r="H624" s="47" t="str">
        <f ca="1">+IF(F624&lt;&gt;"",F624*VLOOKUP(YEAR($C624),'Proyecciones DTF'!$B$4:$Y$112,IF(C624&lt;EOMONTH($C$1,61),3,IF(AND(C624&gt;=EOMONTH($C$1,61),C624&lt;EOMONTH($C$1,90)),6,IF(AND(C624&gt;=EOMONTH($C$1,91),C624&lt;EOMONTH($C$1,120)),9,IF(AND(C624&gt;=EOMONTH($C$1,121),C624&lt;EOMONTH($C$1,150)),12,IF(AND(C624&gt;=EOMONTH($C$1,151),C624&lt;EOMONTH($C$1,180)),15,IF(AND(C624&gt;=EOMONTH($C$1,181),C624&lt;EOMONTH($C$1,210)),18,21))))))),"")</f>
        <v/>
      </c>
      <c r="I624" s="88" t="str">
        <f t="shared" ca="1" si="111"/>
        <v/>
      </c>
      <c r="J624" s="138" t="str">
        <f t="shared" ca="1" si="112"/>
        <v/>
      </c>
      <c r="K624" s="43" t="str">
        <f ca="1">+IF(G624&lt;&gt;"",SUM($G$7:G624),"")</f>
        <v/>
      </c>
      <c r="L624" s="46" t="str">
        <f t="shared" ca="1" si="113"/>
        <v/>
      </c>
      <c r="M624" s="51" t="str">
        <f ca="1">+IF(H624&lt;&gt;"",SUM($H$7:H624),"")</f>
        <v/>
      </c>
      <c r="N624" s="47" t="str">
        <f t="shared" ca="1" si="114"/>
        <v/>
      </c>
      <c r="O624" s="46" t="str">
        <f t="shared" ca="1" si="115"/>
        <v/>
      </c>
      <c r="P624" s="46" t="str">
        <f t="shared" ca="1" si="116"/>
        <v/>
      </c>
      <c r="Q624" s="53" t="str">
        <f t="shared" ca="1" si="117"/>
        <v/>
      </c>
      <c r="R624" s="53" t="str">
        <f t="shared" ca="1" si="118"/>
        <v/>
      </c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x14ac:dyDescent="0.25">
      <c r="A625" s="31">
        <v>619</v>
      </c>
      <c r="B625" s="37" t="str">
        <f t="shared" ca="1" si="108"/>
        <v/>
      </c>
      <c r="C625" s="40" t="str">
        <f t="shared" ca="1" si="109"/>
        <v/>
      </c>
      <c r="D625" s="43" t="str">
        <f ca="1">+IF($C625&lt;&gt;"",VLOOKUP(YEAR($C625),'Proyecciones cuota'!$B$5:$C$113,2,FALSE),"")</f>
        <v/>
      </c>
      <c r="E625" s="171">
        <f ca="1">IFERROR(IF($D625&lt;&gt;"",VLOOKUP(C625,Simulador!$H$17:$I$27,2,FALSE),0),0)</f>
        <v>0</v>
      </c>
      <c r="F625" s="46" t="str">
        <f t="shared" ca="1" si="110"/>
        <v/>
      </c>
      <c r="G625" s="43" t="str">
        <f ca="1">+IF(F625&lt;&gt;"",F625*VLOOKUP(YEAR($C625),'Proyecciones DTF'!$B$4:$Y$112,IF(C625&lt;EOMONTH($C$1,61),6,IF(AND(C625&gt;=EOMONTH($C$1,61),C625&lt;EOMONTH($C$1,90)),9,IF(AND(C625&gt;=EOMONTH($C$1,91),C625&lt;EOMONTH($C$1,120)),12,IF(AND(C625&gt;=EOMONTH($C$1,121),C625&lt;EOMONTH($C$1,150)),15,IF(AND(C625&gt;=EOMONTH($C$1,151),C625&lt;EOMONTH($C$1,180)),18,IF(AND(C625&gt;=EOMONTH($C$1,181),C625&lt;EOMONTH($C$1,210)),21,24))))))),"")</f>
        <v/>
      </c>
      <c r="H625" s="47" t="str">
        <f ca="1">+IF(F625&lt;&gt;"",F625*VLOOKUP(YEAR($C625),'Proyecciones DTF'!$B$4:$Y$112,IF(C625&lt;EOMONTH($C$1,61),3,IF(AND(C625&gt;=EOMONTH($C$1,61),C625&lt;EOMONTH($C$1,90)),6,IF(AND(C625&gt;=EOMONTH($C$1,91),C625&lt;EOMONTH($C$1,120)),9,IF(AND(C625&gt;=EOMONTH($C$1,121),C625&lt;EOMONTH($C$1,150)),12,IF(AND(C625&gt;=EOMONTH($C$1,151),C625&lt;EOMONTH($C$1,180)),15,IF(AND(C625&gt;=EOMONTH($C$1,181),C625&lt;EOMONTH($C$1,210)),18,21))))))),"")</f>
        <v/>
      </c>
      <c r="I625" s="88" t="str">
        <f t="shared" ca="1" si="111"/>
        <v/>
      </c>
      <c r="J625" s="138" t="str">
        <f t="shared" ca="1" si="112"/>
        <v/>
      </c>
      <c r="K625" s="43" t="str">
        <f ca="1">+IF(G625&lt;&gt;"",SUM($G$7:G625),"")</f>
        <v/>
      </c>
      <c r="L625" s="46" t="str">
        <f t="shared" ca="1" si="113"/>
        <v/>
      </c>
      <c r="M625" s="51" t="str">
        <f ca="1">+IF(H625&lt;&gt;"",SUM($H$7:H625),"")</f>
        <v/>
      </c>
      <c r="N625" s="47" t="str">
        <f t="shared" ca="1" si="114"/>
        <v/>
      </c>
      <c r="O625" s="46" t="str">
        <f t="shared" ca="1" si="115"/>
        <v/>
      </c>
      <c r="P625" s="46" t="str">
        <f t="shared" ca="1" si="116"/>
        <v/>
      </c>
      <c r="Q625" s="53" t="str">
        <f t="shared" ca="1" si="117"/>
        <v/>
      </c>
      <c r="R625" s="53" t="str">
        <f t="shared" ca="1" si="118"/>
        <v/>
      </c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x14ac:dyDescent="0.25">
      <c r="A626" s="31">
        <v>620</v>
      </c>
      <c r="B626" s="37" t="str">
        <f t="shared" ca="1" si="108"/>
        <v/>
      </c>
      <c r="C626" s="40" t="str">
        <f t="shared" ca="1" si="109"/>
        <v/>
      </c>
      <c r="D626" s="43" t="str">
        <f ca="1">+IF($C626&lt;&gt;"",VLOOKUP(YEAR($C626),'Proyecciones cuota'!$B$5:$C$113,2,FALSE),"")</f>
        <v/>
      </c>
      <c r="E626" s="171">
        <f ca="1">IFERROR(IF($D626&lt;&gt;"",VLOOKUP(C626,Simulador!$H$17:$I$27,2,FALSE),0),0)</f>
        <v>0</v>
      </c>
      <c r="F626" s="46" t="str">
        <f t="shared" ca="1" si="110"/>
        <v/>
      </c>
      <c r="G626" s="43" t="str">
        <f ca="1">+IF(F626&lt;&gt;"",F626*VLOOKUP(YEAR($C626),'Proyecciones DTF'!$B$4:$Y$112,IF(C626&lt;EOMONTH($C$1,61),6,IF(AND(C626&gt;=EOMONTH($C$1,61),C626&lt;EOMONTH($C$1,90)),9,IF(AND(C626&gt;=EOMONTH($C$1,91),C626&lt;EOMONTH($C$1,120)),12,IF(AND(C626&gt;=EOMONTH($C$1,121),C626&lt;EOMONTH($C$1,150)),15,IF(AND(C626&gt;=EOMONTH($C$1,151),C626&lt;EOMONTH($C$1,180)),18,IF(AND(C626&gt;=EOMONTH($C$1,181),C626&lt;EOMONTH($C$1,210)),21,24))))))),"")</f>
        <v/>
      </c>
      <c r="H626" s="47" t="str">
        <f ca="1">+IF(F626&lt;&gt;"",F626*VLOOKUP(YEAR($C626),'Proyecciones DTF'!$B$4:$Y$112,IF(C626&lt;EOMONTH($C$1,61),3,IF(AND(C626&gt;=EOMONTH($C$1,61),C626&lt;EOMONTH($C$1,90)),6,IF(AND(C626&gt;=EOMONTH($C$1,91),C626&lt;EOMONTH($C$1,120)),9,IF(AND(C626&gt;=EOMONTH($C$1,121),C626&lt;EOMONTH($C$1,150)),12,IF(AND(C626&gt;=EOMONTH($C$1,151),C626&lt;EOMONTH($C$1,180)),15,IF(AND(C626&gt;=EOMONTH($C$1,181),C626&lt;EOMONTH($C$1,210)),18,21))))))),"")</f>
        <v/>
      </c>
      <c r="I626" s="88" t="str">
        <f t="shared" ca="1" si="111"/>
        <v/>
      </c>
      <c r="J626" s="138" t="str">
        <f t="shared" ca="1" si="112"/>
        <v/>
      </c>
      <c r="K626" s="43" t="str">
        <f ca="1">+IF(G626&lt;&gt;"",SUM($G$7:G626),"")</f>
        <v/>
      </c>
      <c r="L626" s="46" t="str">
        <f t="shared" ca="1" si="113"/>
        <v/>
      </c>
      <c r="M626" s="51" t="str">
        <f ca="1">+IF(H626&lt;&gt;"",SUM($H$7:H626),"")</f>
        <v/>
      </c>
      <c r="N626" s="47" t="str">
        <f t="shared" ca="1" si="114"/>
        <v/>
      </c>
      <c r="O626" s="46" t="str">
        <f t="shared" ca="1" si="115"/>
        <v/>
      </c>
      <c r="P626" s="46" t="str">
        <f t="shared" ca="1" si="116"/>
        <v/>
      </c>
      <c r="Q626" s="53" t="str">
        <f t="shared" ca="1" si="117"/>
        <v/>
      </c>
      <c r="R626" s="53" t="str">
        <f t="shared" ca="1" si="118"/>
        <v/>
      </c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x14ac:dyDescent="0.25">
      <c r="A627" s="31">
        <v>621</v>
      </c>
      <c r="B627" s="37" t="str">
        <f t="shared" ca="1" si="108"/>
        <v/>
      </c>
      <c r="C627" s="40" t="str">
        <f t="shared" ca="1" si="109"/>
        <v/>
      </c>
      <c r="D627" s="43" t="str">
        <f ca="1">+IF($C627&lt;&gt;"",VLOOKUP(YEAR($C627),'Proyecciones cuota'!$B$5:$C$113,2,FALSE),"")</f>
        <v/>
      </c>
      <c r="E627" s="171">
        <f ca="1">IFERROR(IF($D627&lt;&gt;"",VLOOKUP(C627,Simulador!$H$17:$I$27,2,FALSE),0),0)</f>
        <v>0</v>
      </c>
      <c r="F627" s="46" t="str">
        <f t="shared" ca="1" si="110"/>
        <v/>
      </c>
      <c r="G627" s="43" t="str">
        <f ca="1">+IF(F627&lt;&gt;"",F627*VLOOKUP(YEAR($C627),'Proyecciones DTF'!$B$4:$Y$112,IF(C627&lt;EOMONTH($C$1,61),6,IF(AND(C627&gt;=EOMONTH($C$1,61),C627&lt;EOMONTH($C$1,90)),9,IF(AND(C627&gt;=EOMONTH($C$1,91),C627&lt;EOMONTH($C$1,120)),12,IF(AND(C627&gt;=EOMONTH($C$1,121),C627&lt;EOMONTH($C$1,150)),15,IF(AND(C627&gt;=EOMONTH($C$1,151),C627&lt;EOMONTH($C$1,180)),18,IF(AND(C627&gt;=EOMONTH($C$1,181),C627&lt;EOMONTH($C$1,210)),21,24))))))),"")</f>
        <v/>
      </c>
      <c r="H627" s="47" t="str">
        <f ca="1">+IF(F627&lt;&gt;"",F627*VLOOKUP(YEAR($C627),'Proyecciones DTF'!$B$4:$Y$112,IF(C627&lt;EOMONTH($C$1,61),3,IF(AND(C627&gt;=EOMONTH($C$1,61),C627&lt;EOMONTH($C$1,90)),6,IF(AND(C627&gt;=EOMONTH($C$1,91),C627&lt;EOMONTH($C$1,120)),9,IF(AND(C627&gt;=EOMONTH($C$1,121),C627&lt;EOMONTH($C$1,150)),12,IF(AND(C627&gt;=EOMONTH($C$1,151),C627&lt;EOMONTH($C$1,180)),15,IF(AND(C627&gt;=EOMONTH($C$1,181),C627&lt;EOMONTH($C$1,210)),18,21))))))),"")</f>
        <v/>
      </c>
      <c r="I627" s="88" t="str">
        <f t="shared" ca="1" si="111"/>
        <v/>
      </c>
      <c r="J627" s="138" t="str">
        <f t="shared" ca="1" si="112"/>
        <v/>
      </c>
      <c r="K627" s="43" t="str">
        <f ca="1">+IF(G627&lt;&gt;"",SUM($G$7:G627),"")</f>
        <v/>
      </c>
      <c r="L627" s="46" t="str">
        <f t="shared" ca="1" si="113"/>
        <v/>
      </c>
      <c r="M627" s="51" t="str">
        <f ca="1">+IF(H627&lt;&gt;"",SUM($H$7:H627),"")</f>
        <v/>
      </c>
      <c r="N627" s="47" t="str">
        <f t="shared" ca="1" si="114"/>
        <v/>
      </c>
      <c r="O627" s="46" t="str">
        <f t="shared" ca="1" si="115"/>
        <v/>
      </c>
      <c r="P627" s="46" t="str">
        <f t="shared" ca="1" si="116"/>
        <v/>
      </c>
      <c r="Q627" s="53" t="str">
        <f t="shared" ca="1" si="117"/>
        <v/>
      </c>
      <c r="R627" s="53" t="str">
        <f t="shared" ca="1" si="118"/>
        <v/>
      </c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x14ac:dyDescent="0.25">
      <c r="A628" s="31">
        <v>622</v>
      </c>
      <c r="B628" s="37" t="str">
        <f t="shared" ca="1" si="108"/>
        <v/>
      </c>
      <c r="C628" s="40" t="str">
        <f t="shared" ca="1" si="109"/>
        <v/>
      </c>
      <c r="D628" s="43" t="str">
        <f ca="1">+IF($C628&lt;&gt;"",VLOOKUP(YEAR($C628),'Proyecciones cuota'!$B$5:$C$113,2,FALSE),"")</f>
        <v/>
      </c>
      <c r="E628" s="171">
        <f ca="1">IFERROR(IF($D628&lt;&gt;"",VLOOKUP(C628,Simulador!$H$17:$I$27,2,FALSE),0),0)</f>
        <v>0</v>
      </c>
      <c r="F628" s="46" t="str">
        <f t="shared" ca="1" si="110"/>
        <v/>
      </c>
      <c r="G628" s="43" t="str">
        <f ca="1">+IF(F628&lt;&gt;"",F628*VLOOKUP(YEAR($C628),'Proyecciones DTF'!$B$4:$Y$112,IF(C628&lt;EOMONTH($C$1,61),6,IF(AND(C628&gt;=EOMONTH($C$1,61),C628&lt;EOMONTH($C$1,90)),9,IF(AND(C628&gt;=EOMONTH($C$1,91),C628&lt;EOMONTH($C$1,120)),12,IF(AND(C628&gt;=EOMONTH($C$1,121),C628&lt;EOMONTH($C$1,150)),15,IF(AND(C628&gt;=EOMONTH($C$1,151),C628&lt;EOMONTH($C$1,180)),18,IF(AND(C628&gt;=EOMONTH($C$1,181),C628&lt;EOMONTH($C$1,210)),21,24))))))),"")</f>
        <v/>
      </c>
      <c r="H628" s="47" t="str">
        <f ca="1">+IF(F628&lt;&gt;"",F628*VLOOKUP(YEAR($C628),'Proyecciones DTF'!$B$4:$Y$112,IF(C628&lt;EOMONTH($C$1,61),3,IF(AND(C628&gt;=EOMONTH($C$1,61),C628&lt;EOMONTH($C$1,90)),6,IF(AND(C628&gt;=EOMONTH($C$1,91),C628&lt;EOMONTH($C$1,120)),9,IF(AND(C628&gt;=EOMONTH($C$1,121),C628&lt;EOMONTH($C$1,150)),12,IF(AND(C628&gt;=EOMONTH($C$1,151),C628&lt;EOMONTH($C$1,180)),15,IF(AND(C628&gt;=EOMONTH($C$1,181),C628&lt;EOMONTH($C$1,210)),18,21))))))),"")</f>
        <v/>
      </c>
      <c r="I628" s="88" t="str">
        <f t="shared" ca="1" si="111"/>
        <v/>
      </c>
      <c r="J628" s="138" t="str">
        <f t="shared" ca="1" si="112"/>
        <v/>
      </c>
      <c r="K628" s="43" t="str">
        <f ca="1">+IF(G628&lt;&gt;"",SUM($G$7:G628),"")</f>
        <v/>
      </c>
      <c r="L628" s="46" t="str">
        <f t="shared" ca="1" si="113"/>
        <v/>
      </c>
      <c r="M628" s="51" t="str">
        <f ca="1">+IF(H628&lt;&gt;"",SUM($H$7:H628),"")</f>
        <v/>
      </c>
      <c r="N628" s="47" t="str">
        <f t="shared" ca="1" si="114"/>
        <v/>
      </c>
      <c r="O628" s="46" t="str">
        <f t="shared" ca="1" si="115"/>
        <v/>
      </c>
      <c r="P628" s="46" t="str">
        <f t="shared" ca="1" si="116"/>
        <v/>
      </c>
      <c r="Q628" s="53" t="str">
        <f t="shared" ca="1" si="117"/>
        <v/>
      </c>
      <c r="R628" s="53" t="str">
        <f t="shared" ca="1" si="118"/>
        <v/>
      </c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x14ac:dyDescent="0.25">
      <c r="A629" s="31">
        <v>623</v>
      </c>
      <c r="B629" s="37" t="str">
        <f t="shared" ca="1" si="108"/>
        <v/>
      </c>
      <c r="C629" s="40" t="str">
        <f t="shared" ca="1" si="109"/>
        <v/>
      </c>
      <c r="D629" s="43" t="str">
        <f ca="1">+IF($C629&lt;&gt;"",VLOOKUP(YEAR($C629),'Proyecciones cuota'!$B$5:$C$113,2,FALSE),"")</f>
        <v/>
      </c>
      <c r="E629" s="171">
        <f ca="1">IFERROR(IF($D629&lt;&gt;"",VLOOKUP(C629,Simulador!$H$17:$I$27,2,FALSE),0),0)</f>
        <v>0</v>
      </c>
      <c r="F629" s="46" t="str">
        <f t="shared" ca="1" si="110"/>
        <v/>
      </c>
      <c r="G629" s="43" t="str">
        <f ca="1">+IF(F629&lt;&gt;"",F629*VLOOKUP(YEAR($C629),'Proyecciones DTF'!$B$4:$Y$112,IF(C629&lt;EOMONTH($C$1,61),6,IF(AND(C629&gt;=EOMONTH($C$1,61),C629&lt;EOMONTH($C$1,90)),9,IF(AND(C629&gt;=EOMONTH($C$1,91),C629&lt;EOMONTH($C$1,120)),12,IF(AND(C629&gt;=EOMONTH($C$1,121),C629&lt;EOMONTH($C$1,150)),15,IF(AND(C629&gt;=EOMONTH($C$1,151),C629&lt;EOMONTH($C$1,180)),18,IF(AND(C629&gt;=EOMONTH($C$1,181),C629&lt;EOMONTH($C$1,210)),21,24))))))),"")</f>
        <v/>
      </c>
      <c r="H629" s="47" t="str">
        <f ca="1">+IF(F629&lt;&gt;"",F629*VLOOKUP(YEAR($C629),'Proyecciones DTF'!$B$4:$Y$112,IF(C629&lt;EOMONTH($C$1,61),3,IF(AND(C629&gt;=EOMONTH($C$1,61),C629&lt;EOMONTH($C$1,90)),6,IF(AND(C629&gt;=EOMONTH($C$1,91),C629&lt;EOMONTH($C$1,120)),9,IF(AND(C629&gt;=EOMONTH($C$1,121),C629&lt;EOMONTH($C$1,150)),12,IF(AND(C629&gt;=EOMONTH($C$1,151),C629&lt;EOMONTH($C$1,180)),15,IF(AND(C629&gt;=EOMONTH($C$1,181),C629&lt;EOMONTH($C$1,210)),18,21))))))),"")</f>
        <v/>
      </c>
      <c r="I629" s="88" t="str">
        <f t="shared" ca="1" si="111"/>
        <v/>
      </c>
      <c r="J629" s="138" t="str">
        <f t="shared" ca="1" si="112"/>
        <v/>
      </c>
      <c r="K629" s="43" t="str">
        <f ca="1">+IF(G629&lt;&gt;"",SUM($G$7:G629),"")</f>
        <v/>
      </c>
      <c r="L629" s="46" t="str">
        <f t="shared" ca="1" si="113"/>
        <v/>
      </c>
      <c r="M629" s="51" t="str">
        <f ca="1">+IF(H629&lt;&gt;"",SUM($H$7:H629),"")</f>
        <v/>
      </c>
      <c r="N629" s="47" t="str">
        <f t="shared" ca="1" si="114"/>
        <v/>
      </c>
      <c r="O629" s="46" t="str">
        <f t="shared" ca="1" si="115"/>
        <v/>
      </c>
      <c r="P629" s="46" t="str">
        <f t="shared" ca="1" si="116"/>
        <v/>
      </c>
      <c r="Q629" s="53" t="str">
        <f t="shared" ca="1" si="117"/>
        <v/>
      </c>
      <c r="R629" s="53" t="str">
        <f t="shared" ca="1" si="118"/>
        <v/>
      </c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x14ac:dyDescent="0.25">
      <c r="A630" s="31">
        <v>624</v>
      </c>
      <c r="B630" s="37" t="str">
        <f t="shared" ca="1" si="108"/>
        <v/>
      </c>
      <c r="C630" s="40" t="str">
        <f t="shared" ca="1" si="109"/>
        <v/>
      </c>
      <c r="D630" s="43" t="str">
        <f ca="1">+IF($C630&lt;&gt;"",VLOOKUP(YEAR($C630),'Proyecciones cuota'!$B$5:$C$113,2,FALSE),"")</f>
        <v/>
      </c>
      <c r="E630" s="171">
        <f ca="1">IFERROR(IF($D630&lt;&gt;"",VLOOKUP(C630,Simulador!$H$17:$I$27,2,FALSE),0),0)</f>
        <v>0</v>
      </c>
      <c r="F630" s="46" t="str">
        <f t="shared" ca="1" si="110"/>
        <v/>
      </c>
      <c r="G630" s="43" t="str">
        <f ca="1">+IF(F630&lt;&gt;"",F630*VLOOKUP(YEAR($C630),'Proyecciones DTF'!$B$4:$Y$112,IF(C630&lt;EOMONTH($C$1,61),6,IF(AND(C630&gt;=EOMONTH($C$1,61),C630&lt;EOMONTH($C$1,90)),9,IF(AND(C630&gt;=EOMONTH($C$1,91),C630&lt;EOMONTH($C$1,120)),12,IF(AND(C630&gt;=EOMONTH($C$1,121),C630&lt;EOMONTH($C$1,150)),15,IF(AND(C630&gt;=EOMONTH($C$1,151),C630&lt;EOMONTH($C$1,180)),18,IF(AND(C630&gt;=EOMONTH($C$1,181),C630&lt;EOMONTH($C$1,210)),21,24))))))),"")</f>
        <v/>
      </c>
      <c r="H630" s="47" t="str">
        <f ca="1">+IF(F630&lt;&gt;"",F630*VLOOKUP(YEAR($C630),'Proyecciones DTF'!$B$4:$Y$112,IF(C630&lt;EOMONTH($C$1,61),3,IF(AND(C630&gt;=EOMONTH($C$1,61),C630&lt;EOMONTH($C$1,90)),6,IF(AND(C630&gt;=EOMONTH($C$1,91),C630&lt;EOMONTH($C$1,120)),9,IF(AND(C630&gt;=EOMONTH($C$1,121),C630&lt;EOMONTH($C$1,150)),12,IF(AND(C630&gt;=EOMONTH($C$1,151),C630&lt;EOMONTH($C$1,180)),15,IF(AND(C630&gt;=EOMONTH($C$1,181),C630&lt;EOMONTH($C$1,210)),18,21))))))),"")</f>
        <v/>
      </c>
      <c r="I630" s="88" t="str">
        <f t="shared" ca="1" si="111"/>
        <v/>
      </c>
      <c r="J630" s="138" t="str">
        <f t="shared" ca="1" si="112"/>
        <v/>
      </c>
      <c r="K630" s="43" t="str">
        <f ca="1">+IF(G630&lt;&gt;"",SUM($G$7:G630),"")</f>
        <v/>
      </c>
      <c r="L630" s="46" t="str">
        <f t="shared" ca="1" si="113"/>
        <v/>
      </c>
      <c r="M630" s="51" t="str">
        <f ca="1">+IF(H630&lt;&gt;"",SUM($H$7:H630),"")</f>
        <v/>
      </c>
      <c r="N630" s="47" t="str">
        <f t="shared" ca="1" si="114"/>
        <v/>
      </c>
      <c r="O630" s="46" t="str">
        <f t="shared" ca="1" si="115"/>
        <v/>
      </c>
      <c r="P630" s="46" t="str">
        <f t="shared" ca="1" si="116"/>
        <v/>
      </c>
      <c r="Q630" s="53" t="str">
        <f t="shared" ca="1" si="117"/>
        <v/>
      </c>
      <c r="R630" s="53" t="str">
        <f t="shared" ca="1" si="118"/>
        <v/>
      </c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x14ac:dyDescent="0.25">
      <c r="A631" s="31">
        <v>625</v>
      </c>
      <c r="B631" s="37" t="str">
        <f t="shared" ca="1" si="108"/>
        <v/>
      </c>
      <c r="C631" s="40" t="str">
        <f t="shared" ca="1" si="109"/>
        <v/>
      </c>
      <c r="D631" s="43" t="str">
        <f ca="1">+IF($C631&lt;&gt;"",VLOOKUP(YEAR($C631),'Proyecciones cuota'!$B$5:$C$113,2,FALSE),"")</f>
        <v/>
      </c>
      <c r="E631" s="171">
        <f ca="1">IFERROR(IF($D631&lt;&gt;"",VLOOKUP(C631,Simulador!$H$17:$I$27,2,FALSE),0),0)</f>
        <v>0</v>
      </c>
      <c r="F631" s="46" t="str">
        <f t="shared" ca="1" si="110"/>
        <v/>
      </c>
      <c r="G631" s="43" t="str">
        <f ca="1">+IF(F631&lt;&gt;"",F631*VLOOKUP(YEAR($C631),'Proyecciones DTF'!$B$4:$Y$112,IF(C631&lt;EOMONTH($C$1,61),6,IF(AND(C631&gt;=EOMONTH($C$1,61),C631&lt;EOMONTH($C$1,90)),9,IF(AND(C631&gt;=EOMONTH($C$1,91),C631&lt;EOMONTH($C$1,120)),12,IF(AND(C631&gt;=EOMONTH($C$1,121),C631&lt;EOMONTH($C$1,150)),15,IF(AND(C631&gt;=EOMONTH($C$1,151),C631&lt;EOMONTH($C$1,180)),18,IF(AND(C631&gt;=EOMONTH($C$1,181),C631&lt;EOMONTH($C$1,210)),21,24))))))),"")</f>
        <v/>
      </c>
      <c r="H631" s="47" t="str">
        <f ca="1">+IF(F631&lt;&gt;"",F631*VLOOKUP(YEAR($C631),'Proyecciones DTF'!$B$4:$Y$112,IF(C631&lt;EOMONTH($C$1,61),3,IF(AND(C631&gt;=EOMONTH($C$1,61),C631&lt;EOMONTH($C$1,90)),6,IF(AND(C631&gt;=EOMONTH($C$1,91),C631&lt;EOMONTH($C$1,120)),9,IF(AND(C631&gt;=EOMONTH($C$1,121),C631&lt;EOMONTH($C$1,150)),12,IF(AND(C631&gt;=EOMONTH($C$1,151),C631&lt;EOMONTH($C$1,180)),15,IF(AND(C631&gt;=EOMONTH($C$1,181),C631&lt;EOMONTH($C$1,210)),18,21))))))),"")</f>
        <v/>
      </c>
      <c r="I631" s="88" t="str">
        <f t="shared" ca="1" si="111"/>
        <v/>
      </c>
      <c r="J631" s="138" t="str">
        <f t="shared" ca="1" si="112"/>
        <v/>
      </c>
      <c r="K631" s="43" t="str">
        <f ca="1">+IF(G631&lt;&gt;"",SUM($G$7:G631),"")</f>
        <v/>
      </c>
      <c r="L631" s="46" t="str">
        <f t="shared" ca="1" si="113"/>
        <v/>
      </c>
      <c r="M631" s="51" t="str">
        <f ca="1">+IF(H631&lt;&gt;"",SUM($H$7:H631),"")</f>
        <v/>
      </c>
      <c r="N631" s="47" t="str">
        <f t="shared" ca="1" si="114"/>
        <v/>
      </c>
      <c r="O631" s="46" t="str">
        <f t="shared" ca="1" si="115"/>
        <v/>
      </c>
      <c r="P631" s="46" t="str">
        <f t="shared" ca="1" si="116"/>
        <v/>
      </c>
      <c r="Q631" s="53" t="str">
        <f t="shared" ca="1" si="117"/>
        <v/>
      </c>
      <c r="R631" s="53" t="str">
        <f t="shared" ca="1" si="118"/>
        <v/>
      </c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x14ac:dyDescent="0.25">
      <c r="A632" s="31">
        <v>626</v>
      </c>
      <c r="B632" s="37" t="str">
        <f t="shared" ca="1" si="108"/>
        <v/>
      </c>
      <c r="C632" s="40" t="str">
        <f t="shared" ca="1" si="109"/>
        <v/>
      </c>
      <c r="D632" s="43" t="str">
        <f ca="1">+IF($C632&lt;&gt;"",VLOOKUP(YEAR($C632),'Proyecciones cuota'!$B$5:$C$113,2,FALSE),"")</f>
        <v/>
      </c>
      <c r="E632" s="171">
        <f ca="1">IFERROR(IF($D632&lt;&gt;"",VLOOKUP(C632,Simulador!$H$17:$I$27,2,FALSE),0),0)</f>
        <v>0</v>
      </c>
      <c r="F632" s="46" t="str">
        <f t="shared" ca="1" si="110"/>
        <v/>
      </c>
      <c r="G632" s="43" t="str">
        <f ca="1">+IF(F632&lt;&gt;"",F632*VLOOKUP(YEAR($C632),'Proyecciones DTF'!$B$4:$Y$112,IF(C632&lt;EOMONTH($C$1,61),6,IF(AND(C632&gt;=EOMONTH($C$1,61),C632&lt;EOMONTH($C$1,90)),9,IF(AND(C632&gt;=EOMONTH($C$1,91),C632&lt;EOMONTH($C$1,120)),12,IF(AND(C632&gt;=EOMONTH($C$1,121),C632&lt;EOMONTH($C$1,150)),15,IF(AND(C632&gt;=EOMONTH($C$1,151),C632&lt;EOMONTH($C$1,180)),18,IF(AND(C632&gt;=EOMONTH($C$1,181),C632&lt;EOMONTH($C$1,210)),21,24))))))),"")</f>
        <v/>
      </c>
      <c r="H632" s="47" t="str">
        <f ca="1">+IF(F632&lt;&gt;"",F632*VLOOKUP(YEAR($C632),'Proyecciones DTF'!$B$4:$Y$112,IF(C632&lt;EOMONTH($C$1,61),3,IF(AND(C632&gt;=EOMONTH($C$1,61),C632&lt;EOMONTH($C$1,90)),6,IF(AND(C632&gt;=EOMONTH($C$1,91),C632&lt;EOMONTH($C$1,120)),9,IF(AND(C632&gt;=EOMONTH($C$1,121),C632&lt;EOMONTH($C$1,150)),12,IF(AND(C632&gt;=EOMONTH($C$1,151),C632&lt;EOMONTH($C$1,180)),15,IF(AND(C632&gt;=EOMONTH($C$1,181),C632&lt;EOMONTH($C$1,210)),18,21))))))),"")</f>
        <v/>
      </c>
      <c r="I632" s="88" t="str">
        <f t="shared" ca="1" si="111"/>
        <v/>
      </c>
      <c r="J632" s="138" t="str">
        <f t="shared" ca="1" si="112"/>
        <v/>
      </c>
      <c r="K632" s="43" t="str">
        <f ca="1">+IF(G632&lt;&gt;"",SUM($G$7:G632),"")</f>
        <v/>
      </c>
      <c r="L632" s="46" t="str">
        <f t="shared" ca="1" si="113"/>
        <v/>
      </c>
      <c r="M632" s="51" t="str">
        <f ca="1">+IF(H632&lt;&gt;"",SUM($H$7:H632),"")</f>
        <v/>
      </c>
      <c r="N632" s="47" t="str">
        <f t="shared" ca="1" si="114"/>
        <v/>
      </c>
      <c r="O632" s="46" t="str">
        <f t="shared" ca="1" si="115"/>
        <v/>
      </c>
      <c r="P632" s="46" t="str">
        <f t="shared" ca="1" si="116"/>
        <v/>
      </c>
      <c r="Q632" s="53" t="str">
        <f t="shared" ca="1" si="117"/>
        <v/>
      </c>
      <c r="R632" s="53" t="str">
        <f t="shared" ca="1" si="118"/>
        <v/>
      </c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x14ac:dyDescent="0.25">
      <c r="A633" s="31">
        <v>627</v>
      </c>
      <c r="B633" s="37" t="str">
        <f t="shared" ca="1" si="108"/>
        <v/>
      </c>
      <c r="C633" s="40" t="str">
        <f t="shared" ca="1" si="109"/>
        <v/>
      </c>
      <c r="D633" s="43" t="str">
        <f ca="1">+IF($C633&lt;&gt;"",VLOOKUP(YEAR($C633),'Proyecciones cuota'!$B$5:$C$113,2,FALSE),"")</f>
        <v/>
      </c>
      <c r="E633" s="171">
        <f ca="1">IFERROR(IF($D633&lt;&gt;"",VLOOKUP(C633,Simulador!$H$17:$I$27,2,FALSE),0),0)</f>
        <v>0</v>
      </c>
      <c r="F633" s="46" t="str">
        <f t="shared" ca="1" si="110"/>
        <v/>
      </c>
      <c r="G633" s="43" t="str">
        <f ca="1">+IF(F633&lt;&gt;"",F633*VLOOKUP(YEAR($C633),'Proyecciones DTF'!$B$4:$Y$112,IF(C633&lt;EOMONTH($C$1,61),6,IF(AND(C633&gt;=EOMONTH($C$1,61),C633&lt;EOMONTH($C$1,90)),9,IF(AND(C633&gt;=EOMONTH($C$1,91),C633&lt;EOMONTH($C$1,120)),12,IF(AND(C633&gt;=EOMONTH($C$1,121),C633&lt;EOMONTH($C$1,150)),15,IF(AND(C633&gt;=EOMONTH($C$1,151),C633&lt;EOMONTH($C$1,180)),18,IF(AND(C633&gt;=EOMONTH($C$1,181),C633&lt;EOMONTH($C$1,210)),21,24))))))),"")</f>
        <v/>
      </c>
      <c r="H633" s="47" t="str">
        <f ca="1">+IF(F633&lt;&gt;"",F633*VLOOKUP(YEAR($C633),'Proyecciones DTF'!$B$4:$Y$112,IF(C633&lt;EOMONTH($C$1,61),3,IF(AND(C633&gt;=EOMONTH($C$1,61),C633&lt;EOMONTH($C$1,90)),6,IF(AND(C633&gt;=EOMONTH($C$1,91),C633&lt;EOMONTH($C$1,120)),9,IF(AND(C633&gt;=EOMONTH($C$1,121),C633&lt;EOMONTH($C$1,150)),12,IF(AND(C633&gt;=EOMONTH($C$1,151),C633&lt;EOMONTH($C$1,180)),15,IF(AND(C633&gt;=EOMONTH($C$1,181),C633&lt;EOMONTH($C$1,210)),18,21))))))),"")</f>
        <v/>
      </c>
      <c r="I633" s="88" t="str">
        <f t="shared" ca="1" si="111"/>
        <v/>
      </c>
      <c r="J633" s="138" t="str">
        <f t="shared" ca="1" si="112"/>
        <v/>
      </c>
      <c r="K633" s="43" t="str">
        <f ca="1">+IF(G633&lt;&gt;"",SUM($G$7:G633),"")</f>
        <v/>
      </c>
      <c r="L633" s="46" t="str">
        <f t="shared" ca="1" si="113"/>
        <v/>
      </c>
      <c r="M633" s="51" t="str">
        <f ca="1">+IF(H633&lt;&gt;"",SUM($H$7:H633),"")</f>
        <v/>
      </c>
      <c r="N633" s="47" t="str">
        <f t="shared" ca="1" si="114"/>
        <v/>
      </c>
      <c r="O633" s="46" t="str">
        <f t="shared" ca="1" si="115"/>
        <v/>
      </c>
      <c r="P633" s="46" t="str">
        <f t="shared" ca="1" si="116"/>
        <v/>
      </c>
      <c r="Q633" s="53" t="str">
        <f t="shared" ca="1" si="117"/>
        <v/>
      </c>
      <c r="R633" s="53" t="str">
        <f t="shared" ca="1" si="118"/>
        <v/>
      </c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x14ac:dyDescent="0.25">
      <c r="A634" s="31">
        <v>628</v>
      </c>
      <c r="B634" s="37" t="str">
        <f t="shared" ca="1" si="108"/>
        <v/>
      </c>
      <c r="C634" s="40" t="str">
        <f t="shared" ca="1" si="109"/>
        <v/>
      </c>
      <c r="D634" s="43" t="str">
        <f ca="1">+IF($C634&lt;&gt;"",VLOOKUP(YEAR($C634),'Proyecciones cuota'!$B$5:$C$113,2,FALSE),"")</f>
        <v/>
      </c>
      <c r="E634" s="171">
        <f ca="1">IFERROR(IF($D634&lt;&gt;"",VLOOKUP(C634,Simulador!$H$17:$I$27,2,FALSE),0),0)</f>
        <v>0</v>
      </c>
      <c r="F634" s="46" t="str">
        <f t="shared" ca="1" si="110"/>
        <v/>
      </c>
      <c r="G634" s="43" t="str">
        <f ca="1">+IF(F634&lt;&gt;"",F634*VLOOKUP(YEAR($C634),'Proyecciones DTF'!$B$4:$Y$112,IF(C634&lt;EOMONTH($C$1,61),6,IF(AND(C634&gt;=EOMONTH($C$1,61),C634&lt;EOMONTH($C$1,90)),9,IF(AND(C634&gt;=EOMONTH($C$1,91),C634&lt;EOMONTH($C$1,120)),12,IF(AND(C634&gt;=EOMONTH($C$1,121),C634&lt;EOMONTH($C$1,150)),15,IF(AND(C634&gt;=EOMONTH($C$1,151),C634&lt;EOMONTH($C$1,180)),18,IF(AND(C634&gt;=EOMONTH($C$1,181),C634&lt;EOMONTH($C$1,210)),21,24))))))),"")</f>
        <v/>
      </c>
      <c r="H634" s="47" t="str">
        <f ca="1">+IF(F634&lt;&gt;"",F634*VLOOKUP(YEAR($C634),'Proyecciones DTF'!$B$4:$Y$112,IF(C634&lt;EOMONTH($C$1,61),3,IF(AND(C634&gt;=EOMONTH($C$1,61),C634&lt;EOMONTH($C$1,90)),6,IF(AND(C634&gt;=EOMONTH($C$1,91),C634&lt;EOMONTH($C$1,120)),9,IF(AND(C634&gt;=EOMONTH($C$1,121),C634&lt;EOMONTH($C$1,150)),12,IF(AND(C634&gt;=EOMONTH($C$1,151),C634&lt;EOMONTH($C$1,180)),15,IF(AND(C634&gt;=EOMONTH($C$1,181),C634&lt;EOMONTH($C$1,210)),18,21))))))),"")</f>
        <v/>
      </c>
      <c r="I634" s="88" t="str">
        <f t="shared" ca="1" si="111"/>
        <v/>
      </c>
      <c r="J634" s="138" t="str">
        <f t="shared" ca="1" si="112"/>
        <v/>
      </c>
      <c r="K634" s="43" t="str">
        <f ca="1">+IF(G634&lt;&gt;"",SUM($G$7:G634),"")</f>
        <v/>
      </c>
      <c r="L634" s="46" t="str">
        <f t="shared" ca="1" si="113"/>
        <v/>
      </c>
      <c r="M634" s="51" t="str">
        <f ca="1">+IF(H634&lt;&gt;"",SUM($H$7:H634),"")</f>
        <v/>
      </c>
      <c r="N634" s="47" t="str">
        <f t="shared" ca="1" si="114"/>
        <v/>
      </c>
      <c r="O634" s="46" t="str">
        <f t="shared" ca="1" si="115"/>
        <v/>
      </c>
      <c r="P634" s="46" t="str">
        <f t="shared" ca="1" si="116"/>
        <v/>
      </c>
      <c r="Q634" s="53" t="str">
        <f t="shared" ca="1" si="117"/>
        <v/>
      </c>
      <c r="R634" s="53" t="str">
        <f t="shared" ca="1" si="118"/>
        <v/>
      </c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x14ac:dyDescent="0.25">
      <c r="A635" s="31">
        <v>629</v>
      </c>
      <c r="B635" s="37" t="str">
        <f t="shared" ca="1" si="108"/>
        <v/>
      </c>
      <c r="C635" s="40" t="str">
        <f t="shared" ca="1" si="109"/>
        <v/>
      </c>
      <c r="D635" s="43" t="str">
        <f ca="1">+IF($C635&lt;&gt;"",VLOOKUP(YEAR($C635),'Proyecciones cuota'!$B$5:$C$113,2,FALSE),"")</f>
        <v/>
      </c>
      <c r="E635" s="171">
        <f ca="1">IFERROR(IF($D635&lt;&gt;"",VLOOKUP(C635,Simulador!$H$17:$I$27,2,FALSE),0),0)</f>
        <v>0</v>
      </c>
      <c r="F635" s="46" t="str">
        <f t="shared" ca="1" si="110"/>
        <v/>
      </c>
      <c r="G635" s="43" t="str">
        <f ca="1">+IF(F635&lt;&gt;"",F635*VLOOKUP(YEAR($C635),'Proyecciones DTF'!$B$4:$Y$112,IF(C635&lt;EOMONTH($C$1,61),6,IF(AND(C635&gt;=EOMONTH($C$1,61),C635&lt;EOMONTH($C$1,90)),9,IF(AND(C635&gt;=EOMONTH($C$1,91),C635&lt;EOMONTH($C$1,120)),12,IF(AND(C635&gt;=EOMONTH($C$1,121),C635&lt;EOMONTH($C$1,150)),15,IF(AND(C635&gt;=EOMONTH($C$1,151),C635&lt;EOMONTH($C$1,180)),18,IF(AND(C635&gt;=EOMONTH($C$1,181),C635&lt;EOMONTH($C$1,210)),21,24))))))),"")</f>
        <v/>
      </c>
      <c r="H635" s="47" t="str">
        <f ca="1">+IF(F635&lt;&gt;"",F635*VLOOKUP(YEAR($C635),'Proyecciones DTF'!$B$4:$Y$112,IF(C635&lt;EOMONTH($C$1,61),3,IF(AND(C635&gt;=EOMONTH($C$1,61),C635&lt;EOMONTH($C$1,90)),6,IF(AND(C635&gt;=EOMONTH($C$1,91),C635&lt;EOMONTH($C$1,120)),9,IF(AND(C635&gt;=EOMONTH($C$1,121),C635&lt;EOMONTH($C$1,150)),12,IF(AND(C635&gt;=EOMONTH($C$1,151),C635&lt;EOMONTH($C$1,180)),15,IF(AND(C635&gt;=EOMONTH($C$1,181),C635&lt;EOMONTH($C$1,210)),18,21))))))),"")</f>
        <v/>
      </c>
      <c r="I635" s="88" t="str">
        <f t="shared" ca="1" si="111"/>
        <v/>
      </c>
      <c r="J635" s="138" t="str">
        <f t="shared" ca="1" si="112"/>
        <v/>
      </c>
      <c r="K635" s="43" t="str">
        <f ca="1">+IF(G635&lt;&gt;"",SUM($G$7:G635),"")</f>
        <v/>
      </c>
      <c r="L635" s="46" t="str">
        <f t="shared" ca="1" si="113"/>
        <v/>
      </c>
      <c r="M635" s="51" t="str">
        <f ca="1">+IF(H635&lt;&gt;"",SUM($H$7:H635),"")</f>
        <v/>
      </c>
      <c r="N635" s="47" t="str">
        <f t="shared" ca="1" si="114"/>
        <v/>
      </c>
      <c r="O635" s="46" t="str">
        <f t="shared" ca="1" si="115"/>
        <v/>
      </c>
      <c r="P635" s="46" t="str">
        <f t="shared" ca="1" si="116"/>
        <v/>
      </c>
      <c r="Q635" s="53" t="str">
        <f t="shared" ca="1" si="117"/>
        <v/>
      </c>
      <c r="R635" s="53" t="str">
        <f t="shared" ca="1" si="118"/>
        <v/>
      </c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x14ac:dyDescent="0.25">
      <c r="A636" s="31">
        <v>630</v>
      </c>
      <c r="B636" s="37" t="str">
        <f t="shared" ca="1" si="108"/>
        <v/>
      </c>
      <c r="C636" s="40" t="str">
        <f t="shared" ca="1" si="109"/>
        <v/>
      </c>
      <c r="D636" s="43" t="str">
        <f ca="1">+IF($C636&lt;&gt;"",VLOOKUP(YEAR($C636),'Proyecciones cuota'!$B$5:$C$113,2,FALSE),"")</f>
        <v/>
      </c>
      <c r="E636" s="171">
        <f ca="1">IFERROR(IF($D636&lt;&gt;"",VLOOKUP(C636,Simulador!$H$17:$I$27,2,FALSE),0),0)</f>
        <v>0</v>
      </c>
      <c r="F636" s="46" t="str">
        <f t="shared" ca="1" si="110"/>
        <v/>
      </c>
      <c r="G636" s="43" t="str">
        <f ca="1">+IF(F636&lt;&gt;"",F636*VLOOKUP(YEAR($C636),'Proyecciones DTF'!$B$4:$Y$112,IF(C636&lt;EOMONTH($C$1,61),6,IF(AND(C636&gt;=EOMONTH($C$1,61),C636&lt;EOMONTH($C$1,90)),9,IF(AND(C636&gt;=EOMONTH($C$1,91),C636&lt;EOMONTH($C$1,120)),12,IF(AND(C636&gt;=EOMONTH($C$1,121),C636&lt;EOMONTH($C$1,150)),15,IF(AND(C636&gt;=EOMONTH($C$1,151),C636&lt;EOMONTH($C$1,180)),18,IF(AND(C636&gt;=EOMONTH($C$1,181),C636&lt;EOMONTH($C$1,210)),21,24))))))),"")</f>
        <v/>
      </c>
      <c r="H636" s="47" t="str">
        <f ca="1">+IF(F636&lt;&gt;"",F636*VLOOKUP(YEAR($C636),'Proyecciones DTF'!$B$4:$Y$112,IF(C636&lt;EOMONTH($C$1,61),3,IF(AND(C636&gt;=EOMONTH($C$1,61),C636&lt;EOMONTH($C$1,90)),6,IF(AND(C636&gt;=EOMONTH($C$1,91),C636&lt;EOMONTH($C$1,120)),9,IF(AND(C636&gt;=EOMONTH($C$1,121),C636&lt;EOMONTH($C$1,150)),12,IF(AND(C636&gt;=EOMONTH($C$1,151),C636&lt;EOMONTH($C$1,180)),15,IF(AND(C636&gt;=EOMONTH($C$1,181),C636&lt;EOMONTH($C$1,210)),18,21))))))),"")</f>
        <v/>
      </c>
      <c r="I636" s="88" t="str">
        <f t="shared" ca="1" si="111"/>
        <v/>
      </c>
      <c r="J636" s="138" t="str">
        <f t="shared" ca="1" si="112"/>
        <v/>
      </c>
      <c r="K636" s="43" t="str">
        <f ca="1">+IF(G636&lt;&gt;"",SUM($G$7:G636),"")</f>
        <v/>
      </c>
      <c r="L636" s="46" t="str">
        <f t="shared" ca="1" si="113"/>
        <v/>
      </c>
      <c r="M636" s="51" t="str">
        <f ca="1">+IF(H636&lt;&gt;"",SUM($H$7:H636),"")</f>
        <v/>
      </c>
      <c r="N636" s="47" t="str">
        <f t="shared" ca="1" si="114"/>
        <v/>
      </c>
      <c r="O636" s="46" t="str">
        <f t="shared" ca="1" si="115"/>
        <v/>
      </c>
      <c r="P636" s="46" t="str">
        <f t="shared" ca="1" si="116"/>
        <v/>
      </c>
      <c r="Q636" s="53" t="str">
        <f t="shared" ca="1" si="117"/>
        <v/>
      </c>
      <c r="R636" s="53" t="str">
        <f t="shared" ca="1" si="118"/>
        <v/>
      </c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x14ac:dyDescent="0.25">
      <c r="A637" s="31">
        <v>631</v>
      </c>
      <c r="B637" s="37" t="str">
        <f t="shared" ca="1" si="108"/>
        <v/>
      </c>
      <c r="C637" s="40" t="str">
        <f t="shared" ca="1" si="109"/>
        <v/>
      </c>
      <c r="D637" s="43" t="str">
        <f ca="1">+IF($C637&lt;&gt;"",VLOOKUP(YEAR($C637),'Proyecciones cuota'!$B$5:$C$113,2,FALSE),"")</f>
        <v/>
      </c>
      <c r="E637" s="171">
        <f ca="1">IFERROR(IF($D637&lt;&gt;"",VLOOKUP(C637,Simulador!$H$17:$I$27,2,FALSE),0),0)</f>
        <v>0</v>
      </c>
      <c r="F637" s="46" t="str">
        <f t="shared" ca="1" si="110"/>
        <v/>
      </c>
      <c r="G637" s="43" t="str">
        <f ca="1">+IF(F637&lt;&gt;"",F637*VLOOKUP(YEAR($C637),'Proyecciones DTF'!$B$4:$Y$112,IF(C637&lt;EOMONTH($C$1,61),6,IF(AND(C637&gt;=EOMONTH($C$1,61),C637&lt;EOMONTH($C$1,90)),9,IF(AND(C637&gt;=EOMONTH($C$1,91),C637&lt;EOMONTH($C$1,120)),12,IF(AND(C637&gt;=EOMONTH($C$1,121),C637&lt;EOMONTH($C$1,150)),15,IF(AND(C637&gt;=EOMONTH($C$1,151),C637&lt;EOMONTH($C$1,180)),18,IF(AND(C637&gt;=EOMONTH($C$1,181),C637&lt;EOMONTH($C$1,210)),21,24))))))),"")</f>
        <v/>
      </c>
      <c r="H637" s="47" t="str">
        <f ca="1">+IF(F637&lt;&gt;"",F637*VLOOKUP(YEAR($C637),'Proyecciones DTF'!$B$4:$Y$112,IF(C637&lt;EOMONTH($C$1,61),3,IF(AND(C637&gt;=EOMONTH($C$1,61),C637&lt;EOMONTH($C$1,90)),6,IF(AND(C637&gt;=EOMONTH($C$1,91),C637&lt;EOMONTH($C$1,120)),9,IF(AND(C637&gt;=EOMONTH($C$1,121),C637&lt;EOMONTH($C$1,150)),12,IF(AND(C637&gt;=EOMONTH($C$1,151),C637&lt;EOMONTH($C$1,180)),15,IF(AND(C637&gt;=EOMONTH($C$1,181),C637&lt;EOMONTH($C$1,210)),18,21))))))),"")</f>
        <v/>
      </c>
      <c r="I637" s="88" t="str">
        <f t="shared" ca="1" si="111"/>
        <v/>
      </c>
      <c r="J637" s="138" t="str">
        <f t="shared" ca="1" si="112"/>
        <v/>
      </c>
      <c r="K637" s="43" t="str">
        <f ca="1">+IF(G637&lt;&gt;"",SUM($G$7:G637),"")</f>
        <v/>
      </c>
      <c r="L637" s="46" t="str">
        <f t="shared" ca="1" si="113"/>
        <v/>
      </c>
      <c r="M637" s="51" t="str">
        <f ca="1">+IF(H637&lt;&gt;"",SUM($H$7:H637),"")</f>
        <v/>
      </c>
      <c r="N637" s="47" t="str">
        <f t="shared" ca="1" si="114"/>
        <v/>
      </c>
      <c r="O637" s="46" t="str">
        <f t="shared" ca="1" si="115"/>
        <v/>
      </c>
      <c r="P637" s="46" t="str">
        <f t="shared" ca="1" si="116"/>
        <v/>
      </c>
      <c r="Q637" s="53" t="str">
        <f t="shared" ca="1" si="117"/>
        <v/>
      </c>
      <c r="R637" s="53" t="str">
        <f t="shared" ca="1" si="118"/>
        <v/>
      </c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x14ac:dyDescent="0.25">
      <c r="A638" s="31">
        <v>632</v>
      </c>
      <c r="B638" s="37" t="str">
        <f t="shared" ca="1" si="108"/>
        <v/>
      </c>
      <c r="C638" s="40" t="str">
        <f t="shared" ca="1" si="109"/>
        <v/>
      </c>
      <c r="D638" s="43" t="str">
        <f ca="1">+IF($C638&lt;&gt;"",VLOOKUP(YEAR($C638),'Proyecciones cuota'!$B$5:$C$113,2,FALSE),"")</f>
        <v/>
      </c>
      <c r="E638" s="171">
        <f ca="1">IFERROR(IF($D638&lt;&gt;"",VLOOKUP(C638,Simulador!$H$17:$I$27,2,FALSE),0),0)</f>
        <v>0</v>
      </c>
      <c r="F638" s="46" t="str">
        <f t="shared" ca="1" si="110"/>
        <v/>
      </c>
      <c r="G638" s="43" t="str">
        <f ca="1">+IF(F638&lt;&gt;"",F638*VLOOKUP(YEAR($C638),'Proyecciones DTF'!$B$4:$Y$112,IF(C638&lt;EOMONTH($C$1,61),6,IF(AND(C638&gt;=EOMONTH($C$1,61),C638&lt;EOMONTH($C$1,90)),9,IF(AND(C638&gt;=EOMONTH($C$1,91),C638&lt;EOMONTH($C$1,120)),12,IF(AND(C638&gt;=EOMONTH($C$1,121),C638&lt;EOMONTH($C$1,150)),15,IF(AND(C638&gt;=EOMONTH($C$1,151),C638&lt;EOMONTH($C$1,180)),18,IF(AND(C638&gt;=EOMONTH($C$1,181),C638&lt;EOMONTH($C$1,210)),21,24))))))),"")</f>
        <v/>
      </c>
      <c r="H638" s="47" t="str">
        <f ca="1">+IF(F638&lt;&gt;"",F638*VLOOKUP(YEAR($C638),'Proyecciones DTF'!$B$4:$Y$112,IF(C638&lt;EOMONTH($C$1,61),3,IF(AND(C638&gt;=EOMONTH($C$1,61),C638&lt;EOMONTH($C$1,90)),6,IF(AND(C638&gt;=EOMONTH($C$1,91),C638&lt;EOMONTH($C$1,120)),9,IF(AND(C638&gt;=EOMONTH($C$1,121),C638&lt;EOMONTH($C$1,150)),12,IF(AND(C638&gt;=EOMONTH($C$1,151),C638&lt;EOMONTH($C$1,180)),15,IF(AND(C638&gt;=EOMONTH($C$1,181),C638&lt;EOMONTH($C$1,210)),18,21))))))),"")</f>
        <v/>
      </c>
      <c r="I638" s="88" t="str">
        <f t="shared" ca="1" si="111"/>
        <v/>
      </c>
      <c r="J638" s="138" t="str">
        <f t="shared" ca="1" si="112"/>
        <v/>
      </c>
      <c r="K638" s="43" t="str">
        <f ca="1">+IF(G638&lt;&gt;"",SUM($G$7:G638),"")</f>
        <v/>
      </c>
      <c r="L638" s="46" t="str">
        <f t="shared" ca="1" si="113"/>
        <v/>
      </c>
      <c r="M638" s="51" t="str">
        <f ca="1">+IF(H638&lt;&gt;"",SUM($H$7:H638),"")</f>
        <v/>
      </c>
      <c r="N638" s="47" t="str">
        <f t="shared" ca="1" si="114"/>
        <v/>
      </c>
      <c r="O638" s="46" t="str">
        <f t="shared" ca="1" si="115"/>
        <v/>
      </c>
      <c r="P638" s="46" t="str">
        <f t="shared" ca="1" si="116"/>
        <v/>
      </c>
      <c r="Q638" s="53" t="str">
        <f t="shared" ca="1" si="117"/>
        <v/>
      </c>
      <c r="R638" s="53" t="str">
        <f t="shared" ca="1" si="118"/>
        <v/>
      </c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x14ac:dyDescent="0.25">
      <c r="A639" s="31">
        <v>633</v>
      </c>
      <c r="B639" s="37" t="str">
        <f t="shared" ca="1" si="108"/>
        <v/>
      </c>
      <c r="C639" s="40" t="str">
        <f t="shared" ca="1" si="109"/>
        <v/>
      </c>
      <c r="D639" s="43" t="str">
        <f ca="1">+IF($C639&lt;&gt;"",VLOOKUP(YEAR($C639),'Proyecciones cuota'!$B$5:$C$113,2,FALSE),"")</f>
        <v/>
      </c>
      <c r="E639" s="171">
        <f ca="1">IFERROR(IF($D639&lt;&gt;"",VLOOKUP(C639,Simulador!$H$17:$I$27,2,FALSE),0),0)</f>
        <v>0</v>
      </c>
      <c r="F639" s="46" t="str">
        <f t="shared" ca="1" si="110"/>
        <v/>
      </c>
      <c r="G639" s="43" t="str">
        <f ca="1">+IF(F639&lt;&gt;"",F639*VLOOKUP(YEAR($C639),'Proyecciones DTF'!$B$4:$Y$112,IF(C639&lt;EOMONTH($C$1,61),6,IF(AND(C639&gt;=EOMONTH($C$1,61),C639&lt;EOMONTH($C$1,90)),9,IF(AND(C639&gt;=EOMONTH($C$1,91),C639&lt;EOMONTH($C$1,120)),12,IF(AND(C639&gt;=EOMONTH($C$1,121),C639&lt;EOMONTH($C$1,150)),15,IF(AND(C639&gt;=EOMONTH($C$1,151),C639&lt;EOMONTH($C$1,180)),18,IF(AND(C639&gt;=EOMONTH($C$1,181),C639&lt;EOMONTH($C$1,210)),21,24))))))),"")</f>
        <v/>
      </c>
      <c r="H639" s="47" t="str">
        <f ca="1">+IF(F639&lt;&gt;"",F639*VLOOKUP(YEAR($C639),'Proyecciones DTF'!$B$4:$Y$112,IF(C639&lt;EOMONTH($C$1,61),3,IF(AND(C639&gt;=EOMONTH($C$1,61),C639&lt;EOMONTH($C$1,90)),6,IF(AND(C639&gt;=EOMONTH($C$1,91),C639&lt;EOMONTH($C$1,120)),9,IF(AND(C639&gt;=EOMONTH($C$1,121),C639&lt;EOMONTH($C$1,150)),12,IF(AND(C639&gt;=EOMONTH($C$1,151),C639&lt;EOMONTH($C$1,180)),15,IF(AND(C639&gt;=EOMONTH($C$1,181),C639&lt;EOMONTH($C$1,210)),18,21))))))),"")</f>
        <v/>
      </c>
      <c r="I639" s="88" t="str">
        <f t="shared" ca="1" si="111"/>
        <v/>
      </c>
      <c r="J639" s="138" t="str">
        <f t="shared" ca="1" si="112"/>
        <v/>
      </c>
      <c r="K639" s="43" t="str">
        <f ca="1">+IF(G639&lt;&gt;"",SUM($G$7:G639),"")</f>
        <v/>
      </c>
      <c r="L639" s="46" t="str">
        <f t="shared" ca="1" si="113"/>
        <v/>
      </c>
      <c r="M639" s="51" t="str">
        <f ca="1">+IF(H639&lt;&gt;"",SUM($H$7:H639),"")</f>
        <v/>
      </c>
      <c r="N639" s="47" t="str">
        <f t="shared" ca="1" si="114"/>
        <v/>
      </c>
      <c r="O639" s="46" t="str">
        <f t="shared" ca="1" si="115"/>
        <v/>
      </c>
      <c r="P639" s="46" t="str">
        <f t="shared" ca="1" si="116"/>
        <v/>
      </c>
      <c r="Q639" s="53" t="str">
        <f t="shared" ca="1" si="117"/>
        <v/>
      </c>
      <c r="R639" s="53" t="str">
        <f t="shared" ca="1" si="118"/>
        <v/>
      </c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x14ac:dyDescent="0.25">
      <c r="A640" s="31">
        <v>634</v>
      </c>
      <c r="B640" s="37" t="str">
        <f t="shared" ca="1" si="108"/>
        <v/>
      </c>
      <c r="C640" s="40" t="str">
        <f t="shared" ca="1" si="109"/>
        <v/>
      </c>
      <c r="D640" s="43" t="str">
        <f ca="1">+IF($C640&lt;&gt;"",VLOOKUP(YEAR($C640),'Proyecciones cuota'!$B$5:$C$113,2,FALSE),"")</f>
        <v/>
      </c>
      <c r="E640" s="171">
        <f ca="1">IFERROR(IF($D640&lt;&gt;"",VLOOKUP(C640,Simulador!$H$17:$I$27,2,FALSE),0),0)</f>
        <v>0</v>
      </c>
      <c r="F640" s="46" t="str">
        <f t="shared" ca="1" si="110"/>
        <v/>
      </c>
      <c r="G640" s="43" t="str">
        <f ca="1">+IF(F640&lt;&gt;"",F640*VLOOKUP(YEAR($C640),'Proyecciones DTF'!$B$4:$Y$112,IF(C640&lt;EOMONTH($C$1,61),6,IF(AND(C640&gt;=EOMONTH($C$1,61),C640&lt;EOMONTH($C$1,90)),9,IF(AND(C640&gt;=EOMONTH($C$1,91),C640&lt;EOMONTH($C$1,120)),12,IF(AND(C640&gt;=EOMONTH($C$1,121),C640&lt;EOMONTH($C$1,150)),15,IF(AND(C640&gt;=EOMONTH($C$1,151),C640&lt;EOMONTH($C$1,180)),18,IF(AND(C640&gt;=EOMONTH($C$1,181),C640&lt;EOMONTH($C$1,210)),21,24))))))),"")</f>
        <v/>
      </c>
      <c r="H640" s="47" t="str">
        <f ca="1">+IF(F640&lt;&gt;"",F640*VLOOKUP(YEAR($C640),'Proyecciones DTF'!$B$4:$Y$112,IF(C640&lt;EOMONTH($C$1,61),3,IF(AND(C640&gt;=EOMONTH($C$1,61),C640&lt;EOMONTH($C$1,90)),6,IF(AND(C640&gt;=EOMONTH($C$1,91),C640&lt;EOMONTH($C$1,120)),9,IF(AND(C640&gt;=EOMONTH($C$1,121),C640&lt;EOMONTH($C$1,150)),12,IF(AND(C640&gt;=EOMONTH($C$1,151),C640&lt;EOMONTH($C$1,180)),15,IF(AND(C640&gt;=EOMONTH($C$1,181),C640&lt;EOMONTH($C$1,210)),18,21))))))),"")</f>
        <v/>
      </c>
      <c r="I640" s="88" t="str">
        <f t="shared" ca="1" si="111"/>
        <v/>
      </c>
      <c r="J640" s="138" t="str">
        <f t="shared" ca="1" si="112"/>
        <v/>
      </c>
      <c r="K640" s="43" t="str">
        <f ca="1">+IF(G640&lt;&gt;"",SUM($G$7:G640),"")</f>
        <v/>
      </c>
      <c r="L640" s="46" t="str">
        <f t="shared" ca="1" si="113"/>
        <v/>
      </c>
      <c r="M640" s="51" t="str">
        <f ca="1">+IF(H640&lt;&gt;"",SUM($H$7:H640),"")</f>
        <v/>
      </c>
      <c r="N640" s="47" t="str">
        <f t="shared" ca="1" si="114"/>
        <v/>
      </c>
      <c r="O640" s="46" t="str">
        <f t="shared" ca="1" si="115"/>
        <v/>
      </c>
      <c r="P640" s="46" t="str">
        <f t="shared" ca="1" si="116"/>
        <v/>
      </c>
      <c r="Q640" s="53" t="str">
        <f t="shared" ca="1" si="117"/>
        <v/>
      </c>
      <c r="R640" s="53" t="str">
        <f t="shared" ca="1" si="118"/>
        <v/>
      </c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x14ac:dyDescent="0.25">
      <c r="A641" s="31">
        <v>635</v>
      </c>
      <c r="B641" s="37" t="str">
        <f t="shared" ca="1" si="108"/>
        <v/>
      </c>
      <c r="C641" s="40" t="str">
        <f t="shared" ca="1" si="109"/>
        <v/>
      </c>
      <c r="D641" s="43" t="str">
        <f ca="1">+IF($C641&lt;&gt;"",VLOOKUP(YEAR($C641),'Proyecciones cuota'!$B$5:$C$113,2,FALSE),"")</f>
        <v/>
      </c>
      <c r="E641" s="171">
        <f ca="1">IFERROR(IF($D641&lt;&gt;"",VLOOKUP(C641,Simulador!$H$17:$I$27,2,FALSE),0),0)</f>
        <v>0</v>
      </c>
      <c r="F641" s="46" t="str">
        <f t="shared" ca="1" si="110"/>
        <v/>
      </c>
      <c r="G641" s="43" t="str">
        <f ca="1">+IF(F641&lt;&gt;"",F641*VLOOKUP(YEAR($C641),'Proyecciones DTF'!$B$4:$Y$112,IF(C641&lt;EOMONTH($C$1,61),6,IF(AND(C641&gt;=EOMONTH($C$1,61),C641&lt;EOMONTH($C$1,90)),9,IF(AND(C641&gt;=EOMONTH($C$1,91),C641&lt;EOMONTH($C$1,120)),12,IF(AND(C641&gt;=EOMONTH($C$1,121),C641&lt;EOMONTH($C$1,150)),15,IF(AND(C641&gt;=EOMONTH($C$1,151),C641&lt;EOMONTH($C$1,180)),18,IF(AND(C641&gt;=EOMONTH($C$1,181),C641&lt;EOMONTH($C$1,210)),21,24))))))),"")</f>
        <v/>
      </c>
      <c r="H641" s="47" t="str">
        <f ca="1">+IF(F641&lt;&gt;"",F641*VLOOKUP(YEAR($C641),'Proyecciones DTF'!$B$4:$Y$112,IF(C641&lt;EOMONTH($C$1,61),3,IF(AND(C641&gt;=EOMONTH($C$1,61),C641&lt;EOMONTH($C$1,90)),6,IF(AND(C641&gt;=EOMONTH($C$1,91),C641&lt;EOMONTH($C$1,120)),9,IF(AND(C641&gt;=EOMONTH($C$1,121),C641&lt;EOMONTH($C$1,150)),12,IF(AND(C641&gt;=EOMONTH($C$1,151),C641&lt;EOMONTH($C$1,180)),15,IF(AND(C641&gt;=EOMONTH($C$1,181),C641&lt;EOMONTH($C$1,210)),18,21))))))),"")</f>
        <v/>
      </c>
      <c r="I641" s="88" t="str">
        <f t="shared" ca="1" si="111"/>
        <v/>
      </c>
      <c r="J641" s="138" t="str">
        <f t="shared" ca="1" si="112"/>
        <v/>
      </c>
      <c r="K641" s="43" t="str">
        <f ca="1">+IF(G641&lt;&gt;"",SUM($G$7:G641),"")</f>
        <v/>
      </c>
      <c r="L641" s="46" t="str">
        <f t="shared" ca="1" si="113"/>
        <v/>
      </c>
      <c r="M641" s="51" t="str">
        <f ca="1">+IF(H641&lt;&gt;"",SUM($H$7:H641),"")</f>
        <v/>
      </c>
      <c r="N641" s="47" t="str">
        <f t="shared" ca="1" si="114"/>
        <v/>
      </c>
      <c r="O641" s="46" t="str">
        <f t="shared" ca="1" si="115"/>
        <v/>
      </c>
      <c r="P641" s="46" t="str">
        <f t="shared" ca="1" si="116"/>
        <v/>
      </c>
      <c r="Q641" s="53" t="str">
        <f t="shared" ca="1" si="117"/>
        <v/>
      </c>
      <c r="R641" s="53" t="str">
        <f t="shared" ca="1" si="118"/>
        <v/>
      </c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x14ac:dyDescent="0.25">
      <c r="A642" s="31">
        <v>636</v>
      </c>
      <c r="B642" s="37" t="str">
        <f t="shared" ca="1" si="108"/>
        <v/>
      </c>
      <c r="C642" s="40" t="str">
        <f t="shared" ca="1" si="109"/>
        <v/>
      </c>
      <c r="D642" s="43" t="str">
        <f ca="1">+IF($C642&lt;&gt;"",VLOOKUP(YEAR($C642),'Proyecciones cuota'!$B$5:$C$113,2,FALSE),"")</f>
        <v/>
      </c>
      <c r="E642" s="171">
        <f ca="1">IFERROR(IF($D642&lt;&gt;"",VLOOKUP(C642,Simulador!$H$17:$I$27,2,FALSE),0),0)</f>
        <v>0</v>
      </c>
      <c r="F642" s="46" t="str">
        <f t="shared" ca="1" si="110"/>
        <v/>
      </c>
      <c r="G642" s="43" t="str">
        <f ca="1">+IF(F642&lt;&gt;"",F642*VLOOKUP(YEAR($C642),'Proyecciones DTF'!$B$4:$Y$112,IF(C642&lt;EOMONTH($C$1,61),6,IF(AND(C642&gt;=EOMONTH($C$1,61),C642&lt;EOMONTH($C$1,90)),9,IF(AND(C642&gt;=EOMONTH($C$1,91),C642&lt;EOMONTH($C$1,120)),12,IF(AND(C642&gt;=EOMONTH($C$1,121),C642&lt;EOMONTH($C$1,150)),15,IF(AND(C642&gt;=EOMONTH($C$1,151),C642&lt;EOMONTH($C$1,180)),18,IF(AND(C642&gt;=EOMONTH($C$1,181),C642&lt;EOMONTH($C$1,210)),21,24))))))),"")</f>
        <v/>
      </c>
      <c r="H642" s="47" t="str">
        <f ca="1">+IF(F642&lt;&gt;"",F642*VLOOKUP(YEAR($C642),'Proyecciones DTF'!$B$4:$Y$112,IF(C642&lt;EOMONTH($C$1,61),3,IF(AND(C642&gt;=EOMONTH($C$1,61),C642&lt;EOMONTH($C$1,90)),6,IF(AND(C642&gt;=EOMONTH($C$1,91),C642&lt;EOMONTH($C$1,120)),9,IF(AND(C642&gt;=EOMONTH($C$1,121),C642&lt;EOMONTH($C$1,150)),12,IF(AND(C642&gt;=EOMONTH($C$1,151),C642&lt;EOMONTH($C$1,180)),15,IF(AND(C642&gt;=EOMONTH($C$1,181),C642&lt;EOMONTH($C$1,210)),18,21))))))),"")</f>
        <v/>
      </c>
      <c r="I642" s="88" t="str">
        <f t="shared" ca="1" si="111"/>
        <v/>
      </c>
      <c r="J642" s="138" t="str">
        <f t="shared" ca="1" si="112"/>
        <v/>
      </c>
      <c r="K642" s="43" t="str">
        <f ca="1">+IF(G642&lt;&gt;"",SUM($G$7:G642),"")</f>
        <v/>
      </c>
      <c r="L642" s="46" t="str">
        <f t="shared" ca="1" si="113"/>
        <v/>
      </c>
      <c r="M642" s="51" t="str">
        <f ca="1">+IF(H642&lt;&gt;"",SUM($H$7:H642),"")</f>
        <v/>
      </c>
      <c r="N642" s="47" t="str">
        <f t="shared" ca="1" si="114"/>
        <v/>
      </c>
      <c r="O642" s="46" t="str">
        <f t="shared" ca="1" si="115"/>
        <v/>
      </c>
      <c r="P642" s="46" t="str">
        <f t="shared" ca="1" si="116"/>
        <v/>
      </c>
      <c r="Q642" s="53" t="str">
        <f t="shared" ca="1" si="117"/>
        <v/>
      </c>
      <c r="R642" s="53" t="str">
        <f t="shared" ca="1" si="118"/>
        <v/>
      </c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x14ac:dyDescent="0.25">
      <c r="A643" s="31">
        <v>637</v>
      </c>
      <c r="B643" s="37" t="str">
        <f t="shared" ca="1" si="108"/>
        <v/>
      </c>
      <c r="C643" s="40" t="str">
        <f t="shared" ca="1" si="109"/>
        <v/>
      </c>
      <c r="D643" s="43" t="str">
        <f ca="1">+IF($C643&lt;&gt;"",VLOOKUP(YEAR($C643),'Proyecciones cuota'!$B$5:$C$113,2,FALSE),"")</f>
        <v/>
      </c>
      <c r="E643" s="171">
        <f ca="1">IFERROR(IF($D643&lt;&gt;"",VLOOKUP(C643,Simulador!$H$17:$I$27,2,FALSE),0),0)</f>
        <v>0</v>
      </c>
      <c r="F643" s="46" t="str">
        <f t="shared" ca="1" si="110"/>
        <v/>
      </c>
      <c r="G643" s="43" t="str">
        <f ca="1">+IF(F643&lt;&gt;"",F643*VLOOKUP(YEAR($C643),'Proyecciones DTF'!$B$4:$Y$112,IF(C643&lt;EOMONTH($C$1,61),6,IF(AND(C643&gt;=EOMONTH($C$1,61),C643&lt;EOMONTH($C$1,90)),9,IF(AND(C643&gt;=EOMONTH($C$1,91),C643&lt;EOMONTH($C$1,120)),12,IF(AND(C643&gt;=EOMONTH($C$1,121),C643&lt;EOMONTH($C$1,150)),15,IF(AND(C643&gt;=EOMONTH($C$1,151),C643&lt;EOMONTH($C$1,180)),18,IF(AND(C643&gt;=EOMONTH($C$1,181),C643&lt;EOMONTH($C$1,210)),21,24))))))),"")</f>
        <v/>
      </c>
      <c r="H643" s="47" t="str">
        <f ca="1">+IF(F643&lt;&gt;"",F643*VLOOKUP(YEAR($C643),'Proyecciones DTF'!$B$4:$Y$112,IF(C643&lt;EOMONTH($C$1,61),3,IF(AND(C643&gt;=EOMONTH($C$1,61),C643&lt;EOMONTH($C$1,90)),6,IF(AND(C643&gt;=EOMONTH($C$1,91),C643&lt;EOMONTH($C$1,120)),9,IF(AND(C643&gt;=EOMONTH($C$1,121),C643&lt;EOMONTH($C$1,150)),12,IF(AND(C643&gt;=EOMONTH($C$1,151),C643&lt;EOMONTH($C$1,180)),15,IF(AND(C643&gt;=EOMONTH($C$1,181),C643&lt;EOMONTH($C$1,210)),18,21))))))),"")</f>
        <v/>
      </c>
      <c r="I643" s="88" t="str">
        <f t="shared" ca="1" si="111"/>
        <v/>
      </c>
      <c r="J643" s="138" t="str">
        <f t="shared" ca="1" si="112"/>
        <v/>
      </c>
      <c r="K643" s="43" t="str">
        <f ca="1">+IF(G643&lt;&gt;"",SUM($G$7:G643),"")</f>
        <v/>
      </c>
      <c r="L643" s="46" t="str">
        <f t="shared" ca="1" si="113"/>
        <v/>
      </c>
      <c r="M643" s="51" t="str">
        <f ca="1">+IF(H643&lt;&gt;"",SUM($H$7:H643),"")</f>
        <v/>
      </c>
      <c r="N643" s="47" t="str">
        <f t="shared" ca="1" si="114"/>
        <v/>
      </c>
      <c r="O643" s="46" t="str">
        <f t="shared" ca="1" si="115"/>
        <v/>
      </c>
      <c r="P643" s="46" t="str">
        <f t="shared" ca="1" si="116"/>
        <v/>
      </c>
      <c r="Q643" s="53" t="str">
        <f t="shared" ca="1" si="117"/>
        <v/>
      </c>
      <c r="R643" s="53" t="str">
        <f t="shared" ca="1" si="118"/>
        <v/>
      </c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x14ac:dyDescent="0.25">
      <c r="A644" s="31">
        <v>638</v>
      </c>
      <c r="B644" s="37" t="str">
        <f t="shared" ca="1" si="108"/>
        <v/>
      </c>
      <c r="C644" s="40" t="str">
        <f t="shared" ca="1" si="109"/>
        <v/>
      </c>
      <c r="D644" s="43" t="str">
        <f ca="1">+IF($C644&lt;&gt;"",VLOOKUP(YEAR($C644),'Proyecciones cuota'!$B$5:$C$113,2,FALSE),"")</f>
        <v/>
      </c>
      <c r="E644" s="171">
        <f ca="1">IFERROR(IF($D644&lt;&gt;"",VLOOKUP(C644,Simulador!$H$17:$I$27,2,FALSE),0),0)</f>
        <v>0</v>
      </c>
      <c r="F644" s="46" t="str">
        <f t="shared" ca="1" si="110"/>
        <v/>
      </c>
      <c r="G644" s="43" t="str">
        <f ca="1">+IF(F644&lt;&gt;"",F644*VLOOKUP(YEAR($C644),'Proyecciones DTF'!$B$4:$Y$112,IF(C644&lt;EOMONTH($C$1,61),6,IF(AND(C644&gt;=EOMONTH($C$1,61),C644&lt;EOMONTH($C$1,90)),9,IF(AND(C644&gt;=EOMONTH($C$1,91),C644&lt;EOMONTH($C$1,120)),12,IF(AND(C644&gt;=EOMONTH($C$1,121),C644&lt;EOMONTH($C$1,150)),15,IF(AND(C644&gt;=EOMONTH($C$1,151),C644&lt;EOMONTH($C$1,180)),18,IF(AND(C644&gt;=EOMONTH($C$1,181),C644&lt;EOMONTH($C$1,210)),21,24))))))),"")</f>
        <v/>
      </c>
      <c r="H644" s="47" t="str">
        <f ca="1">+IF(F644&lt;&gt;"",F644*VLOOKUP(YEAR($C644),'Proyecciones DTF'!$B$4:$Y$112,IF(C644&lt;EOMONTH($C$1,61),3,IF(AND(C644&gt;=EOMONTH($C$1,61),C644&lt;EOMONTH($C$1,90)),6,IF(AND(C644&gt;=EOMONTH($C$1,91),C644&lt;EOMONTH($C$1,120)),9,IF(AND(C644&gt;=EOMONTH($C$1,121),C644&lt;EOMONTH($C$1,150)),12,IF(AND(C644&gt;=EOMONTH($C$1,151),C644&lt;EOMONTH($C$1,180)),15,IF(AND(C644&gt;=EOMONTH($C$1,181),C644&lt;EOMONTH($C$1,210)),18,21))))))),"")</f>
        <v/>
      </c>
      <c r="I644" s="88" t="str">
        <f t="shared" ca="1" si="111"/>
        <v/>
      </c>
      <c r="J644" s="138" t="str">
        <f t="shared" ca="1" si="112"/>
        <v/>
      </c>
      <c r="K644" s="43" t="str">
        <f ca="1">+IF(G644&lt;&gt;"",SUM($G$7:G644),"")</f>
        <v/>
      </c>
      <c r="L644" s="46" t="str">
        <f t="shared" ca="1" si="113"/>
        <v/>
      </c>
      <c r="M644" s="51" t="str">
        <f ca="1">+IF(H644&lt;&gt;"",SUM($H$7:H644),"")</f>
        <v/>
      </c>
      <c r="N644" s="47" t="str">
        <f t="shared" ca="1" si="114"/>
        <v/>
      </c>
      <c r="O644" s="46" t="str">
        <f t="shared" ca="1" si="115"/>
        <v/>
      </c>
      <c r="P644" s="46" t="str">
        <f t="shared" ca="1" si="116"/>
        <v/>
      </c>
      <c r="Q644" s="53" t="str">
        <f t="shared" ca="1" si="117"/>
        <v/>
      </c>
      <c r="R644" s="53" t="str">
        <f t="shared" ca="1" si="118"/>
        <v/>
      </c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x14ac:dyDescent="0.25">
      <c r="A645" s="31">
        <v>639</v>
      </c>
      <c r="B645" s="37" t="str">
        <f t="shared" ca="1" si="108"/>
        <v/>
      </c>
      <c r="C645" s="40" t="str">
        <f t="shared" ca="1" si="109"/>
        <v/>
      </c>
      <c r="D645" s="43" t="str">
        <f ca="1">+IF($C645&lt;&gt;"",VLOOKUP(YEAR($C645),'Proyecciones cuota'!$B$5:$C$113,2,FALSE),"")</f>
        <v/>
      </c>
      <c r="E645" s="171">
        <f ca="1">IFERROR(IF($D645&lt;&gt;"",VLOOKUP(C645,Simulador!$H$17:$I$27,2,FALSE),0),0)</f>
        <v>0</v>
      </c>
      <c r="F645" s="46" t="str">
        <f t="shared" ca="1" si="110"/>
        <v/>
      </c>
      <c r="G645" s="43" t="str">
        <f ca="1">+IF(F645&lt;&gt;"",F645*VLOOKUP(YEAR($C645),'Proyecciones DTF'!$B$4:$Y$112,IF(C645&lt;EOMONTH($C$1,61),6,IF(AND(C645&gt;=EOMONTH($C$1,61),C645&lt;EOMONTH($C$1,90)),9,IF(AND(C645&gt;=EOMONTH($C$1,91),C645&lt;EOMONTH($C$1,120)),12,IF(AND(C645&gt;=EOMONTH($C$1,121),C645&lt;EOMONTH($C$1,150)),15,IF(AND(C645&gt;=EOMONTH($C$1,151),C645&lt;EOMONTH($C$1,180)),18,IF(AND(C645&gt;=EOMONTH($C$1,181),C645&lt;EOMONTH($C$1,210)),21,24))))))),"")</f>
        <v/>
      </c>
      <c r="H645" s="47" t="str">
        <f ca="1">+IF(F645&lt;&gt;"",F645*VLOOKUP(YEAR($C645),'Proyecciones DTF'!$B$4:$Y$112,IF(C645&lt;EOMONTH($C$1,61),3,IF(AND(C645&gt;=EOMONTH($C$1,61),C645&lt;EOMONTH($C$1,90)),6,IF(AND(C645&gt;=EOMONTH($C$1,91),C645&lt;EOMONTH($C$1,120)),9,IF(AND(C645&gt;=EOMONTH($C$1,121),C645&lt;EOMONTH($C$1,150)),12,IF(AND(C645&gt;=EOMONTH($C$1,151),C645&lt;EOMONTH($C$1,180)),15,IF(AND(C645&gt;=EOMONTH($C$1,181),C645&lt;EOMONTH($C$1,210)),18,21))))))),"")</f>
        <v/>
      </c>
      <c r="I645" s="88" t="str">
        <f t="shared" ca="1" si="111"/>
        <v/>
      </c>
      <c r="J645" s="138" t="str">
        <f t="shared" ca="1" si="112"/>
        <v/>
      </c>
      <c r="K645" s="43" t="str">
        <f ca="1">+IF(G645&lt;&gt;"",SUM($G$7:G645),"")</f>
        <v/>
      </c>
      <c r="L645" s="46" t="str">
        <f t="shared" ca="1" si="113"/>
        <v/>
      </c>
      <c r="M645" s="51" t="str">
        <f ca="1">+IF(H645&lt;&gt;"",SUM($H$7:H645),"")</f>
        <v/>
      </c>
      <c r="N645" s="47" t="str">
        <f t="shared" ca="1" si="114"/>
        <v/>
      </c>
      <c r="O645" s="46" t="str">
        <f t="shared" ca="1" si="115"/>
        <v/>
      </c>
      <c r="P645" s="46" t="str">
        <f t="shared" ca="1" si="116"/>
        <v/>
      </c>
      <c r="Q645" s="53" t="str">
        <f t="shared" ca="1" si="117"/>
        <v/>
      </c>
      <c r="R645" s="53" t="str">
        <f t="shared" ca="1" si="118"/>
        <v/>
      </c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x14ac:dyDescent="0.25">
      <c r="A646" s="31">
        <v>640</v>
      </c>
      <c r="B646" s="37" t="str">
        <f t="shared" ca="1" si="108"/>
        <v/>
      </c>
      <c r="C646" s="40" t="str">
        <f t="shared" ca="1" si="109"/>
        <v/>
      </c>
      <c r="D646" s="43" t="str">
        <f ca="1">+IF($C646&lt;&gt;"",VLOOKUP(YEAR($C646),'Proyecciones cuota'!$B$5:$C$113,2,FALSE),"")</f>
        <v/>
      </c>
      <c r="E646" s="171">
        <f ca="1">IFERROR(IF($D646&lt;&gt;"",VLOOKUP(C646,Simulador!$H$17:$I$27,2,FALSE),0),0)</f>
        <v>0</v>
      </c>
      <c r="F646" s="46" t="str">
        <f t="shared" ca="1" si="110"/>
        <v/>
      </c>
      <c r="G646" s="43" t="str">
        <f ca="1">+IF(F646&lt;&gt;"",F646*VLOOKUP(YEAR($C646),'Proyecciones DTF'!$B$4:$Y$112,IF(C646&lt;EOMONTH($C$1,61),6,IF(AND(C646&gt;=EOMONTH($C$1,61),C646&lt;EOMONTH($C$1,90)),9,IF(AND(C646&gt;=EOMONTH($C$1,91),C646&lt;EOMONTH($C$1,120)),12,IF(AND(C646&gt;=EOMONTH($C$1,121),C646&lt;EOMONTH($C$1,150)),15,IF(AND(C646&gt;=EOMONTH($C$1,151),C646&lt;EOMONTH($C$1,180)),18,IF(AND(C646&gt;=EOMONTH($C$1,181),C646&lt;EOMONTH($C$1,210)),21,24))))))),"")</f>
        <v/>
      </c>
      <c r="H646" s="47" t="str">
        <f ca="1">+IF(F646&lt;&gt;"",F646*VLOOKUP(YEAR($C646),'Proyecciones DTF'!$B$4:$Y$112,IF(C646&lt;EOMONTH($C$1,61),3,IF(AND(C646&gt;=EOMONTH($C$1,61),C646&lt;EOMONTH($C$1,90)),6,IF(AND(C646&gt;=EOMONTH($C$1,91),C646&lt;EOMONTH($C$1,120)),9,IF(AND(C646&gt;=EOMONTH($C$1,121),C646&lt;EOMONTH($C$1,150)),12,IF(AND(C646&gt;=EOMONTH($C$1,151),C646&lt;EOMONTH($C$1,180)),15,IF(AND(C646&gt;=EOMONTH($C$1,181),C646&lt;EOMONTH($C$1,210)),18,21))))))),"")</f>
        <v/>
      </c>
      <c r="I646" s="88" t="str">
        <f t="shared" ca="1" si="111"/>
        <v/>
      </c>
      <c r="J646" s="138" t="str">
        <f t="shared" ca="1" si="112"/>
        <v/>
      </c>
      <c r="K646" s="43" t="str">
        <f ca="1">+IF(G646&lt;&gt;"",SUM($G$7:G646),"")</f>
        <v/>
      </c>
      <c r="L646" s="46" t="str">
        <f t="shared" ca="1" si="113"/>
        <v/>
      </c>
      <c r="M646" s="51" t="str">
        <f ca="1">+IF(H646&lt;&gt;"",SUM($H$7:H646),"")</f>
        <v/>
      </c>
      <c r="N646" s="47" t="str">
        <f t="shared" ca="1" si="114"/>
        <v/>
      </c>
      <c r="O646" s="46" t="str">
        <f t="shared" ca="1" si="115"/>
        <v/>
      </c>
      <c r="P646" s="46" t="str">
        <f t="shared" ca="1" si="116"/>
        <v/>
      </c>
      <c r="Q646" s="53" t="str">
        <f t="shared" ca="1" si="117"/>
        <v/>
      </c>
      <c r="R646" s="53" t="str">
        <f t="shared" ca="1" si="118"/>
        <v/>
      </c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x14ac:dyDescent="0.25">
      <c r="A647" s="31">
        <v>641</v>
      </c>
      <c r="B647" s="37" t="str">
        <f t="shared" ca="1" si="108"/>
        <v/>
      </c>
      <c r="C647" s="40" t="str">
        <f t="shared" ca="1" si="109"/>
        <v/>
      </c>
      <c r="D647" s="43" t="str">
        <f ca="1">+IF($C647&lt;&gt;"",VLOOKUP(YEAR($C647),'Proyecciones cuota'!$B$5:$C$113,2,FALSE),"")</f>
        <v/>
      </c>
      <c r="E647" s="171">
        <f ca="1">IFERROR(IF($D647&lt;&gt;"",VLOOKUP(C647,Simulador!$H$17:$I$27,2,FALSE),0),0)</f>
        <v>0</v>
      </c>
      <c r="F647" s="46" t="str">
        <f t="shared" ca="1" si="110"/>
        <v/>
      </c>
      <c r="G647" s="43" t="str">
        <f ca="1">+IF(F647&lt;&gt;"",F647*VLOOKUP(YEAR($C647),'Proyecciones DTF'!$B$4:$Y$112,IF(C647&lt;EOMONTH($C$1,61),6,IF(AND(C647&gt;=EOMONTH($C$1,61),C647&lt;EOMONTH($C$1,90)),9,IF(AND(C647&gt;=EOMONTH($C$1,91),C647&lt;EOMONTH($C$1,120)),12,IF(AND(C647&gt;=EOMONTH($C$1,121),C647&lt;EOMONTH($C$1,150)),15,IF(AND(C647&gt;=EOMONTH($C$1,151),C647&lt;EOMONTH($C$1,180)),18,IF(AND(C647&gt;=EOMONTH($C$1,181),C647&lt;EOMONTH($C$1,210)),21,24))))))),"")</f>
        <v/>
      </c>
      <c r="H647" s="47" t="str">
        <f ca="1">+IF(F647&lt;&gt;"",F647*VLOOKUP(YEAR($C647),'Proyecciones DTF'!$B$4:$Y$112,IF(C647&lt;EOMONTH($C$1,61),3,IF(AND(C647&gt;=EOMONTH($C$1,61),C647&lt;EOMONTH($C$1,90)),6,IF(AND(C647&gt;=EOMONTH($C$1,91),C647&lt;EOMONTH($C$1,120)),9,IF(AND(C647&gt;=EOMONTH($C$1,121),C647&lt;EOMONTH($C$1,150)),12,IF(AND(C647&gt;=EOMONTH($C$1,151),C647&lt;EOMONTH($C$1,180)),15,IF(AND(C647&gt;=EOMONTH($C$1,181),C647&lt;EOMONTH($C$1,210)),18,21))))))),"")</f>
        <v/>
      </c>
      <c r="I647" s="88" t="str">
        <f t="shared" ca="1" si="111"/>
        <v/>
      </c>
      <c r="J647" s="138" t="str">
        <f t="shared" ca="1" si="112"/>
        <v/>
      </c>
      <c r="K647" s="43" t="str">
        <f ca="1">+IF(G647&lt;&gt;"",SUM($G$7:G647),"")</f>
        <v/>
      </c>
      <c r="L647" s="46" t="str">
        <f t="shared" ca="1" si="113"/>
        <v/>
      </c>
      <c r="M647" s="51" t="str">
        <f ca="1">+IF(H647&lt;&gt;"",SUM($H$7:H647),"")</f>
        <v/>
      </c>
      <c r="N647" s="47" t="str">
        <f t="shared" ca="1" si="114"/>
        <v/>
      </c>
      <c r="O647" s="46" t="str">
        <f t="shared" ca="1" si="115"/>
        <v/>
      </c>
      <c r="P647" s="46" t="str">
        <f t="shared" ca="1" si="116"/>
        <v/>
      </c>
      <c r="Q647" s="53" t="str">
        <f t="shared" ca="1" si="117"/>
        <v/>
      </c>
      <c r="R647" s="53" t="str">
        <f t="shared" ca="1" si="118"/>
        <v/>
      </c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x14ac:dyDescent="0.25">
      <c r="A648" s="31">
        <v>642</v>
      </c>
      <c r="B648" s="37" t="str">
        <f t="shared" ca="1" si="108"/>
        <v/>
      </c>
      <c r="C648" s="40" t="str">
        <f t="shared" ca="1" si="109"/>
        <v/>
      </c>
      <c r="D648" s="43" t="str">
        <f ca="1">+IF($C648&lt;&gt;"",VLOOKUP(YEAR($C648),'Proyecciones cuota'!$B$5:$C$113,2,FALSE),"")</f>
        <v/>
      </c>
      <c r="E648" s="171">
        <f ca="1">IFERROR(IF($D648&lt;&gt;"",VLOOKUP(C648,Simulador!$H$17:$I$27,2,FALSE),0),0)</f>
        <v>0</v>
      </c>
      <c r="F648" s="46" t="str">
        <f t="shared" ca="1" si="110"/>
        <v/>
      </c>
      <c r="G648" s="43" t="str">
        <f ca="1">+IF(F648&lt;&gt;"",F648*VLOOKUP(YEAR($C648),'Proyecciones DTF'!$B$4:$Y$112,IF(C648&lt;EOMONTH($C$1,61),6,IF(AND(C648&gt;=EOMONTH($C$1,61),C648&lt;EOMONTH($C$1,90)),9,IF(AND(C648&gt;=EOMONTH($C$1,91),C648&lt;EOMONTH($C$1,120)),12,IF(AND(C648&gt;=EOMONTH($C$1,121),C648&lt;EOMONTH($C$1,150)),15,IF(AND(C648&gt;=EOMONTH($C$1,151),C648&lt;EOMONTH($C$1,180)),18,IF(AND(C648&gt;=EOMONTH($C$1,181),C648&lt;EOMONTH($C$1,210)),21,24))))))),"")</f>
        <v/>
      </c>
      <c r="H648" s="47" t="str">
        <f ca="1">+IF(F648&lt;&gt;"",F648*VLOOKUP(YEAR($C648),'Proyecciones DTF'!$B$4:$Y$112,IF(C648&lt;EOMONTH($C$1,61),3,IF(AND(C648&gt;=EOMONTH($C$1,61),C648&lt;EOMONTH($C$1,90)),6,IF(AND(C648&gt;=EOMONTH($C$1,91),C648&lt;EOMONTH($C$1,120)),9,IF(AND(C648&gt;=EOMONTH($C$1,121),C648&lt;EOMONTH($C$1,150)),12,IF(AND(C648&gt;=EOMONTH($C$1,151),C648&lt;EOMONTH($C$1,180)),15,IF(AND(C648&gt;=EOMONTH($C$1,181),C648&lt;EOMONTH($C$1,210)),18,21))))))),"")</f>
        <v/>
      </c>
      <c r="I648" s="88" t="str">
        <f t="shared" ca="1" si="111"/>
        <v/>
      </c>
      <c r="J648" s="138" t="str">
        <f t="shared" ca="1" si="112"/>
        <v/>
      </c>
      <c r="K648" s="43" t="str">
        <f ca="1">+IF(G648&lt;&gt;"",SUM($G$7:G648),"")</f>
        <v/>
      </c>
      <c r="L648" s="46" t="str">
        <f t="shared" ca="1" si="113"/>
        <v/>
      </c>
      <c r="M648" s="51" t="str">
        <f ca="1">+IF(H648&lt;&gt;"",SUM($H$7:H648),"")</f>
        <v/>
      </c>
      <c r="N648" s="47" t="str">
        <f t="shared" ca="1" si="114"/>
        <v/>
      </c>
      <c r="O648" s="46" t="str">
        <f t="shared" ca="1" si="115"/>
        <v/>
      </c>
      <c r="P648" s="46" t="str">
        <f t="shared" ca="1" si="116"/>
        <v/>
      </c>
      <c r="Q648" s="53" t="str">
        <f t="shared" ca="1" si="117"/>
        <v/>
      </c>
      <c r="R648" s="53" t="str">
        <f t="shared" ca="1" si="118"/>
        <v/>
      </c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x14ac:dyDescent="0.25">
      <c r="A649" s="31">
        <v>643</v>
      </c>
      <c r="B649" s="37" t="str">
        <f t="shared" ref="B649:B712" ca="1" si="119">+IF(C649&lt;&gt;"",YEAR(C649),"")</f>
        <v/>
      </c>
      <c r="C649" s="40" t="str">
        <f t="shared" ref="C649:C712" ca="1" si="120">+IF(EOMONTH($C$1,A649)&lt;=EOMONTH($C$1,$C$2*12),EOMONTH($C$1,A649),"")</f>
        <v/>
      </c>
      <c r="D649" s="43" t="str">
        <f ca="1">+IF($C649&lt;&gt;"",VLOOKUP(YEAR($C649),'Proyecciones cuota'!$B$5:$C$113,2,FALSE),"")</f>
        <v/>
      </c>
      <c r="E649" s="171">
        <f ca="1">IFERROR(IF($D649&lt;&gt;"",VLOOKUP(C649,Simulador!$H$17:$I$27,2,FALSE),0),0)</f>
        <v>0</v>
      </c>
      <c r="F649" s="46" t="str">
        <f t="shared" ref="F649:F712" ca="1" si="121">+IF(D649&lt;&gt;"",F648+D649+E649,"")</f>
        <v/>
      </c>
      <c r="G649" s="43" t="str">
        <f ca="1">+IF(F649&lt;&gt;"",F649*VLOOKUP(YEAR($C649),'Proyecciones DTF'!$B$4:$Y$112,IF(C649&lt;EOMONTH($C$1,61),6,IF(AND(C649&gt;=EOMONTH($C$1,61),C649&lt;EOMONTH($C$1,90)),9,IF(AND(C649&gt;=EOMONTH($C$1,91),C649&lt;EOMONTH($C$1,120)),12,IF(AND(C649&gt;=EOMONTH($C$1,121),C649&lt;EOMONTH($C$1,150)),15,IF(AND(C649&gt;=EOMONTH($C$1,151),C649&lt;EOMONTH($C$1,180)),18,IF(AND(C649&gt;=EOMONTH($C$1,181),C649&lt;EOMONTH($C$1,210)),21,24))))))),"")</f>
        <v/>
      </c>
      <c r="H649" s="47" t="str">
        <f ca="1">+IF(F649&lt;&gt;"",F649*VLOOKUP(YEAR($C649),'Proyecciones DTF'!$B$4:$Y$112,IF(C649&lt;EOMONTH($C$1,61),3,IF(AND(C649&gt;=EOMONTH($C$1,61),C649&lt;EOMONTH($C$1,90)),6,IF(AND(C649&gt;=EOMONTH($C$1,91),C649&lt;EOMONTH($C$1,120)),9,IF(AND(C649&gt;=EOMONTH($C$1,121),C649&lt;EOMONTH($C$1,150)),12,IF(AND(C649&gt;=EOMONTH($C$1,151),C649&lt;EOMONTH($C$1,180)),15,IF(AND(C649&gt;=EOMONTH($C$1,181),C649&lt;EOMONTH($C$1,210)),18,21))))))),"")</f>
        <v/>
      </c>
      <c r="I649" s="88" t="str">
        <f t="shared" ref="I649:I712" ca="1" si="122">IF(G649="","",((1+G649/F649)^(12/1))-1)</f>
        <v/>
      </c>
      <c r="J649" s="138" t="str">
        <f t="shared" ref="J649:J712" ca="1" si="123">IFERROR(((1+H649/F649)^(12/1))-1,"")</f>
        <v/>
      </c>
      <c r="K649" s="43" t="str">
        <f ca="1">+IF(G649&lt;&gt;"",SUM($G$7:G649),"")</f>
        <v/>
      </c>
      <c r="L649" s="46" t="str">
        <f t="shared" ref="L649:L712" ca="1" si="124">IF(K649="","",K649*93%)</f>
        <v/>
      </c>
      <c r="M649" s="51" t="str">
        <f ca="1">+IF(H649&lt;&gt;"",SUM($H$7:H649),"")</f>
        <v/>
      </c>
      <c r="N649" s="47" t="str">
        <f t="shared" ref="N649:N712" ca="1" si="125">IF(M649="","",M649*$U$13)</f>
        <v/>
      </c>
      <c r="O649" s="46" t="str">
        <f t="shared" ref="O649:O712" ca="1" si="126">+IF(K649&lt;&gt;"",F649+K649,"")</f>
        <v/>
      </c>
      <c r="P649" s="46" t="str">
        <f t="shared" ref="P649:P712" ca="1" si="127">IF(L649="","",F649+L649)</f>
        <v/>
      </c>
      <c r="Q649" s="53" t="str">
        <f t="shared" ref="Q649:Q712" ca="1" si="128">+IF(M649&lt;&gt;"",F649+M649,"")</f>
        <v/>
      </c>
      <c r="R649" s="53" t="str">
        <f t="shared" ref="R649:R712" ca="1" si="129">IF(N649="","",F649+N649)</f>
        <v/>
      </c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x14ac:dyDescent="0.25">
      <c r="A650" s="31">
        <v>644</v>
      </c>
      <c r="B650" s="37" t="str">
        <f t="shared" ca="1" si="119"/>
        <v/>
      </c>
      <c r="C650" s="40" t="str">
        <f t="shared" ca="1" si="120"/>
        <v/>
      </c>
      <c r="D650" s="43" t="str">
        <f ca="1">+IF($C650&lt;&gt;"",VLOOKUP(YEAR($C650),'Proyecciones cuota'!$B$5:$C$113,2,FALSE),"")</f>
        <v/>
      </c>
      <c r="E650" s="171">
        <f ca="1">IFERROR(IF($D650&lt;&gt;"",VLOOKUP(C650,Simulador!$H$17:$I$27,2,FALSE),0),0)</f>
        <v>0</v>
      </c>
      <c r="F650" s="46" t="str">
        <f t="shared" ca="1" si="121"/>
        <v/>
      </c>
      <c r="G650" s="43" t="str">
        <f ca="1">+IF(F650&lt;&gt;"",F650*VLOOKUP(YEAR($C650),'Proyecciones DTF'!$B$4:$Y$112,IF(C650&lt;EOMONTH($C$1,61),6,IF(AND(C650&gt;=EOMONTH($C$1,61),C650&lt;EOMONTH($C$1,90)),9,IF(AND(C650&gt;=EOMONTH($C$1,91),C650&lt;EOMONTH($C$1,120)),12,IF(AND(C650&gt;=EOMONTH($C$1,121),C650&lt;EOMONTH($C$1,150)),15,IF(AND(C650&gt;=EOMONTH($C$1,151),C650&lt;EOMONTH($C$1,180)),18,IF(AND(C650&gt;=EOMONTH($C$1,181),C650&lt;EOMONTH($C$1,210)),21,24))))))),"")</f>
        <v/>
      </c>
      <c r="H650" s="47" t="str">
        <f ca="1">+IF(F650&lt;&gt;"",F650*VLOOKUP(YEAR($C650),'Proyecciones DTF'!$B$4:$Y$112,IF(C650&lt;EOMONTH($C$1,61),3,IF(AND(C650&gt;=EOMONTH($C$1,61),C650&lt;EOMONTH($C$1,90)),6,IF(AND(C650&gt;=EOMONTH($C$1,91),C650&lt;EOMONTH($C$1,120)),9,IF(AND(C650&gt;=EOMONTH($C$1,121),C650&lt;EOMONTH($C$1,150)),12,IF(AND(C650&gt;=EOMONTH($C$1,151),C650&lt;EOMONTH($C$1,180)),15,IF(AND(C650&gt;=EOMONTH($C$1,181),C650&lt;EOMONTH($C$1,210)),18,21))))))),"")</f>
        <v/>
      </c>
      <c r="I650" s="88" t="str">
        <f t="shared" ca="1" si="122"/>
        <v/>
      </c>
      <c r="J650" s="138" t="str">
        <f t="shared" ca="1" si="123"/>
        <v/>
      </c>
      <c r="K650" s="43" t="str">
        <f ca="1">+IF(G650&lt;&gt;"",SUM($G$7:G650),"")</f>
        <v/>
      </c>
      <c r="L650" s="46" t="str">
        <f t="shared" ca="1" si="124"/>
        <v/>
      </c>
      <c r="M650" s="51" t="str">
        <f ca="1">+IF(H650&lt;&gt;"",SUM($H$7:H650),"")</f>
        <v/>
      </c>
      <c r="N650" s="47" t="str">
        <f t="shared" ca="1" si="125"/>
        <v/>
      </c>
      <c r="O650" s="46" t="str">
        <f t="shared" ca="1" si="126"/>
        <v/>
      </c>
      <c r="P650" s="46" t="str">
        <f t="shared" ca="1" si="127"/>
        <v/>
      </c>
      <c r="Q650" s="53" t="str">
        <f t="shared" ca="1" si="128"/>
        <v/>
      </c>
      <c r="R650" s="53" t="str">
        <f t="shared" ca="1" si="129"/>
        <v/>
      </c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x14ac:dyDescent="0.25">
      <c r="A651" s="31">
        <v>645</v>
      </c>
      <c r="B651" s="37" t="str">
        <f t="shared" ca="1" si="119"/>
        <v/>
      </c>
      <c r="C651" s="40" t="str">
        <f t="shared" ca="1" si="120"/>
        <v/>
      </c>
      <c r="D651" s="43" t="str">
        <f ca="1">+IF($C651&lt;&gt;"",VLOOKUP(YEAR($C651),'Proyecciones cuota'!$B$5:$C$113,2,FALSE),"")</f>
        <v/>
      </c>
      <c r="E651" s="171">
        <f ca="1">IFERROR(IF($D651&lt;&gt;"",VLOOKUP(C651,Simulador!$H$17:$I$27,2,FALSE),0),0)</f>
        <v>0</v>
      </c>
      <c r="F651" s="46" t="str">
        <f t="shared" ca="1" si="121"/>
        <v/>
      </c>
      <c r="G651" s="43" t="str">
        <f ca="1">+IF(F651&lt;&gt;"",F651*VLOOKUP(YEAR($C651),'Proyecciones DTF'!$B$4:$Y$112,IF(C651&lt;EOMONTH($C$1,61),6,IF(AND(C651&gt;=EOMONTH($C$1,61),C651&lt;EOMONTH($C$1,90)),9,IF(AND(C651&gt;=EOMONTH($C$1,91),C651&lt;EOMONTH($C$1,120)),12,IF(AND(C651&gt;=EOMONTH($C$1,121),C651&lt;EOMONTH($C$1,150)),15,IF(AND(C651&gt;=EOMONTH($C$1,151),C651&lt;EOMONTH($C$1,180)),18,IF(AND(C651&gt;=EOMONTH($C$1,181),C651&lt;EOMONTH($C$1,210)),21,24))))))),"")</f>
        <v/>
      </c>
      <c r="H651" s="47" t="str">
        <f ca="1">+IF(F651&lt;&gt;"",F651*VLOOKUP(YEAR($C651),'Proyecciones DTF'!$B$4:$Y$112,IF(C651&lt;EOMONTH($C$1,61),3,IF(AND(C651&gt;=EOMONTH($C$1,61),C651&lt;EOMONTH($C$1,90)),6,IF(AND(C651&gt;=EOMONTH($C$1,91),C651&lt;EOMONTH($C$1,120)),9,IF(AND(C651&gt;=EOMONTH($C$1,121),C651&lt;EOMONTH($C$1,150)),12,IF(AND(C651&gt;=EOMONTH($C$1,151),C651&lt;EOMONTH($C$1,180)),15,IF(AND(C651&gt;=EOMONTH($C$1,181),C651&lt;EOMONTH($C$1,210)),18,21))))))),"")</f>
        <v/>
      </c>
      <c r="I651" s="88" t="str">
        <f t="shared" ca="1" si="122"/>
        <v/>
      </c>
      <c r="J651" s="138" t="str">
        <f t="shared" ca="1" si="123"/>
        <v/>
      </c>
      <c r="K651" s="43" t="str">
        <f ca="1">+IF(G651&lt;&gt;"",SUM($G$7:G651),"")</f>
        <v/>
      </c>
      <c r="L651" s="46" t="str">
        <f t="shared" ca="1" si="124"/>
        <v/>
      </c>
      <c r="M651" s="51" t="str">
        <f ca="1">+IF(H651&lt;&gt;"",SUM($H$7:H651),"")</f>
        <v/>
      </c>
      <c r="N651" s="47" t="str">
        <f t="shared" ca="1" si="125"/>
        <v/>
      </c>
      <c r="O651" s="46" t="str">
        <f t="shared" ca="1" si="126"/>
        <v/>
      </c>
      <c r="P651" s="46" t="str">
        <f t="shared" ca="1" si="127"/>
        <v/>
      </c>
      <c r="Q651" s="53" t="str">
        <f t="shared" ca="1" si="128"/>
        <v/>
      </c>
      <c r="R651" s="53" t="str">
        <f t="shared" ca="1" si="129"/>
        <v/>
      </c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x14ac:dyDescent="0.25">
      <c r="A652" s="31">
        <v>646</v>
      </c>
      <c r="B652" s="37" t="str">
        <f t="shared" ca="1" si="119"/>
        <v/>
      </c>
      <c r="C652" s="40" t="str">
        <f t="shared" ca="1" si="120"/>
        <v/>
      </c>
      <c r="D652" s="43" t="str">
        <f ca="1">+IF($C652&lt;&gt;"",VLOOKUP(YEAR($C652),'Proyecciones cuota'!$B$5:$C$113,2,FALSE),"")</f>
        <v/>
      </c>
      <c r="E652" s="171">
        <f ca="1">IFERROR(IF($D652&lt;&gt;"",VLOOKUP(C652,Simulador!$H$17:$I$27,2,FALSE),0),0)</f>
        <v>0</v>
      </c>
      <c r="F652" s="46" t="str">
        <f t="shared" ca="1" si="121"/>
        <v/>
      </c>
      <c r="G652" s="43" t="str">
        <f ca="1">+IF(F652&lt;&gt;"",F652*VLOOKUP(YEAR($C652),'Proyecciones DTF'!$B$4:$Y$112,IF(C652&lt;EOMONTH($C$1,61),6,IF(AND(C652&gt;=EOMONTH($C$1,61),C652&lt;EOMONTH($C$1,90)),9,IF(AND(C652&gt;=EOMONTH($C$1,91),C652&lt;EOMONTH($C$1,120)),12,IF(AND(C652&gt;=EOMONTH($C$1,121),C652&lt;EOMONTH($C$1,150)),15,IF(AND(C652&gt;=EOMONTH($C$1,151),C652&lt;EOMONTH($C$1,180)),18,IF(AND(C652&gt;=EOMONTH($C$1,181),C652&lt;EOMONTH($C$1,210)),21,24))))))),"")</f>
        <v/>
      </c>
      <c r="H652" s="47" t="str">
        <f ca="1">+IF(F652&lt;&gt;"",F652*VLOOKUP(YEAR($C652),'Proyecciones DTF'!$B$4:$Y$112,IF(C652&lt;EOMONTH($C$1,61),3,IF(AND(C652&gt;=EOMONTH($C$1,61),C652&lt;EOMONTH($C$1,90)),6,IF(AND(C652&gt;=EOMONTH($C$1,91),C652&lt;EOMONTH($C$1,120)),9,IF(AND(C652&gt;=EOMONTH($C$1,121),C652&lt;EOMONTH($C$1,150)),12,IF(AND(C652&gt;=EOMONTH($C$1,151),C652&lt;EOMONTH($C$1,180)),15,IF(AND(C652&gt;=EOMONTH($C$1,181),C652&lt;EOMONTH($C$1,210)),18,21))))))),"")</f>
        <v/>
      </c>
      <c r="I652" s="88" t="str">
        <f t="shared" ca="1" si="122"/>
        <v/>
      </c>
      <c r="J652" s="138" t="str">
        <f t="shared" ca="1" si="123"/>
        <v/>
      </c>
      <c r="K652" s="43" t="str">
        <f ca="1">+IF(G652&lt;&gt;"",SUM($G$7:G652),"")</f>
        <v/>
      </c>
      <c r="L652" s="46" t="str">
        <f t="shared" ca="1" si="124"/>
        <v/>
      </c>
      <c r="M652" s="51" t="str">
        <f ca="1">+IF(H652&lt;&gt;"",SUM($H$7:H652),"")</f>
        <v/>
      </c>
      <c r="N652" s="47" t="str">
        <f t="shared" ca="1" si="125"/>
        <v/>
      </c>
      <c r="O652" s="46" t="str">
        <f t="shared" ca="1" si="126"/>
        <v/>
      </c>
      <c r="P652" s="46" t="str">
        <f t="shared" ca="1" si="127"/>
        <v/>
      </c>
      <c r="Q652" s="53" t="str">
        <f t="shared" ca="1" si="128"/>
        <v/>
      </c>
      <c r="R652" s="53" t="str">
        <f t="shared" ca="1" si="129"/>
        <v/>
      </c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x14ac:dyDescent="0.25">
      <c r="A653" s="31">
        <v>647</v>
      </c>
      <c r="B653" s="37" t="str">
        <f t="shared" ca="1" si="119"/>
        <v/>
      </c>
      <c r="C653" s="40" t="str">
        <f t="shared" ca="1" si="120"/>
        <v/>
      </c>
      <c r="D653" s="43" t="str">
        <f ca="1">+IF($C653&lt;&gt;"",VLOOKUP(YEAR($C653),'Proyecciones cuota'!$B$5:$C$113,2,FALSE),"")</f>
        <v/>
      </c>
      <c r="E653" s="171">
        <f ca="1">IFERROR(IF($D653&lt;&gt;"",VLOOKUP(C653,Simulador!$H$17:$I$27,2,FALSE),0),0)</f>
        <v>0</v>
      </c>
      <c r="F653" s="46" t="str">
        <f t="shared" ca="1" si="121"/>
        <v/>
      </c>
      <c r="G653" s="43" t="str">
        <f ca="1">+IF(F653&lt;&gt;"",F653*VLOOKUP(YEAR($C653),'Proyecciones DTF'!$B$4:$Y$112,IF(C653&lt;EOMONTH($C$1,61),6,IF(AND(C653&gt;=EOMONTH($C$1,61),C653&lt;EOMONTH($C$1,90)),9,IF(AND(C653&gt;=EOMONTH($C$1,91),C653&lt;EOMONTH($C$1,120)),12,IF(AND(C653&gt;=EOMONTH($C$1,121),C653&lt;EOMONTH($C$1,150)),15,IF(AND(C653&gt;=EOMONTH($C$1,151),C653&lt;EOMONTH($C$1,180)),18,IF(AND(C653&gt;=EOMONTH($C$1,181),C653&lt;EOMONTH($C$1,210)),21,24))))))),"")</f>
        <v/>
      </c>
      <c r="H653" s="47" t="str">
        <f ca="1">+IF(F653&lt;&gt;"",F653*VLOOKUP(YEAR($C653),'Proyecciones DTF'!$B$4:$Y$112,IF(C653&lt;EOMONTH($C$1,61),3,IF(AND(C653&gt;=EOMONTH($C$1,61),C653&lt;EOMONTH($C$1,90)),6,IF(AND(C653&gt;=EOMONTH($C$1,91),C653&lt;EOMONTH($C$1,120)),9,IF(AND(C653&gt;=EOMONTH($C$1,121),C653&lt;EOMONTH($C$1,150)),12,IF(AND(C653&gt;=EOMONTH($C$1,151),C653&lt;EOMONTH($C$1,180)),15,IF(AND(C653&gt;=EOMONTH($C$1,181),C653&lt;EOMONTH($C$1,210)),18,21))))))),"")</f>
        <v/>
      </c>
      <c r="I653" s="88" t="str">
        <f t="shared" ca="1" si="122"/>
        <v/>
      </c>
      <c r="J653" s="138" t="str">
        <f t="shared" ca="1" si="123"/>
        <v/>
      </c>
      <c r="K653" s="43" t="str">
        <f ca="1">+IF(G653&lt;&gt;"",SUM($G$7:G653),"")</f>
        <v/>
      </c>
      <c r="L653" s="46" t="str">
        <f t="shared" ca="1" si="124"/>
        <v/>
      </c>
      <c r="M653" s="51" t="str">
        <f ca="1">+IF(H653&lt;&gt;"",SUM($H$7:H653),"")</f>
        <v/>
      </c>
      <c r="N653" s="47" t="str">
        <f t="shared" ca="1" si="125"/>
        <v/>
      </c>
      <c r="O653" s="46" t="str">
        <f t="shared" ca="1" si="126"/>
        <v/>
      </c>
      <c r="P653" s="46" t="str">
        <f t="shared" ca="1" si="127"/>
        <v/>
      </c>
      <c r="Q653" s="53" t="str">
        <f t="shared" ca="1" si="128"/>
        <v/>
      </c>
      <c r="R653" s="53" t="str">
        <f t="shared" ca="1" si="129"/>
        <v/>
      </c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x14ac:dyDescent="0.25">
      <c r="A654" s="31">
        <v>648</v>
      </c>
      <c r="B654" s="37" t="str">
        <f t="shared" ca="1" si="119"/>
        <v/>
      </c>
      <c r="C654" s="40" t="str">
        <f t="shared" ca="1" si="120"/>
        <v/>
      </c>
      <c r="D654" s="43" t="str">
        <f ca="1">+IF($C654&lt;&gt;"",VLOOKUP(YEAR($C654),'Proyecciones cuota'!$B$5:$C$113,2,FALSE),"")</f>
        <v/>
      </c>
      <c r="E654" s="171">
        <f ca="1">IFERROR(IF($D654&lt;&gt;"",VLOOKUP(C654,Simulador!$H$17:$I$27,2,FALSE),0),0)</f>
        <v>0</v>
      </c>
      <c r="F654" s="46" t="str">
        <f t="shared" ca="1" si="121"/>
        <v/>
      </c>
      <c r="G654" s="43" t="str">
        <f ca="1">+IF(F654&lt;&gt;"",F654*VLOOKUP(YEAR($C654),'Proyecciones DTF'!$B$4:$Y$112,IF(C654&lt;EOMONTH($C$1,61),6,IF(AND(C654&gt;=EOMONTH($C$1,61),C654&lt;EOMONTH($C$1,90)),9,IF(AND(C654&gt;=EOMONTH($C$1,91),C654&lt;EOMONTH($C$1,120)),12,IF(AND(C654&gt;=EOMONTH($C$1,121),C654&lt;EOMONTH($C$1,150)),15,IF(AND(C654&gt;=EOMONTH($C$1,151),C654&lt;EOMONTH($C$1,180)),18,IF(AND(C654&gt;=EOMONTH($C$1,181),C654&lt;EOMONTH($C$1,210)),21,24))))))),"")</f>
        <v/>
      </c>
      <c r="H654" s="47" t="str">
        <f ca="1">+IF(F654&lt;&gt;"",F654*VLOOKUP(YEAR($C654),'Proyecciones DTF'!$B$4:$Y$112,IF(C654&lt;EOMONTH($C$1,61),3,IF(AND(C654&gt;=EOMONTH($C$1,61),C654&lt;EOMONTH($C$1,90)),6,IF(AND(C654&gt;=EOMONTH($C$1,91),C654&lt;EOMONTH($C$1,120)),9,IF(AND(C654&gt;=EOMONTH($C$1,121),C654&lt;EOMONTH($C$1,150)),12,IF(AND(C654&gt;=EOMONTH($C$1,151),C654&lt;EOMONTH($C$1,180)),15,IF(AND(C654&gt;=EOMONTH($C$1,181),C654&lt;EOMONTH($C$1,210)),18,21))))))),"")</f>
        <v/>
      </c>
      <c r="I654" s="88" t="str">
        <f t="shared" ca="1" si="122"/>
        <v/>
      </c>
      <c r="J654" s="138" t="str">
        <f t="shared" ca="1" si="123"/>
        <v/>
      </c>
      <c r="K654" s="43" t="str">
        <f ca="1">+IF(G654&lt;&gt;"",SUM($G$7:G654),"")</f>
        <v/>
      </c>
      <c r="L654" s="46" t="str">
        <f t="shared" ca="1" si="124"/>
        <v/>
      </c>
      <c r="M654" s="51" t="str">
        <f ca="1">+IF(H654&lt;&gt;"",SUM($H$7:H654),"")</f>
        <v/>
      </c>
      <c r="N654" s="47" t="str">
        <f t="shared" ca="1" si="125"/>
        <v/>
      </c>
      <c r="O654" s="46" t="str">
        <f t="shared" ca="1" si="126"/>
        <v/>
      </c>
      <c r="P654" s="46" t="str">
        <f t="shared" ca="1" si="127"/>
        <v/>
      </c>
      <c r="Q654" s="53" t="str">
        <f t="shared" ca="1" si="128"/>
        <v/>
      </c>
      <c r="R654" s="53" t="str">
        <f t="shared" ca="1" si="129"/>
        <v/>
      </c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x14ac:dyDescent="0.25">
      <c r="A655" s="31">
        <v>649</v>
      </c>
      <c r="B655" s="37" t="str">
        <f t="shared" ca="1" si="119"/>
        <v/>
      </c>
      <c r="C655" s="40" t="str">
        <f t="shared" ca="1" si="120"/>
        <v/>
      </c>
      <c r="D655" s="43" t="str">
        <f ca="1">+IF($C655&lt;&gt;"",VLOOKUP(YEAR($C655),'Proyecciones cuota'!$B$5:$C$113,2,FALSE),"")</f>
        <v/>
      </c>
      <c r="E655" s="171">
        <f ca="1">IFERROR(IF($D655&lt;&gt;"",VLOOKUP(C655,Simulador!$H$17:$I$27,2,FALSE),0),0)</f>
        <v>0</v>
      </c>
      <c r="F655" s="46" t="str">
        <f t="shared" ca="1" si="121"/>
        <v/>
      </c>
      <c r="G655" s="43" t="str">
        <f ca="1">+IF(F655&lt;&gt;"",F655*VLOOKUP(YEAR($C655),'Proyecciones DTF'!$B$4:$Y$112,IF(C655&lt;EOMONTH($C$1,61),6,IF(AND(C655&gt;=EOMONTH($C$1,61),C655&lt;EOMONTH($C$1,90)),9,IF(AND(C655&gt;=EOMONTH($C$1,91),C655&lt;EOMONTH($C$1,120)),12,IF(AND(C655&gt;=EOMONTH($C$1,121),C655&lt;EOMONTH($C$1,150)),15,IF(AND(C655&gt;=EOMONTH($C$1,151),C655&lt;EOMONTH($C$1,180)),18,IF(AND(C655&gt;=EOMONTH($C$1,181),C655&lt;EOMONTH($C$1,210)),21,24))))))),"")</f>
        <v/>
      </c>
      <c r="H655" s="47" t="str">
        <f ca="1">+IF(F655&lt;&gt;"",F655*VLOOKUP(YEAR($C655),'Proyecciones DTF'!$B$4:$Y$112,IF(C655&lt;EOMONTH($C$1,61),3,IF(AND(C655&gt;=EOMONTH($C$1,61),C655&lt;EOMONTH($C$1,90)),6,IF(AND(C655&gt;=EOMONTH($C$1,91),C655&lt;EOMONTH($C$1,120)),9,IF(AND(C655&gt;=EOMONTH($C$1,121),C655&lt;EOMONTH($C$1,150)),12,IF(AND(C655&gt;=EOMONTH($C$1,151),C655&lt;EOMONTH($C$1,180)),15,IF(AND(C655&gt;=EOMONTH($C$1,181),C655&lt;EOMONTH($C$1,210)),18,21))))))),"")</f>
        <v/>
      </c>
      <c r="I655" s="88" t="str">
        <f t="shared" ca="1" si="122"/>
        <v/>
      </c>
      <c r="J655" s="138" t="str">
        <f t="shared" ca="1" si="123"/>
        <v/>
      </c>
      <c r="K655" s="43" t="str">
        <f ca="1">+IF(G655&lt;&gt;"",SUM($G$7:G655),"")</f>
        <v/>
      </c>
      <c r="L655" s="46" t="str">
        <f t="shared" ca="1" si="124"/>
        <v/>
      </c>
      <c r="M655" s="51" t="str">
        <f ca="1">+IF(H655&lt;&gt;"",SUM($H$7:H655),"")</f>
        <v/>
      </c>
      <c r="N655" s="47" t="str">
        <f t="shared" ca="1" si="125"/>
        <v/>
      </c>
      <c r="O655" s="46" t="str">
        <f t="shared" ca="1" si="126"/>
        <v/>
      </c>
      <c r="P655" s="46" t="str">
        <f t="shared" ca="1" si="127"/>
        <v/>
      </c>
      <c r="Q655" s="53" t="str">
        <f t="shared" ca="1" si="128"/>
        <v/>
      </c>
      <c r="R655" s="53" t="str">
        <f t="shared" ca="1" si="129"/>
        <v/>
      </c>
      <c r="S655" s="3"/>
      <c r="W655" s="3"/>
      <c r="X655" s="3"/>
      <c r="Y655" s="3"/>
      <c r="Z655" s="3"/>
      <c r="AA655" s="3"/>
      <c r="AB655" s="3"/>
      <c r="AC655" s="3"/>
    </row>
    <row r="656" spans="1:29" x14ac:dyDescent="0.25">
      <c r="A656" s="31">
        <v>650</v>
      </c>
      <c r="B656" s="37" t="str">
        <f t="shared" ca="1" si="119"/>
        <v/>
      </c>
      <c r="C656" s="40" t="str">
        <f t="shared" ca="1" si="120"/>
        <v/>
      </c>
      <c r="D656" s="43" t="str">
        <f ca="1">+IF($C656&lt;&gt;"",VLOOKUP(YEAR($C656),'Proyecciones cuota'!$B$5:$C$113,2,FALSE),"")</f>
        <v/>
      </c>
      <c r="E656" s="171">
        <f ca="1">IFERROR(IF($D656&lt;&gt;"",VLOOKUP(C656,Simulador!$H$17:$I$27,2,FALSE),0),0)</f>
        <v>0</v>
      </c>
      <c r="F656" s="46" t="str">
        <f t="shared" ca="1" si="121"/>
        <v/>
      </c>
      <c r="G656" s="43" t="str">
        <f ca="1">+IF(F656&lt;&gt;"",F656*VLOOKUP(YEAR($C656),'Proyecciones DTF'!$B$4:$Y$112,IF(C656&lt;EOMONTH($C$1,61),6,IF(AND(C656&gt;=EOMONTH($C$1,61),C656&lt;EOMONTH($C$1,90)),9,IF(AND(C656&gt;=EOMONTH($C$1,91),C656&lt;EOMONTH($C$1,120)),12,IF(AND(C656&gt;=EOMONTH($C$1,121),C656&lt;EOMONTH($C$1,150)),15,IF(AND(C656&gt;=EOMONTH($C$1,151),C656&lt;EOMONTH($C$1,180)),18,IF(AND(C656&gt;=EOMONTH($C$1,181),C656&lt;EOMONTH($C$1,210)),21,24))))))),"")</f>
        <v/>
      </c>
      <c r="H656" s="47" t="str">
        <f ca="1">+IF(F656&lt;&gt;"",F656*VLOOKUP(YEAR($C656),'Proyecciones DTF'!$B$4:$Y$112,IF(C656&lt;EOMONTH($C$1,61),3,IF(AND(C656&gt;=EOMONTH($C$1,61),C656&lt;EOMONTH($C$1,90)),6,IF(AND(C656&gt;=EOMONTH($C$1,91),C656&lt;EOMONTH($C$1,120)),9,IF(AND(C656&gt;=EOMONTH($C$1,121),C656&lt;EOMONTH($C$1,150)),12,IF(AND(C656&gt;=EOMONTH($C$1,151),C656&lt;EOMONTH($C$1,180)),15,IF(AND(C656&gt;=EOMONTH($C$1,181),C656&lt;EOMONTH($C$1,210)),18,21))))))),"")</f>
        <v/>
      </c>
      <c r="I656" s="88" t="str">
        <f t="shared" ca="1" si="122"/>
        <v/>
      </c>
      <c r="J656" s="138" t="str">
        <f t="shared" ca="1" si="123"/>
        <v/>
      </c>
      <c r="K656" s="43" t="str">
        <f ca="1">+IF(G656&lt;&gt;"",SUM($G$7:G656),"")</f>
        <v/>
      </c>
      <c r="L656" s="46" t="str">
        <f t="shared" ca="1" si="124"/>
        <v/>
      </c>
      <c r="M656" s="51" t="str">
        <f ca="1">+IF(H656&lt;&gt;"",SUM($H$7:H656),"")</f>
        <v/>
      </c>
      <c r="N656" s="47" t="str">
        <f t="shared" ca="1" si="125"/>
        <v/>
      </c>
      <c r="O656" s="46" t="str">
        <f t="shared" ca="1" si="126"/>
        <v/>
      </c>
      <c r="P656" s="46" t="str">
        <f t="shared" ca="1" si="127"/>
        <v/>
      </c>
      <c r="Q656" s="53" t="str">
        <f t="shared" ca="1" si="128"/>
        <v/>
      </c>
      <c r="R656" s="53" t="str">
        <f t="shared" ca="1" si="129"/>
        <v/>
      </c>
      <c r="S656" s="3"/>
      <c r="W656" s="3"/>
      <c r="X656" s="3"/>
      <c r="Y656" s="3"/>
      <c r="Z656" s="3"/>
      <c r="AA656" s="3"/>
      <c r="AB656" s="3"/>
      <c r="AC656" s="3"/>
    </row>
    <row r="657" spans="1:29" x14ac:dyDescent="0.25">
      <c r="A657" s="31">
        <v>651</v>
      </c>
      <c r="B657" s="37" t="str">
        <f t="shared" ca="1" si="119"/>
        <v/>
      </c>
      <c r="C657" s="40" t="str">
        <f t="shared" ca="1" si="120"/>
        <v/>
      </c>
      <c r="D657" s="43" t="str">
        <f ca="1">+IF($C657&lt;&gt;"",VLOOKUP(YEAR($C657),'Proyecciones cuota'!$B$5:$C$113,2,FALSE),"")</f>
        <v/>
      </c>
      <c r="E657" s="171">
        <f ca="1">IFERROR(IF($D657&lt;&gt;"",VLOOKUP(C657,Simulador!$H$17:$I$27,2,FALSE),0),0)</f>
        <v>0</v>
      </c>
      <c r="F657" s="46" t="str">
        <f t="shared" ca="1" si="121"/>
        <v/>
      </c>
      <c r="G657" s="43" t="str">
        <f ca="1">+IF(F657&lt;&gt;"",F657*VLOOKUP(YEAR($C657),'Proyecciones DTF'!$B$4:$Y$112,IF(C657&lt;EOMONTH($C$1,61),6,IF(AND(C657&gt;=EOMONTH($C$1,61),C657&lt;EOMONTH($C$1,90)),9,IF(AND(C657&gt;=EOMONTH($C$1,91),C657&lt;EOMONTH($C$1,120)),12,IF(AND(C657&gt;=EOMONTH($C$1,121),C657&lt;EOMONTH($C$1,150)),15,IF(AND(C657&gt;=EOMONTH($C$1,151),C657&lt;EOMONTH($C$1,180)),18,IF(AND(C657&gt;=EOMONTH($C$1,181),C657&lt;EOMONTH($C$1,210)),21,24))))))),"")</f>
        <v/>
      </c>
      <c r="H657" s="47" t="str">
        <f ca="1">+IF(F657&lt;&gt;"",F657*VLOOKUP(YEAR($C657),'Proyecciones DTF'!$B$4:$Y$112,IF(C657&lt;EOMONTH($C$1,61),3,IF(AND(C657&gt;=EOMONTH($C$1,61),C657&lt;EOMONTH($C$1,90)),6,IF(AND(C657&gt;=EOMONTH($C$1,91),C657&lt;EOMONTH($C$1,120)),9,IF(AND(C657&gt;=EOMONTH($C$1,121),C657&lt;EOMONTH($C$1,150)),12,IF(AND(C657&gt;=EOMONTH($C$1,151),C657&lt;EOMONTH($C$1,180)),15,IF(AND(C657&gt;=EOMONTH($C$1,181),C657&lt;EOMONTH($C$1,210)),18,21))))))),"")</f>
        <v/>
      </c>
      <c r="I657" s="88" t="str">
        <f t="shared" ca="1" si="122"/>
        <v/>
      </c>
      <c r="J657" s="138" t="str">
        <f t="shared" ca="1" si="123"/>
        <v/>
      </c>
      <c r="K657" s="43" t="str">
        <f ca="1">+IF(G657&lt;&gt;"",SUM($G$7:G657),"")</f>
        <v/>
      </c>
      <c r="L657" s="46" t="str">
        <f t="shared" ca="1" si="124"/>
        <v/>
      </c>
      <c r="M657" s="51" t="str">
        <f ca="1">+IF(H657&lt;&gt;"",SUM($H$7:H657),"")</f>
        <v/>
      </c>
      <c r="N657" s="47" t="str">
        <f t="shared" ca="1" si="125"/>
        <v/>
      </c>
      <c r="O657" s="46" t="str">
        <f t="shared" ca="1" si="126"/>
        <v/>
      </c>
      <c r="P657" s="46" t="str">
        <f t="shared" ca="1" si="127"/>
        <v/>
      </c>
      <c r="Q657" s="53" t="str">
        <f t="shared" ca="1" si="128"/>
        <v/>
      </c>
      <c r="R657" s="53" t="str">
        <f t="shared" ca="1" si="129"/>
        <v/>
      </c>
      <c r="S657" s="3"/>
      <c r="W657" s="3"/>
      <c r="X657" s="3"/>
      <c r="Y657" s="3"/>
      <c r="Z657" s="3"/>
      <c r="AA657" s="3"/>
      <c r="AB657" s="3"/>
      <c r="AC657" s="3"/>
    </row>
    <row r="658" spans="1:29" x14ac:dyDescent="0.25">
      <c r="A658" s="31">
        <v>652</v>
      </c>
      <c r="B658" s="37" t="str">
        <f t="shared" ca="1" si="119"/>
        <v/>
      </c>
      <c r="C658" s="40" t="str">
        <f t="shared" ca="1" si="120"/>
        <v/>
      </c>
      <c r="D658" s="43" t="str">
        <f ca="1">+IF($C658&lt;&gt;"",VLOOKUP(YEAR($C658),'Proyecciones cuota'!$B$5:$C$113,2,FALSE),"")</f>
        <v/>
      </c>
      <c r="E658" s="171">
        <f ca="1">IFERROR(IF($D658&lt;&gt;"",VLOOKUP(C658,Simulador!$H$17:$I$27,2,FALSE),0),0)</f>
        <v>0</v>
      </c>
      <c r="F658" s="46" t="str">
        <f t="shared" ca="1" si="121"/>
        <v/>
      </c>
      <c r="G658" s="43" t="str">
        <f ca="1">+IF(F658&lt;&gt;"",F658*VLOOKUP(YEAR($C658),'Proyecciones DTF'!$B$4:$Y$112,IF(C658&lt;EOMONTH($C$1,61),6,IF(AND(C658&gt;=EOMONTH($C$1,61),C658&lt;EOMONTH($C$1,90)),9,IF(AND(C658&gt;=EOMONTH($C$1,91),C658&lt;EOMONTH($C$1,120)),12,IF(AND(C658&gt;=EOMONTH($C$1,121),C658&lt;EOMONTH($C$1,150)),15,IF(AND(C658&gt;=EOMONTH($C$1,151),C658&lt;EOMONTH($C$1,180)),18,IF(AND(C658&gt;=EOMONTH($C$1,181),C658&lt;EOMONTH($C$1,210)),21,24))))))),"")</f>
        <v/>
      </c>
      <c r="H658" s="47" t="str">
        <f ca="1">+IF(F658&lt;&gt;"",F658*VLOOKUP(YEAR($C658),'Proyecciones DTF'!$B$4:$Y$112,IF(C658&lt;EOMONTH($C$1,61),3,IF(AND(C658&gt;=EOMONTH($C$1,61),C658&lt;EOMONTH($C$1,90)),6,IF(AND(C658&gt;=EOMONTH($C$1,91),C658&lt;EOMONTH($C$1,120)),9,IF(AND(C658&gt;=EOMONTH($C$1,121),C658&lt;EOMONTH($C$1,150)),12,IF(AND(C658&gt;=EOMONTH($C$1,151),C658&lt;EOMONTH($C$1,180)),15,IF(AND(C658&gt;=EOMONTH($C$1,181),C658&lt;EOMONTH($C$1,210)),18,21))))))),"")</f>
        <v/>
      </c>
      <c r="I658" s="88" t="str">
        <f t="shared" ca="1" si="122"/>
        <v/>
      </c>
      <c r="J658" s="138" t="str">
        <f t="shared" ca="1" si="123"/>
        <v/>
      </c>
      <c r="K658" s="43" t="str">
        <f ca="1">+IF(G658&lt;&gt;"",SUM($G$7:G658),"")</f>
        <v/>
      </c>
      <c r="L658" s="46" t="str">
        <f t="shared" ca="1" si="124"/>
        <v/>
      </c>
      <c r="M658" s="51" t="str">
        <f ca="1">+IF(H658&lt;&gt;"",SUM($H$7:H658),"")</f>
        <v/>
      </c>
      <c r="N658" s="47" t="str">
        <f t="shared" ca="1" si="125"/>
        <v/>
      </c>
      <c r="O658" s="46" t="str">
        <f t="shared" ca="1" si="126"/>
        <v/>
      </c>
      <c r="P658" s="46" t="str">
        <f t="shared" ca="1" si="127"/>
        <v/>
      </c>
      <c r="Q658" s="53" t="str">
        <f t="shared" ca="1" si="128"/>
        <v/>
      </c>
      <c r="R658" s="53" t="str">
        <f t="shared" ca="1" si="129"/>
        <v/>
      </c>
      <c r="S658" s="3"/>
      <c r="W658" s="3"/>
      <c r="X658" s="3"/>
      <c r="Y658" s="3"/>
      <c r="Z658" s="3"/>
      <c r="AA658" s="3"/>
      <c r="AB658" s="3"/>
      <c r="AC658" s="3"/>
    </row>
    <row r="659" spans="1:29" x14ac:dyDescent="0.25">
      <c r="A659" s="31">
        <v>653</v>
      </c>
      <c r="B659" s="37" t="str">
        <f t="shared" ca="1" si="119"/>
        <v/>
      </c>
      <c r="C659" s="40" t="str">
        <f t="shared" ca="1" si="120"/>
        <v/>
      </c>
      <c r="D659" s="43" t="str">
        <f ca="1">+IF($C659&lt;&gt;"",VLOOKUP(YEAR($C659),'Proyecciones cuota'!$B$5:$C$113,2,FALSE),"")</f>
        <v/>
      </c>
      <c r="E659" s="171">
        <f ca="1">IFERROR(IF($D659&lt;&gt;"",VLOOKUP(C659,Simulador!$H$17:$I$27,2,FALSE),0),0)</f>
        <v>0</v>
      </c>
      <c r="F659" s="46" t="str">
        <f t="shared" ca="1" si="121"/>
        <v/>
      </c>
      <c r="G659" s="43" t="str">
        <f ca="1">+IF(F659&lt;&gt;"",F659*VLOOKUP(YEAR($C659),'Proyecciones DTF'!$B$4:$Y$112,IF(C659&lt;EOMONTH($C$1,61),6,IF(AND(C659&gt;=EOMONTH($C$1,61),C659&lt;EOMONTH($C$1,90)),9,IF(AND(C659&gt;=EOMONTH($C$1,91),C659&lt;EOMONTH($C$1,120)),12,IF(AND(C659&gt;=EOMONTH($C$1,121),C659&lt;EOMONTH($C$1,150)),15,IF(AND(C659&gt;=EOMONTH($C$1,151),C659&lt;EOMONTH($C$1,180)),18,IF(AND(C659&gt;=EOMONTH($C$1,181),C659&lt;EOMONTH($C$1,210)),21,24))))))),"")</f>
        <v/>
      </c>
      <c r="H659" s="47" t="str">
        <f ca="1">+IF(F659&lt;&gt;"",F659*VLOOKUP(YEAR($C659),'Proyecciones DTF'!$B$4:$Y$112,IF(C659&lt;EOMONTH($C$1,61),3,IF(AND(C659&gt;=EOMONTH($C$1,61),C659&lt;EOMONTH($C$1,90)),6,IF(AND(C659&gt;=EOMONTH($C$1,91),C659&lt;EOMONTH($C$1,120)),9,IF(AND(C659&gt;=EOMONTH($C$1,121),C659&lt;EOMONTH($C$1,150)),12,IF(AND(C659&gt;=EOMONTH($C$1,151),C659&lt;EOMONTH($C$1,180)),15,IF(AND(C659&gt;=EOMONTH($C$1,181),C659&lt;EOMONTH($C$1,210)),18,21))))))),"")</f>
        <v/>
      </c>
      <c r="I659" s="88" t="str">
        <f t="shared" ca="1" si="122"/>
        <v/>
      </c>
      <c r="J659" s="138" t="str">
        <f t="shared" ca="1" si="123"/>
        <v/>
      </c>
      <c r="K659" s="43" t="str">
        <f ca="1">+IF(G659&lt;&gt;"",SUM($G$7:G659),"")</f>
        <v/>
      </c>
      <c r="L659" s="46" t="str">
        <f t="shared" ca="1" si="124"/>
        <v/>
      </c>
      <c r="M659" s="51" t="str">
        <f ca="1">+IF(H659&lt;&gt;"",SUM($H$7:H659),"")</f>
        <v/>
      </c>
      <c r="N659" s="47" t="str">
        <f t="shared" ca="1" si="125"/>
        <v/>
      </c>
      <c r="O659" s="46" t="str">
        <f t="shared" ca="1" si="126"/>
        <v/>
      </c>
      <c r="P659" s="46" t="str">
        <f t="shared" ca="1" si="127"/>
        <v/>
      </c>
      <c r="Q659" s="53" t="str">
        <f t="shared" ca="1" si="128"/>
        <v/>
      </c>
      <c r="R659" s="53" t="str">
        <f t="shared" ca="1" si="129"/>
        <v/>
      </c>
      <c r="S659" s="3"/>
      <c r="W659" s="3"/>
      <c r="X659" s="3"/>
      <c r="Y659" s="3"/>
      <c r="Z659" s="3"/>
      <c r="AA659" s="3"/>
      <c r="AB659" s="3"/>
      <c r="AC659" s="3"/>
    </row>
    <row r="660" spans="1:29" x14ac:dyDescent="0.25">
      <c r="A660" s="31">
        <v>654</v>
      </c>
      <c r="B660" s="37" t="str">
        <f t="shared" ca="1" si="119"/>
        <v/>
      </c>
      <c r="C660" s="40" t="str">
        <f t="shared" ca="1" si="120"/>
        <v/>
      </c>
      <c r="D660" s="43" t="str">
        <f ca="1">+IF($C660&lt;&gt;"",VLOOKUP(YEAR($C660),'Proyecciones cuota'!$B$5:$C$113,2,FALSE),"")</f>
        <v/>
      </c>
      <c r="E660" s="171">
        <f ca="1">IFERROR(IF($D660&lt;&gt;"",VLOOKUP(C660,Simulador!$H$17:$I$27,2,FALSE),0),0)</f>
        <v>0</v>
      </c>
      <c r="F660" s="46" t="str">
        <f t="shared" ca="1" si="121"/>
        <v/>
      </c>
      <c r="G660" s="43" t="str">
        <f ca="1">+IF(F660&lt;&gt;"",F660*VLOOKUP(YEAR($C660),'Proyecciones DTF'!$B$4:$Y$112,IF(C660&lt;EOMONTH($C$1,61),6,IF(AND(C660&gt;=EOMONTH($C$1,61),C660&lt;EOMONTH($C$1,90)),9,IF(AND(C660&gt;=EOMONTH($C$1,91),C660&lt;EOMONTH($C$1,120)),12,IF(AND(C660&gt;=EOMONTH($C$1,121),C660&lt;EOMONTH($C$1,150)),15,IF(AND(C660&gt;=EOMONTH($C$1,151),C660&lt;EOMONTH($C$1,180)),18,IF(AND(C660&gt;=EOMONTH($C$1,181),C660&lt;EOMONTH($C$1,210)),21,24))))))),"")</f>
        <v/>
      </c>
      <c r="H660" s="47" t="str">
        <f ca="1">+IF(F660&lt;&gt;"",F660*VLOOKUP(YEAR($C660),'Proyecciones DTF'!$B$4:$Y$112,IF(C660&lt;EOMONTH($C$1,61),3,IF(AND(C660&gt;=EOMONTH($C$1,61),C660&lt;EOMONTH($C$1,90)),6,IF(AND(C660&gt;=EOMONTH($C$1,91),C660&lt;EOMONTH($C$1,120)),9,IF(AND(C660&gt;=EOMONTH($C$1,121),C660&lt;EOMONTH($C$1,150)),12,IF(AND(C660&gt;=EOMONTH($C$1,151),C660&lt;EOMONTH($C$1,180)),15,IF(AND(C660&gt;=EOMONTH($C$1,181),C660&lt;EOMONTH($C$1,210)),18,21))))))),"")</f>
        <v/>
      </c>
      <c r="I660" s="88" t="str">
        <f t="shared" ca="1" si="122"/>
        <v/>
      </c>
      <c r="J660" s="138" t="str">
        <f t="shared" ca="1" si="123"/>
        <v/>
      </c>
      <c r="K660" s="43" t="str">
        <f ca="1">+IF(G660&lt;&gt;"",SUM($G$7:G660),"")</f>
        <v/>
      </c>
      <c r="L660" s="46" t="str">
        <f t="shared" ca="1" si="124"/>
        <v/>
      </c>
      <c r="M660" s="51" t="str">
        <f ca="1">+IF(H660&lt;&gt;"",SUM($H$7:H660),"")</f>
        <v/>
      </c>
      <c r="N660" s="47" t="str">
        <f t="shared" ca="1" si="125"/>
        <v/>
      </c>
      <c r="O660" s="46" t="str">
        <f t="shared" ca="1" si="126"/>
        <v/>
      </c>
      <c r="P660" s="46" t="str">
        <f t="shared" ca="1" si="127"/>
        <v/>
      </c>
      <c r="Q660" s="53" t="str">
        <f t="shared" ca="1" si="128"/>
        <v/>
      </c>
      <c r="R660" s="53" t="str">
        <f t="shared" ca="1" si="129"/>
        <v/>
      </c>
      <c r="S660" s="3"/>
      <c r="W660" s="3"/>
      <c r="X660" s="3"/>
      <c r="Y660" s="3"/>
      <c r="Z660" s="3"/>
      <c r="AA660" s="3"/>
      <c r="AB660" s="3"/>
      <c r="AC660" s="3"/>
    </row>
    <row r="661" spans="1:29" x14ac:dyDescent="0.25">
      <c r="A661" s="31">
        <v>655</v>
      </c>
      <c r="B661" s="37" t="str">
        <f t="shared" ca="1" si="119"/>
        <v/>
      </c>
      <c r="C661" s="40" t="str">
        <f t="shared" ca="1" si="120"/>
        <v/>
      </c>
      <c r="D661" s="43" t="str">
        <f ca="1">+IF($C661&lt;&gt;"",VLOOKUP(YEAR($C661),'Proyecciones cuota'!$B$5:$C$113,2,FALSE),"")</f>
        <v/>
      </c>
      <c r="E661" s="171">
        <f ca="1">IFERROR(IF($D661&lt;&gt;"",VLOOKUP(C661,Simulador!$H$17:$I$27,2,FALSE),0),0)</f>
        <v>0</v>
      </c>
      <c r="F661" s="46" t="str">
        <f t="shared" ca="1" si="121"/>
        <v/>
      </c>
      <c r="G661" s="43" t="str">
        <f ca="1">+IF(F661&lt;&gt;"",F661*VLOOKUP(YEAR($C661),'Proyecciones DTF'!$B$4:$Y$112,IF(C661&lt;EOMONTH($C$1,61),6,IF(AND(C661&gt;=EOMONTH($C$1,61),C661&lt;EOMONTH($C$1,90)),9,IF(AND(C661&gt;=EOMONTH($C$1,91),C661&lt;EOMONTH($C$1,120)),12,IF(AND(C661&gt;=EOMONTH($C$1,121),C661&lt;EOMONTH($C$1,150)),15,IF(AND(C661&gt;=EOMONTH($C$1,151),C661&lt;EOMONTH($C$1,180)),18,IF(AND(C661&gt;=EOMONTH($C$1,181),C661&lt;EOMONTH($C$1,210)),21,24))))))),"")</f>
        <v/>
      </c>
      <c r="H661" s="47" t="str">
        <f ca="1">+IF(F661&lt;&gt;"",F661*VLOOKUP(YEAR($C661),'Proyecciones DTF'!$B$4:$Y$112,IF(C661&lt;EOMONTH($C$1,61),3,IF(AND(C661&gt;=EOMONTH($C$1,61),C661&lt;EOMONTH($C$1,90)),6,IF(AND(C661&gt;=EOMONTH($C$1,91),C661&lt;EOMONTH($C$1,120)),9,IF(AND(C661&gt;=EOMONTH($C$1,121),C661&lt;EOMONTH($C$1,150)),12,IF(AND(C661&gt;=EOMONTH($C$1,151),C661&lt;EOMONTH($C$1,180)),15,IF(AND(C661&gt;=EOMONTH($C$1,181),C661&lt;EOMONTH($C$1,210)),18,21))))))),"")</f>
        <v/>
      </c>
      <c r="I661" s="88" t="str">
        <f t="shared" ca="1" si="122"/>
        <v/>
      </c>
      <c r="J661" s="138" t="str">
        <f t="shared" ca="1" si="123"/>
        <v/>
      </c>
      <c r="K661" s="43" t="str">
        <f ca="1">+IF(G661&lt;&gt;"",SUM($G$7:G661),"")</f>
        <v/>
      </c>
      <c r="L661" s="46" t="str">
        <f t="shared" ca="1" si="124"/>
        <v/>
      </c>
      <c r="M661" s="51" t="str">
        <f ca="1">+IF(H661&lt;&gt;"",SUM($H$7:H661),"")</f>
        <v/>
      </c>
      <c r="N661" s="47" t="str">
        <f t="shared" ca="1" si="125"/>
        <v/>
      </c>
      <c r="O661" s="46" t="str">
        <f t="shared" ca="1" si="126"/>
        <v/>
      </c>
      <c r="P661" s="46" t="str">
        <f t="shared" ca="1" si="127"/>
        <v/>
      </c>
      <c r="Q661" s="53" t="str">
        <f t="shared" ca="1" si="128"/>
        <v/>
      </c>
      <c r="R661" s="53" t="str">
        <f t="shared" ca="1" si="129"/>
        <v/>
      </c>
      <c r="S661" s="3"/>
      <c r="W661" s="3"/>
      <c r="X661" s="3"/>
      <c r="Y661" s="3"/>
      <c r="Z661" s="3"/>
      <c r="AA661" s="3"/>
      <c r="AB661" s="3"/>
      <c r="AC661" s="3"/>
    </row>
    <row r="662" spans="1:29" x14ac:dyDescent="0.25">
      <c r="A662" s="31">
        <v>656</v>
      </c>
      <c r="B662" s="37" t="str">
        <f t="shared" ca="1" si="119"/>
        <v/>
      </c>
      <c r="C662" s="40" t="str">
        <f t="shared" ca="1" si="120"/>
        <v/>
      </c>
      <c r="D662" s="43" t="str">
        <f ca="1">+IF($C662&lt;&gt;"",VLOOKUP(YEAR($C662),'Proyecciones cuota'!$B$5:$C$113,2,FALSE),"")</f>
        <v/>
      </c>
      <c r="E662" s="171">
        <f ca="1">IFERROR(IF($D662&lt;&gt;"",VLOOKUP(C662,Simulador!$H$17:$I$27,2,FALSE),0),0)</f>
        <v>0</v>
      </c>
      <c r="F662" s="46" t="str">
        <f t="shared" ca="1" si="121"/>
        <v/>
      </c>
      <c r="G662" s="43" t="str">
        <f ca="1">+IF(F662&lt;&gt;"",F662*VLOOKUP(YEAR($C662),'Proyecciones DTF'!$B$4:$Y$112,IF(C662&lt;EOMONTH($C$1,61),6,IF(AND(C662&gt;=EOMONTH($C$1,61),C662&lt;EOMONTH($C$1,90)),9,IF(AND(C662&gt;=EOMONTH($C$1,91),C662&lt;EOMONTH($C$1,120)),12,IF(AND(C662&gt;=EOMONTH($C$1,121),C662&lt;EOMONTH($C$1,150)),15,IF(AND(C662&gt;=EOMONTH($C$1,151),C662&lt;EOMONTH($C$1,180)),18,IF(AND(C662&gt;=EOMONTH($C$1,181),C662&lt;EOMONTH($C$1,210)),21,24))))))),"")</f>
        <v/>
      </c>
      <c r="H662" s="47" t="str">
        <f ca="1">+IF(F662&lt;&gt;"",F662*VLOOKUP(YEAR($C662),'Proyecciones DTF'!$B$4:$Y$112,IF(C662&lt;EOMONTH($C$1,61),3,IF(AND(C662&gt;=EOMONTH($C$1,61),C662&lt;EOMONTH($C$1,90)),6,IF(AND(C662&gt;=EOMONTH($C$1,91),C662&lt;EOMONTH($C$1,120)),9,IF(AND(C662&gt;=EOMONTH($C$1,121),C662&lt;EOMONTH($C$1,150)),12,IF(AND(C662&gt;=EOMONTH($C$1,151),C662&lt;EOMONTH($C$1,180)),15,IF(AND(C662&gt;=EOMONTH($C$1,181),C662&lt;EOMONTH($C$1,210)),18,21))))))),"")</f>
        <v/>
      </c>
      <c r="I662" s="88" t="str">
        <f t="shared" ca="1" si="122"/>
        <v/>
      </c>
      <c r="J662" s="138" t="str">
        <f t="shared" ca="1" si="123"/>
        <v/>
      </c>
      <c r="K662" s="43" t="str">
        <f ca="1">+IF(G662&lt;&gt;"",SUM($G$7:G662),"")</f>
        <v/>
      </c>
      <c r="L662" s="46" t="str">
        <f t="shared" ca="1" si="124"/>
        <v/>
      </c>
      <c r="M662" s="51" t="str">
        <f ca="1">+IF(H662&lt;&gt;"",SUM($H$7:H662),"")</f>
        <v/>
      </c>
      <c r="N662" s="47" t="str">
        <f t="shared" ca="1" si="125"/>
        <v/>
      </c>
      <c r="O662" s="46" t="str">
        <f t="shared" ca="1" si="126"/>
        <v/>
      </c>
      <c r="P662" s="46" t="str">
        <f t="shared" ca="1" si="127"/>
        <v/>
      </c>
      <c r="Q662" s="53" t="str">
        <f t="shared" ca="1" si="128"/>
        <v/>
      </c>
      <c r="R662" s="53" t="str">
        <f t="shared" ca="1" si="129"/>
        <v/>
      </c>
    </row>
    <row r="663" spans="1:29" x14ac:dyDescent="0.25">
      <c r="A663" s="31">
        <v>657</v>
      </c>
      <c r="B663" s="37" t="str">
        <f t="shared" ca="1" si="119"/>
        <v/>
      </c>
      <c r="C663" s="40" t="str">
        <f t="shared" ca="1" si="120"/>
        <v/>
      </c>
      <c r="D663" s="43" t="str">
        <f ca="1">+IF($C663&lt;&gt;"",VLOOKUP(YEAR($C663),'Proyecciones cuota'!$B$5:$C$113,2,FALSE),"")</f>
        <v/>
      </c>
      <c r="E663" s="171">
        <f ca="1">IFERROR(IF($D663&lt;&gt;"",VLOOKUP(C663,Simulador!$H$17:$I$27,2,FALSE),0),0)</f>
        <v>0</v>
      </c>
      <c r="F663" s="46" t="str">
        <f t="shared" ca="1" si="121"/>
        <v/>
      </c>
      <c r="G663" s="43" t="str">
        <f ca="1">+IF(F663&lt;&gt;"",F663*VLOOKUP(YEAR($C663),'Proyecciones DTF'!$B$4:$Y$112,IF(C663&lt;EOMONTH($C$1,61),6,IF(AND(C663&gt;=EOMONTH($C$1,61),C663&lt;EOMONTH($C$1,90)),9,IF(AND(C663&gt;=EOMONTH($C$1,91),C663&lt;EOMONTH($C$1,120)),12,IF(AND(C663&gt;=EOMONTH($C$1,121),C663&lt;EOMONTH($C$1,150)),15,IF(AND(C663&gt;=EOMONTH($C$1,151),C663&lt;EOMONTH($C$1,180)),18,IF(AND(C663&gt;=EOMONTH($C$1,181),C663&lt;EOMONTH($C$1,210)),21,24))))))),"")</f>
        <v/>
      </c>
      <c r="H663" s="47" t="str">
        <f ca="1">+IF(F663&lt;&gt;"",F663*VLOOKUP(YEAR($C663),'Proyecciones DTF'!$B$4:$Y$112,IF(C663&lt;EOMONTH($C$1,61),3,IF(AND(C663&gt;=EOMONTH($C$1,61),C663&lt;EOMONTH($C$1,90)),6,IF(AND(C663&gt;=EOMONTH($C$1,91),C663&lt;EOMONTH($C$1,120)),9,IF(AND(C663&gt;=EOMONTH($C$1,121),C663&lt;EOMONTH($C$1,150)),12,IF(AND(C663&gt;=EOMONTH($C$1,151),C663&lt;EOMONTH($C$1,180)),15,IF(AND(C663&gt;=EOMONTH($C$1,181),C663&lt;EOMONTH($C$1,210)),18,21))))))),"")</f>
        <v/>
      </c>
      <c r="I663" s="88" t="str">
        <f t="shared" ca="1" si="122"/>
        <v/>
      </c>
      <c r="J663" s="138" t="str">
        <f t="shared" ca="1" si="123"/>
        <v/>
      </c>
      <c r="K663" s="43" t="str">
        <f ca="1">+IF(G663&lt;&gt;"",SUM($G$7:G663),"")</f>
        <v/>
      </c>
      <c r="L663" s="46" t="str">
        <f t="shared" ca="1" si="124"/>
        <v/>
      </c>
      <c r="M663" s="51" t="str">
        <f ca="1">+IF(H663&lt;&gt;"",SUM($H$7:H663),"")</f>
        <v/>
      </c>
      <c r="N663" s="47" t="str">
        <f t="shared" ca="1" si="125"/>
        <v/>
      </c>
      <c r="O663" s="46" t="str">
        <f t="shared" ca="1" si="126"/>
        <v/>
      </c>
      <c r="P663" s="46" t="str">
        <f t="shared" ca="1" si="127"/>
        <v/>
      </c>
      <c r="Q663" s="53" t="str">
        <f t="shared" ca="1" si="128"/>
        <v/>
      </c>
      <c r="R663" s="53" t="str">
        <f t="shared" ca="1" si="129"/>
        <v/>
      </c>
    </row>
    <row r="664" spans="1:29" x14ac:dyDescent="0.25">
      <c r="A664" s="31">
        <v>658</v>
      </c>
      <c r="B664" s="37" t="str">
        <f t="shared" ca="1" si="119"/>
        <v/>
      </c>
      <c r="C664" s="40" t="str">
        <f t="shared" ca="1" si="120"/>
        <v/>
      </c>
      <c r="D664" s="43" t="str">
        <f ca="1">+IF($C664&lt;&gt;"",VLOOKUP(YEAR($C664),'Proyecciones cuota'!$B$5:$C$113,2,FALSE),"")</f>
        <v/>
      </c>
      <c r="E664" s="171">
        <f ca="1">IFERROR(IF($D664&lt;&gt;"",VLOOKUP(C664,Simulador!$H$17:$I$27,2,FALSE),0),0)</f>
        <v>0</v>
      </c>
      <c r="F664" s="46" t="str">
        <f t="shared" ca="1" si="121"/>
        <v/>
      </c>
      <c r="G664" s="43" t="str">
        <f ca="1">+IF(F664&lt;&gt;"",F664*VLOOKUP(YEAR($C664),'Proyecciones DTF'!$B$4:$Y$112,IF(C664&lt;EOMONTH($C$1,61),6,IF(AND(C664&gt;=EOMONTH($C$1,61),C664&lt;EOMONTH($C$1,90)),9,IF(AND(C664&gt;=EOMONTH($C$1,91),C664&lt;EOMONTH($C$1,120)),12,IF(AND(C664&gt;=EOMONTH($C$1,121),C664&lt;EOMONTH($C$1,150)),15,IF(AND(C664&gt;=EOMONTH($C$1,151),C664&lt;EOMONTH($C$1,180)),18,IF(AND(C664&gt;=EOMONTH($C$1,181),C664&lt;EOMONTH($C$1,210)),21,24))))))),"")</f>
        <v/>
      </c>
      <c r="H664" s="47" t="str">
        <f ca="1">+IF(F664&lt;&gt;"",F664*VLOOKUP(YEAR($C664),'Proyecciones DTF'!$B$4:$Y$112,IF(C664&lt;EOMONTH($C$1,61),3,IF(AND(C664&gt;=EOMONTH($C$1,61),C664&lt;EOMONTH($C$1,90)),6,IF(AND(C664&gt;=EOMONTH($C$1,91),C664&lt;EOMONTH($C$1,120)),9,IF(AND(C664&gt;=EOMONTH($C$1,121),C664&lt;EOMONTH($C$1,150)),12,IF(AND(C664&gt;=EOMONTH($C$1,151),C664&lt;EOMONTH($C$1,180)),15,IF(AND(C664&gt;=EOMONTH($C$1,181),C664&lt;EOMONTH($C$1,210)),18,21))))))),"")</f>
        <v/>
      </c>
      <c r="I664" s="88" t="str">
        <f t="shared" ca="1" si="122"/>
        <v/>
      </c>
      <c r="J664" s="138" t="str">
        <f t="shared" ca="1" si="123"/>
        <v/>
      </c>
      <c r="K664" s="43" t="str">
        <f ca="1">+IF(G664&lt;&gt;"",SUM($G$7:G664),"")</f>
        <v/>
      </c>
      <c r="L664" s="46" t="str">
        <f t="shared" ca="1" si="124"/>
        <v/>
      </c>
      <c r="M664" s="51" t="str">
        <f ca="1">+IF(H664&lt;&gt;"",SUM($H$7:H664),"")</f>
        <v/>
      </c>
      <c r="N664" s="47" t="str">
        <f t="shared" ca="1" si="125"/>
        <v/>
      </c>
      <c r="O664" s="46" t="str">
        <f t="shared" ca="1" si="126"/>
        <v/>
      </c>
      <c r="P664" s="46" t="str">
        <f t="shared" ca="1" si="127"/>
        <v/>
      </c>
      <c r="Q664" s="53" t="str">
        <f t="shared" ca="1" si="128"/>
        <v/>
      </c>
      <c r="R664" s="53" t="str">
        <f t="shared" ca="1" si="129"/>
        <v/>
      </c>
    </row>
    <row r="665" spans="1:29" x14ac:dyDescent="0.25">
      <c r="A665" s="31">
        <v>659</v>
      </c>
      <c r="B665" s="37" t="str">
        <f t="shared" ca="1" si="119"/>
        <v/>
      </c>
      <c r="C665" s="40" t="str">
        <f t="shared" ca="1" si="120"/>
        <v/>
      </c>
      <c r="D665" s="43" t="str">
        <f ca="1">+IF($C665&lt;&gt;"",VLOOKUP(YEAR($C665),'Proyecciones cuota'!$B$5:$C$113,2,FALSE),"")</f>
        <v/>
      </c>
      <c r="E665" s="171">
        <f ca="1">IFERROR(IF($D665&lt;&gt;"",VLOOKUP(C665,Simulador!$H$17:$I$27,2,FALSE),0),0)</f>
        <v>0</v>
      </c>
      <c r="F665" s="46" t="str">
        <f t="shared" ca="1" si="121"/>
        <v/>
      </c>
      <c r="G665" s="43" t="str">
        <f ca="1">+IF(F665&lt;&gt;"",F665*VLOOKUP(YEAR($C665),'Proyecciones DTF'!$B$4:$Y$112,IF(C665&lt;EOMONTH($C$1,61),6,IF(AND(C665&gt;=EOMONTH($C$1,61),C665&lt;EOMONTH($C$1,90)),9,IF(AND(C665&gt;=EOMONTH($C$1,91),C665&lt;EOMONTH($C$1,120)),12,IF(AND(C665&gt;=EOMONTH($C$1,121),C665&lt;EOMONTH($C$1,150)),15,IF(AND(C665&gt;=EOMONTH($C$1,151),C665&lt;EOMONTH($C$1,180)),18,IF(AND(C665&gt;=EOMONTH($C$1,181),C665&lt;EOMONTH($C$1,210)),21,24))))))),"")</f>
        <v/>
      </c>
      <c r="H665" s="47" t="str">
        <f ca="1">+IF(F665&lt;&gt;"",F665*VLOOKUP(YEAR($C665),'Proyecciones DTF'!$B$4:$Y$112,IF(C665&lt;EOMONTH($C$1,61),3,IF(AND(C665&gt;=EOMONTH($C$1,61),C665&lt;EOMONTH($C$1,90)),6,IF(AND(C665&gt;=EOMONTH($C$1,91),C665&lt;EOMONTH($C$1,120)),9,IF(AND(C665&gt;=EOMONTH($C$1,121),C665&lt;EOMONTH($C$1,150)),12,IF(AND(C665&gt;=EOMONTH($C$1,151),C665&lt;EOMONTH($C$1,180)),15,IF(AND(C665&gt;=EOMONTH($C$1,181),C665&lt;EOMONTH($C$1,210)),18,21))))))),"")</f>
        <v/>
      </c>
      <c r="I665" s="88" t="str">
        <f t="shared" ca="1" si="122"/>
        <v/>
      </c>
      <c r="J665" s="138" t="str">
        <f t="shared" ca="1" si="123"/>
        <v/>
      </c>
      <c r="K665" s="43" t="str">
        <f ca="1">+IF(G665&lt;&gt;"",SUM($G$7:G665),"")</f>
        <v/>
      </c>
      <c r="L665" s="46" t="str">
        <f t="shared" ca="1" si="124"/>
        <v/>
      </c>
      <c r="M665" s="51" t="str">
        <f ca="1">+IF(H665&lt;&gt;"",SUM($H$7:H665),"")</f>
        <v/>
      </c>
      <c r="N665" s="47" t="str">
        <f t="shared" ca="1" si="125"/>
        <v/>
      </c>
      <c r="O665" s="46" t="str">
        <f t="shared" ca="1" si="126"/>
        <v/>
      </c>
      <c r="P665" s="46" t="str">
        <f t="shared" ca="1" si="127"/>
        <v/>
      </c>
      <c r="Q665" s="53" t="str">
        <f t="shared" ca="1" si="128"/>
        <v/>
      </c>
      <c r="R665" s="53" t="str">
        <f t="shared" ca="1" si="129"/>
        <v/>
      </c>
    </row>
    <row r="666" spans="1:29" x14ac:dyDescent="0.25">
      <c r="A666" s="31">
        <v>660</v>
      </c>
      <c r="B666" s="37" t="str">
        <f t="shared" ca="1" si="119"/>
        <v/>
      </c>
      <c r="C666" s="40" t="str">
        <f t="shared" ca="1" si="120"/>
        <v/>
      </c>
      <c r="D666" s="43" t="str">
        <f ca="1">+IF($C666&lt;&gt;"",VLOOKUP(YEAR($C666),'Proyecciones cuota'!$B$5:$C$113,2,FALSE),"")</f>
        <v/>
      </c>
      <c r="E666" s="171">
        <f ca="1">IFERROR(IF($D666&lt;&gt;"",VLOOKUP(C666,Simulador!$H$17:$I$27,2,FALSE),0),0)</f>
        <v>0</v>
      </c>
      <c r="F666" s="46" t="str">
        <f t="shared" ca="1" si="121"/>
        <v/>
      </c>
      <c r="G666" s="43" t="str">
        <f ca="1">+IF(F666&lt;&gt;"",F666*VLOOKUP(YEAR($C666),'Proyecciones DTF'!$B$4:$Y$112,IF(C666&lt;EOMONTH($C$1,61),6,IF(AND(C666&gt;=EOMONTH($C$1,61),C666&lt;EOMONTH($C$1,90)),9,IF(AND(C666&gt;=EOMONTH($C$1,91),C666&lt;EOMONTH($C$1,120)),12,IF(AND(C666&gt;=EOMONTH($C$1,121),C666&lt;EOMONTH($C$1,150)),15,IF(AND(C666&gt;=EOMONTH($C$1,151),C666&lt;EOMONTH($C$1,180)),18,IF(AND(C666&gt;=EOMONTH($C$1,181),C666&lt;EOMONTH($C$1,210)),21,24))))))),"")</f>
        <v/>
      </c>
      <c r="H666" s="47" t="str">
        <f ca="1">+IF(F666&lt;&gt;"",F666*VLOOKUP(YEAR($C666),'Proyecciones DTF'!$B$4:$Y$112,IF(C666&lt;EOMONTH($C$1,61),3,IF(AND(C666&gt;=EOMONTH($C$1,61),C666&lt;EOMONTH($C$1,90)),6,IF(AND(C666&gt;=EOMONTH($C$1,91),C666&lt;EOMONTH($C$1,120)),9,IF(AND(C666&gt;=EOMONTH($C$1,121),C666&lt;EOMONTH($C$1,150)),12,IF(AND(C666&gt;=EOMONTH($C$1,151),C666&lt;EOMONTH($C$1,180)),15,IF(AND(C666&gt;=EOMONTH($C$1,181),C666&lt;EOMONTH($C$1,210)),18,21))))))),"")</f>
        <v/>
      </c>
      <c r="I666" s="88" t="str">
        <f t="shared" ca="1" si="122"/>
        <v/>
      </c>
      <c r="J666" s="138" t="str">
        <f t="shared" ca="1" si="123"/>
        <v/>
      </c>
      <c r="K666" s="43" t="str">
        <f ca="1">+IF(G666&lt;&gt;"",SUM($G$7:G666),"")</f>
        <v/>
      </c>
      <c r="L666" s="46" t="str">
        <f t="shared" ca="1" si="124"/>
        <v/>
      </c>
      <c r="M666" s="51" t="str">
        <f ca="1">+IF(H666&lt;&gt;"",SUM($H$7:H666),"")</f>
        <v/>
      </c>
      <c r="N666" s="47" t="str">
        <f t="shared" ca="1" si="125"/>
        <v/>
      </c>
      <c r="O666" s="46" t="str">
        <f t="shared" ca="1" si="126"/>
        <v/>
      </c>
      <c r="P666" s="46" t="str">
        <f t="shared" ca="1" si="127"/>
        <v/>
      </c>
      <c r="Q666" s="53" t="str">
        <f t="shared" ca="1" si="128"/>
        <v/>
      </c>
      <c r="R666" s="53" t="str">
        <f t="shared" ca="1" si="129"/>
        <v/>
      </c>
    </row>
    <row r="667" spans="1:29" x14ac:dyDescent="0.25">
      <c r="A667" s="31">
        <v>661</v>
      </c>
      <c r="B667" s="37" t="str">
        <f t="shared" ca="1" si="119"/>
        <v/>
      </c>
      <c r="C667" s="40" t="str">
        <f t="shared" ca="1" si="120"/>
        <v/>
      </c>
      <c r="D667" s="43" t="str">
        <f ca="1">+IF($C667&lt;&gt;"",VLOOKUP(YEAR($C667),'Proyecciones cuota'!$B$5:$C$113,2,FALSE),"")</f>
        <v/>
      </c>
      <c r="E667" s="171">
        <f ca="1">IFERROR(IF($D667&lt;&gt;"",VLOOKUP(C667,Simulador!$H$17:$I$27,2,FALSE),0),0)</f>
        <v>0</v>
      </c>
      <c r="F667" s="46" t="str">
        <f t="shared" ca="1" si="121"/>
        <v/>
      </c>
      <c r="G667" s="43" t="str">
        <f ca="1">+IF(F667&lt;&gt;"",F667*VLOOKUP(YEAR($C667),'Proyecciones DTF'!$B$4:$Y$112,IF(C667&lt;EOMONTH($C$1,61),6,IF(AND(C667&gt;=EOMONTH($C$1,61),C667&lt;EOMONTH($C$1,90)),9,IF(AND(C667&gt;=EOMONTH($C$1,91),C667&lt;EOMONTH($C$1,120)),12,IF(AND(C667&gt;=EOMONTH($C$1,121),C667&lt;EOMONTH($C$1,150)),15,IF(AND(C667&gt;=EOMONTH($C$1,151),C667&lt;EOMONTH($C$1,180)),18,IF(AND(C667&gt;=EOMONTH($C$1,181),C667&lt;EOMONTH($C$1,210)),21,24))))))),"")</f>
        <v/>
      </c>
      <c r="H667" s="47" t="str">
        <f ca="1">+IF(F667&lt;&gt;"",F667*VLOOKUP(YEAR($C667),'Proyecciones DTF'!$B$4:$Y$112,IF(C667&lt;EOMONTH($C$1,61),3,IF(AND(C667&gt;=EOMONTH($C$1,61),C667&lt;EOMONTH($C$1,90)),6,IF(AND(C667&gt;=EOMONTH($C$1,91),C667&lt;EOMONTH($C$1,120)),9,IF(AND(C667&gt;=EOMONTH($C$1,121),C667&lt;EOMONTH($C$1,150)),12,IF(AND(C667&gt;=EOMONTH($C$1,151),C667&lt;EOMONTH($C$1,180)),15,IF(AND(C667&gt;=EOMONTH($C$1,181),C667&lt;EOMONTH($C$1,210)),18,21))))))),"")</f>
        <v/>
      </c>
      <c r="I667" s="88" t="str">
        <f t="shared" ca="1" si="122"/>
        <v/>
      </c>
      <c r="J667" s="138" t="str">
        <f t="shared" ca="1" si="123"/>
        <v/>
      </c>
      <c r="K667" s="43" t="str">
        <f ca="1">+IF(G667&lt;&gt;"",SUM($G$7:G667),"")</f>
        <v/>
      </c>
      <c r="L667" s="46" t="str">
        <f t="shared" ca="1" si="124"/>
        <v/>
      </c>
      <c r="M667" s="51" t="str">
        <f ca="1">+IF(H667&lt;&gt;"",SUM($H$7:H667),"")</f>
        <v/>
      </c>
      <c r="N667" s="47" t="str">
        <f t="shared" ca="1" si="125"/>
        <v/>
      </c>
      <c r="O667" s="46" t="str">
        <f t="shared" ca="1" si="126"/>
        <v/>
      </c>
      <c r="P667" s="46" t="str">
        <f t="shared" ca="1" si="127"/>
        <v/>
      </c>
      <c r="Q667" s="53" t="str">
        <f t="shared" ca="1" si="128"/>
        <v/>
      </c>
      <c r="R667" s="53" t="str">
        <f t="shared" ca="1" si="129"/>
        <v/>
      </c>
    </row>
    <row r="668" spans="1:29" x14ac:dyDescent="0.25">
      <c r="A668" s="31">
        <v>662</v>
      </c>
      <c r="B668" s="37" t="str">
        <f t="shared" ca="1" si="119"/>
        <v/>
      </c>
      <c r="C668" s="40" t="str">
        <f t="shared" ca="1" si="120"/>
        <v/>
      </c>
      <c r="D668" s="43" t="str">
        <f ca="1">+IF($C668&lt;&gt;"",VLOOKUP(YEAR($C668),'Proyecciones cuota'!$B$5:$C$113,2,FALSE),"")</f>
        <v/>
      </c>
      <c r="E668" s="171">
        <f ca="1">IFERROR(IF($D668&lt;&gt;"",VLOOKUP(C668,Simulador!$H$17:$I$27,2,FALSE),0),0)</f>
        <v>0</v>
      </c>
      <c r="F668" s="46" t="str">
        <f t="shared" ca="1" si="121"/>
        <v/>
      </c>
      <c r="G668" s="43" t="str">
        <f ca="1">+IF(F668&lt;&gt;"",F668*VLOOKUP(YEAR($C668),'Proyecciones DTF'!$B$4:$Y$112,IF(C668&lt;EOMONTH($C$1,61),6,IF(AND(C668&gt;=EOMONTH($C$1,61),C668&lt;EOMONTH($C$1,90)),9,IF(AND(C668&gt;=EOMONTH($C$1,91),C668&lt;EOMONTH($C$1,120)),12,IF(AND(C668&gt;=EOMONTH($C$1,121),C668&lt;EOMONTH($C$1,150)),15,IF(AND(C668&gt;=EOMONTH($C$1,151),C668&lt;EOMONTH($C$1,180)),18,IF(AND(C668&gt;=EOMONTH($C$1,181),C668&lt;EOMONTH($C$1,210)),21,24))))))),"")</f>
        <v/>
      </c>
      <c r="H668" s="47" t="str">
        <f ca="1">+IF(F668&lt;&gt;"",F668*VLOOKUP(YEAR($C668),'Proyecciones DTF'!$B$4:$Y$112,IF(C668&lt;EOMONTH($C$1,61),3,IF(AND(C668&gt;=EOMONTH($C$1,61),C668&lt;EOMONTH($C$1,90)),6,IF(AND(C668&gt;=EOMONTH($C$1,91),C668&lt;EOMONTH($C$1,120)),9,IF(AND(C668&gt;=EOMONTH($C$1,121),C668&lt;EOMONTH($C$1,150)),12,IF(AND(C668&gt;=EOMONTH($C$1,151),C668&lt;EOMONTH($C$1,180)),15,IF(AND(C668&gt;=EOMONTH($C$1,181),C668&lt;EOMONTH($C$1,210)),18,21))))))),"")</f>
        <v/>
      </c>
      <c r="I668" s="88" t="str">
        <f t="shared" ca="1" si="122"/>
        <v/>
      </c>
      <c r="J668" s="138" t="str">
        <f t="shared" ca="1" si="123"/>
        <v/>
      </c>
      <c r="K668" s="43" t="str">
        <f ca="1">+IF(G668&lt;&gt;"",SUM($G$7:G668),"")</f>
        <v/>
      </c>
      <c r="L668" s="46" t="str">
        <f t="shared" ca="1" si="124"/>
        <v/>
      </c>
      <c r="M668" s="51" t="str">
        <f ca="1">+IF(H668&lt;&gt;"",SUM($H$7:H668),"")</f>
        <v/>
      </c>
      <c r="N668" s="47" t="str">
        <f t="shared" ca="1" si="125"/>
        <v/>
      </c>
      <c r="O668" s="46" t="str">
        <f t="shared" ca="1" si="126"/>
        <v/>
      </c>
      <c r="P668" s="46" t="str">
        <f t="shared" ca="1" si="127"/>
        <v/>
      </c>
      <c r="Q668" s="53" t="str">
        <f t="shared" ca="1" si="128"/>
        <v/>
      </c>
      <c r="R668" s="53" t="str">
        <f t="shared" ca="1" si="129"/>
        <v/>
      </c>
    </row>
    <row r="669" spans="1:29" x14ac:dyDescent="0.25">
      <c r="A669" s="31">
        <v>663</v>
      </c>
      <c r="B669" s="37" t="str">
        <f t="shared" ca="1" si="119"/>
        <v/>
      </c>
      <c r="C669" s="40" t="str">
        <f t="shared" ca="1" si="120"/>
        <v/>
      </c>
      <c r="D669" s="43" t="str">
        <f ca="1">+IF($C669&lt;&gt;"",VLOOKUP(YEAR($C669),'Proyecciones cuota'!$B$5:$C$113,2,FALSE),"")</f>
        <v/>
      </c>
      <c r="E669" s="171">
        <f ca="1">IFERROR(IF($D669&lt;&gt;"",VLOOKUP(C669,Simulador!$H$17:$I$27,2,FALSE),0),0)</f>
        <v>0</v>
      </c>
      <c r="F669" s="46" t="str">
        <f t="shared" ca="1" si="121"/>
        <v/>
      </c>
      <c r="G669" s="43" t="str">
        <f ca="1">+IF(F669&lt;&gt;"",F669*VLOOKUP(YEAR($C669),'Proyecciones DTF'!$B$4:$Y$112,IF(C669&lt;EOMONTH($C$1,61),6,IF(AND(C669&gt;=EOMONTH($C$1,61),C669&lt;EOMONTH($C$1,90)),9,IF(AND(C669&gt;=EOMONTH($C$1,91),C669&lt;EOMONTH($C$1,120)),12,IF(AND(C669&gt;=EOMONTH($C$1,121),C669&lt;EOMONTH($C$1,150)),15,IF(AND(C669&gt;=EOMONTH($C$1,151),C669&lt;EOMONTH($C$1,180)),18,IF(AND(C669&gt;=EOMONTH($C$1,181),C669&lt;EOMONTH($C$1,210)),21,24))))))),"")</f>
        <v/>
      </c>
      <c r="H669" s="47" t="str">
        <f ca="1">+IF(F669&lt;&gt;"",F669*VLOOKUP(YEAR($C669),'Proyecciones DTF'!$B$4:$Y$112,IF(C669&lt;EOMONTH($C$1,61),3,IF(AND(C669&gt;=EOMONTH($C$1,61),C669&lt;EOMONTH($C$1,90)),6,IF(AND(C669&gt;=EOMONTH($C$1,91),C669&lt;EOMONTH($C$1,120)),9,IF(AND(C669&gt;=EOMONTH($C$1,121),C669&lt;EOMONTH($C$1,150)),12,IF(AND(C669&gt;=EOMONTH($C$1,151),C669&lt;EOMONTH($C$1,180)),15,IF(AND(C669&gt;=EOMONTH($C$1,181),C669&lt;EOMONTH($C$1,210)),18,21))))))),"")</f>
        <v/>
      </c>
      <c r="I669" s="88" t="str">
        <f t="shared" ca="1" si="122"/>
        <v/>
      </c>
      <c r="J669" s="138" t="str">
        <f t="shared" ca="1" si="123"/>
        <v/>
      </c>
      <c r="K669" s="43" t="str">
        <f ca="1">+IF(G669&lt;&gt;"",SUM($G$7:G669),"")</f>
        <v/>
      </c>
      <c r="L669" s="46" t="str">
        <f t="shared" ca="1" si="124"/>
        <v/>
      </c>
      <c r="M669" s="51" t="str">
        <f ca="1">+IF(H669&lt;&gt;"",SUM($H$7:H669),"")</f>
        <v/>
      </c>
      <c r="N669" s="47" t="str">
        <f t="shared" ca="1" si="125"/>
        <v/>
      </c>
      <c r="O669" s="46" t="str">
        <f t="shared" ca="1" si="126"/>
        <v/>
      </c>
      <c r="P669" s="46" t="str">
        <f t="shared" ca="1" si="127"/>
        <v/>
      </c>
      <c r="Q669" s="53" t="str">
        <f t="shared" ca="1" si="128"/>
        <v/>
      </c>
      <c r="R669" s="53" t="str">
        <f t="shared" ca="1" si="129"/>
        <v/>
      </c>
    </row>
    <row r="670" spans="1:29" x14ac:dyDescent="0.25">
      <c r="A670" s="31">
        <v>664</v>
      </c>
      <c r="B670" s="37" t="str">
        <f t="shared" ca="1" si="119"/>
        <v/>
      </c>
      <c r="C670" s="40" t="str">
        <f t="shared" ca="1" si="120"/>
        <v/>
      </c>
      <c r="D670" s="43" t="str">
        <f ca="1">+IF($C670&lt;&gt;"",VLOOKUP(YEAR($C670),'Proyecciones cuota'!$B$5:$C$113,2,FALSE),"")</f>
        <v/>
      </c>
      <c r="E670" s="171">
        <f ca="1">IFERROR(IF($D670&lt;&gt;"",VLOOKUP(C670,Simulador!$H$17:$I$27,2,FALSE),0),0)</f>
        <v>0</v>
      </c>
      <c r="F670" s="46" t="str">
        <f t="shared" ca="1" si="121"/>
        <v/>
      </c>
      <c r="G670" s="43" t="str">
        <f ca="1">+IF(F670&lt;&gt;"",F670*VLOOKUP(YEAR($C670),'Proyecciones DTF'!$B$4:$Y$112,IF(C670&lt;EOMONTH($C$1,61),6,IF(AND(C670&gt;=EOMONTH($C$1,61),C670&lt;EOMONTH($C$1,90)),9,IF(AND(C670&gt;=EOMONTH($C$1,91),C670&lt;EOMONTH($C$1,120)),12,IF(AND(C670&gt;=EOMONTH($C$1,121),C670&lt;EOMONTH($C$1,150)),15,IF(AND(C670&gt;=EOMONTH($C$1,151),C670&lt;EOMONTH($C$1,180)),18,IF(AND(C670&gt;=EOMONTH($C$1,181),C670&lt;EOMONTH($C$1,210)),21,24))))))),"")</f>
        <v/>
      </c>
      <c r="H670" s="47" t="str">
        <f ca="1">+IF(F670&lt;&gt;"",F670*VLOOKUP(YEAR($C670),'Proyecciones DTF'!$B$4:$Y$112,IF(C670&lt;EOMONTH($C$1,61),3,IF(AND(C670&gt;=EOMONTH($C$1,61),C670&lt;EOMONTH($C$1,90)),6,IF(AND(C670&gt;=EOMONTH($C$1,91),C670&lt;EOMONTH($C$1,120)),9,IF(AND(C670&gt;=EOMONTH($C$1,121),C670&lt;EOMONTH($C$1,150)),12,IF(AND(C670&gt;=EOMONTH($C$1,151),C670&lt;EOMONTH($C$1,180)),15,IF(AND(C670&gt;=EOMONTH($C$1,181),C670&lt;EOMONTH($C$1,210)),18,21))))))),"")</f>
        <v/>
      </c>
      <c r="I670" s="88" t="str">
        <f t="shared" ca="1" si="122"/>
        <v/>
      </c>
      <c r="J670" s="138" t="str">
        <f t="shared" ca="1" si="123"/>
        <v/>
      </c>
      <c r="K670" s="43" t="str">
        <f ca="1">+IF(G670&lt;&gt;"",SUM($G$7:G670),"")</f>
        <v/>
      </c>
      <c r="L670" s="46" t="str">
        <f t="shared" ca="1" si="124"/>
        <v/>
      </c>
      <c r="M670" s="51" t="str">
        <f ca="1">+IF(H670&lt;&gt;"",SUM($H$7:H670),"")</f>
        <v/>
      </c>
      <c r="N670" s="47" t="str">
        <f t="shared" ca="1" si="125"/>
        <v/>
      </c>
      <c r="O670" s="46" t="str">
        <f t="shared" ca="1" si="126"/>
        <v/>
      </c>
      <c r="P670" s="46" t="str">
        <f t="shared" ca="1" si="127"/>
        <v/>
      </c>
      <c r="Q670" s="53" t="str">
        <f t="shared" ca="1" si="128"/>
        <v/>
      </c>
      <c r="R670" s="53" t="str">
        <f t="shared" ca="1" si="129"/>
        <v/>
      </c>
    </row>
    <row r="671" spans="1:29" x14ac:dyDescent="0.25">
      <c r="A671" s="31">
        <v>665</v>
      </c>
      <c r="B671" s="37" t="str">
        <f t="shared" ca="1" si="119"/>
        <v/>
      </c>
      <c r="C671" s="40" t="str">
        <f t="shared" ca="1" si="120"/>
        <v/>
      </c>
      <c r="D671" s="43" t="str">
        <f ca="1">+IF($C671&lt;&gt;"",VLOOKUP(YEAR($C671),'Proyecciones cuota'!$B$5:$C$113,2,FALSE),"")</f>
        <v/>
      </c>
      <c r="E671" s="171">
        <f ca="1">IFERROR(IF($D671&lt;&gt;"",VLOOKUP(C671,Simulador!$H$17:$I$27,2,FALSE),0),0)</f>
        <v>0</v>
      </c>
      <c r="F671" s="46" t="str">
        <f t="shared" ca="1" si="121"/>
        <v/>
      </c>
      <c r="G671" s="43" t="str">
        <f ca="1">+IF(F671&lt;&gt;"",F671*VLOOKUP(YEAR($C671),'Proyecciones DTF'!$B$4:$Y$112,IF(C671&lt;EOMONTH($C$1,61),6,IF(AND(C671&gt;=EOMONTH($C$1,61),C671&lt;EOMONTH($C$1,90)),9,IF(AND(C671&gt;=EOMONTH($C$1,91),C671&lt;EOMONTH($C$1,120)),12,IF(AND(C671&gt;=EOMONTH($C$1,121),C671&lt;EOMONTH($C$1,150)),15,IF(AND(C671&gt;=EOMONTH($C$1,151),C671&lt;EOMONTH($C$1,180)),18,IF(AND(C671&gt;=EOMONTH($C$1,181),C671&lt;EOMONTH($C$1,210)),21,24))))))),"")</f>
        <v/>
      </c>
      <c r="H671" s="47" t="str">
        <f ca="1">+IF(F671&lt;&gt;"",F671*VLOOKUP(YEAR($C671),'Proyecciones DTF'!$B$4:$Y$112,IF(C671&lt;EOMONTH($C$1,61),3,IF(AND(C671&gt;=EOMONTH($C$1,61),C671&lt;EOMONTH($C$1,90)),6,IF(AND(C671&gt;=EOMONTH($C$1,91),C671&lt;EOMONTH($C$1,120)),9,IF(AND(C671&gt;=EOMONTH($C$1,121),C671&lt;EOMONTH($C$1,150)),12,IF(AND(C671&gt;=EOMONTH($C$1,151),C671&lt;EOMONTH($C$1,180)),15,IF(AND(C671&gt;=EOMONTH($C$1,181),C671&lt;EOMONTH($C$1,210)),18,21))))))),"")</f>
        <v/>
      </c>
      <c r="I671" s="88" t="str">
        <f t="shared" ca="1" si="122"/>
        <v/>
      </c>
      <c r="J671" s="138" t="str">
        <f t="shared" ca="1" si="123"/>
        <v/>
      </c>
      <c r="K671" s="43" t="str">
        <f ca="1">+IF(G671&lt;&gt;"",SUM($G$7:G671),"")</f>
        <v/>
      </c>
      <c r="L671" s="46" t="str">
        <f t="shared" ca="1" si="124"/>
        <v/>
      </c>
      <c r="M671" s="51" t="str">
        <f ca="1">+IF(H671&lt;&gt;"",SUM($H$7:H671),"")</f>
        <v/>
      </c>
      <c r="N671" s="47" t="str">
        <f t="shared" ca="1" si="125"/>
        <v/>
      </c>
      <c r="O671" s="46" t="str">
        <f t="shared" ca="1" si="126"/>
        <v/>
      </c>
      <c r="P671" s="46" t="str">
        <f t="shared" ca="1" si="127"/>
        <v/>
      </c>
      <c r="Q671" s="53" t="str">
        <f t="shared" ca="1" si="128"/>
        <v/>
      </c>
      <c r="R671" s="53" t="str">
        <f t="shared" ca="1" si="129"/>
        <v/>
      </c>
    </row>
    <row r="672" spans="1:29" x14ac:dyDescent="0.25">
      <c r="A672" s="31">
        <v>666</v>
      </c>
      <c r="B672" s="37" t="str">
        <f t="shared" ca="1" si="119"/>
        <v/>
      </c>
      <c r="C672" s="40" t="str">
        <f t="shared" ca="1" si="120"/>
        <v/>
      </c>
      <c r="D672" s="43" t="str">
        <f ca="1">+IF($C672&lt;&gt;"",VLOOKUP(YEAR($C672),'Proyecciones cuota'!$B$5:$C$113,2,FALSE),"")</f>
        <v/>
      </c>
      <c r="E672" s="171">
        <f ca="1">IFERROR(IF($D672&lt;&gt;"",VLOOKUP(C672,Simulador!$H$17:$I$27,2,FALSE),0),0)</f>
        <v>0</v>
      </c>
      <c r="F672" s="46" t="str">
        <f t="shared" ca="1" si="121"/>
        <v/>
      </c>
      <c r="G672" s="43" t="str">
        <f ca="1">+IF(F672&lt;&gt;"",F672*VLOOKUP(YEAR($C672),'Proyecciones DTF'!$B$4:$Y$112,IF(C672&lt;EOMONTH($C$1,61),6,IF(AND(C672&gt;=EOMONTH($C$1,61),C672&lt;EOMONTH($C$1,90)),9,IF(AND(C672&gt;=EOMONTH($C$1,91),C672&lt;EOMONTH($C$1,120)),12,IF(AND(C672&gt;=EOMONTH($C$1,121),C672&lt;EOMONTH($C$1,150)),15,IF(AND(C672&gt;=EOMONTH($C$1,151),C672&lt;EOMONTH($C$1,180)),18,IF(AND(C672&gt;=EOMONTH($C$1,181),C672&lt;EOMONTH($C$1,210)),21,24))))))),"")</f>
        <v/>
      </c>
      <c r="H672" s="47" t="str">
        <f ca="1">+IF(F672&lt;&gt;"",F672*VLOOKUP(YEAR($C672),'Proyecciones DTF'!$B$4:$Y$112,IF(C672&lt;EOMONTH($C$1,61),3,IF(AND(C672&gt;=EOMONTH($C$1,61),C672&lt;EOMONTH($C$1,90)),6,IF(AND(C672&gt;=EOMONTH($C$1,91),C672&lt;EOMONTH($C$1,120)),9,IF(AND(C672&gt;=EOMONTH($C$1,121),C672&lt;EOMONTH($C$1,150)),12,IF(AND(C672&gt;=EOMONTH($C$1,151),C672&lt;EOMONTH($C$1,180)),15,IF(AND(C672&gt;=EOMONTH($C$1,181),C672&lt;EOMONTH($C$1,210)),18,21))))))),"")</f>
        <v/>
      </c>
      <c r="I672" s="88" t="str">
        <f t="shared" ca="1" si="122"/>
        <v/>
      </c>
      <c r="J672" s="138" t="str">
        <f t="shared" ca="1" si="123"/>
        <v/>
      </c>
      <c r="K672" s="43" t="str">
        <f ca="1">+IF(G672&lt;&gt;"",SUM($G$7:G672),"")</f>
        <v/>
      </c>
      <c r="L672" s="46" t="str">
        <f t="shared" ca="1" si="124"/>
        <v/>
      </c>
      <c r="M672" s="51" t="str">
        <f ca="1">+IF(H672&lt;&gt;"",SUM($H$7:H672),"")</f>
        <v/>
      </c>
      <c r="N672" s="47" t="str">
        <f t="shared" ca="1" si="125"/>
        <v/>
      </c>
      <c r="O672" s="46" t="str">
        <f t="shared" ca="1" si="126"/>
        <v/>
      </c>
      <c r="P672" s="46" t="str">
        <f t="shared" ca="1" si="127"/>
        <v/>
      </c>
      <c r="Q672" s="53" t="str">
        <f t="shared" ca="1" si="128"/>
        <v/>
      </c>
      <c r="R672" s="53" t="str">
        <f t="shared" ca="1" si="129"/>
        <v/>
      </c>
    </row>
    <row r="673" spans="1:18" x14ac:dyDescent="0.25">
      <c r="A673" s="31">
        <v>667</v>
      </c>
      <c r="B673" s="37" t="str">
        <f t="shared" ca="1" si="119"/>
        <v/>
      </c>
      <c r="C673" s="40" t="str">
        <f t="shared" ca="1" si="120"/>
        <v/>
      </c>
      <c r="D673" s="43" t="str">
        <f ca="1">+IF($C673&lt;&gt;"",VLOOKUP(YEAR($C673),'Proyecciones cuota'!$B$5:$C$113,2,FALSE),"")</f>
        <v/>
      </c>
      <c r="E673" s="171">
        <f ca="1">IFERROR(IF($D673&lt;&gt;"",VLOOKUP(C673,Simulador!$H$17:$I$27,2,FALSE),0),0)</f>
        <v>0</v>
      </c>
      <c r="F673" s="46" t="str">
        <f t="shared" ca="1" si="121"/>
        <v/>
      </c>
      <c r="G673" s="43" t="str">
        <f ca="1">+IF(F673&lt;&gt;"",F673*VLOOKUP(YEAR($C673),'Proyecciones DTF'!$B$4:$Y$112,IF(C673&lt;EOMONTH($C$1,61),6,IF(AND(C673&gt;=EOMONTH($C$1,61),C673&lt;EOMONTH($C$1,90)),9,IF(AND(C673&gt;=EOMONTH($C$1,91),C673&lt;EOMONTH($C$1,120)),12,IF(AND(C673&gt;=EOMONTH($C$1,121),C673&lt;EOMONTH($C$1,150)),15,IF(AND(C673&gt;=EOMONTH($C$1,151),C673&lt;EOMONTH($C$1,180)),18,IF(AND(C673&gt;=EOMONTH($C$1,181),C673&lt;EOMONTH($C$1,210)),21,24))))))),"")</f>
        <v/>
      </c>
      <c r="H673" s="47" t="str">
        <f ca="1">+IF(F673&lt;&gt;"",F673*VLOOKUP(YEAR($C673),'Proyecciones DTF'!$B$4:$Y$112,IF(C673&lt;EOMONTH($C$1,61),3,IF(AND(C673&gt;=EOMONTH($C$1,61),C673&lt;EOMONTH($C$1,90)),6,IF(AND(C673&gt;=EOMONTH($C$1,91),C673&lt;EOMONTH($C$1,120)),9,IF(AND(C673&gt;=EOMONTH($C$1,121),C673&lt;EOMONTH($C$1,150)),12,IF(AND(C673&gt;=EOMONTH($C$1,151),C673&lt;EOMONTH($C$1,180)),15,IF(AND(C673&gt;=EOMONTH($C$1,181),C673&lt;EOMONTH($C$1,210)),18,21))))))),"")</f>
        <v/>
      </c>
      <c r="I673" s="88" t="str">
        <f t="shared" ca="1" si="122"/>
        <v/>
      </c>
      <c r="J673" s="138" t="str">
        <f t="shared" ca="1" si="123"/>
        <v/>
      </c>
      <c r="K673" s="43" t="str">
        <f ca="1">+IF(G673&lt;&gt;"",SUM($G$7:G673),"")</f>
        <v/>
      </c>
      <c r="L673" s="46" t="str">
        <f t="shared" ca="1" si="124"/>
        <v/>
      </c>
      <c r="M673" s="51" t="str">
        <f ca="1">+IF(H673&lt;&gt;"",SUM($H$7:H673),"")</f>
        <v/>
      </c>
      <c r="N673" s="47" t="str">
        <f t="shared" ca="1" si="125"/>
        <v/>
      </c>
      <c r="O673" s="46" t="str">
        <f t="shared" ca="1" si="126"/>
        <v/>
      </c>
      <c r="P673" s="46" t="str">
        <f t="shared" ca="1" si="127"/>
        <v/>
      </c>
      <c r="Q673" s="53" t="str">
        <f t="shared" ca="1" si="128"/>
        <v/>
      </c>
      <c r="R673" s="53" t="str">
        <f t="shared" ca="1" si="129"/>
        <v/>
      </c>
    </row>
    <row r="674" spans="1:18" x14ac:dyDescent="0.25">
      <c r="A674" s="31">
        <v>668</v>
      </c>
      <c r="B674" s="37" t="str">
        <f t="shared" ca="1" si="119"/>
        <v/>
      </c>
      <c r="C674" s="40" t="str">
        <f t="shared" ca="1" si="120"/>
        <v/>
      </c>
      <c r="D674" s="43" t="str">
        <f ca="1">+IF($C674&lt;&gt;"",VLOOKUP(YEAR($C674),'Proyecciones cuota'!$B$5:$C$113,2,FALSE),"")</f>
        <v/>
      </c>
      <c r="E674" s="171">
        <f ca="1">IFERROR(IF($D674&lt;&gt;"",VLOOKUP(C674,Simulador!$H$17:$I$27,2,FALSE),0),0)</f>
        <v>0</v>
      </c>
      <c r="F674" s="46" t="str">
        <f t="shared" ca="1" si="121"/>
        <v/>
      </c>
      <c r="G674" s="43" t="str">
        <f ca="1">+IF(F674&lt;&gt;"",F674*VLOOKUP(YEAR($C674),'Proyecciones DTF'!$B$4:$Y$112,IF(C674&lt;EOMONTH($C$1,61),6,IF(AND(C674&gt;=EOMONTH($C$1,61),C674&lt;EOMONTH($C$1,90)),9,IF(AND(C674&gt;=EOMONTH($C$1,91),C674&lt;EOMONTH($C$1,120)),12,IF(AND(C674&gt;=EOMONTH($C$1,121),C674&lt;EOMONTH($C$1,150)),15,IF(AND(C674&gt;=EOMONTH($C$1,151),C674&lt;EOMONTH($C$1,180)),18,IF(AND(C674&gt;=EOMONTH($C$1,181),C674&lt;EOMONTH($C$1,210)),21,24))))))),"")</f>
        <v/>
      </c>
      <c r="H674" s="47" t="str">
        <f ca="1">+IF(F674&lt;&gt;"",F674*VLOOKUP(YEAR($C674),'Proyecciones DTF'!$B$4:$Y$112,IF(C674&lt;EOMONTH($C$1,61),3,IF(AND(C674&gt;=EOMONTH($C$1,61),C674&lt;EOMONTH($C$1,90)),6,IF(AND(C674&gt;=EOMONTH($C$1,91),C674&lt;EOMONTH($C$1,120)),9,IF(AND(C674&gt;=EOMONTH($C$1,121),C674&lt;EOMONTH($C$1,150)),12,IF(AND(C674&gt;=EOMONTH($C$1,151),C674&lt;EOMONTH($C$1,180)),15,IF(AND(C674&gt;=EOMONTH($C$1,181),C674&lt;EOMONTH($C$1,210)),18,21))))))),"")</f>
        <v/>
      </c>
      <c r="I674" s="88" t="str">
        <f t="shared" ca="1" si="122"/>
        <v/>
      </c>
      <c r="J674" s="138" t="str">
        <f t="shared" ca="1" si="123"/>
        <v/>
      </c>
      <c r="K674" s="43" t="str">
        <f ca="1">+IF(G674&lt;&gt;"",SUM($G$7:G674),"")</f>
        <v/>
      </c>
      <c r="L674" s="46" t="str">
        <f t="shared" ca="1" si="124"/>
        <v/>
      </c>
      <c r="M674" s="51" t="str">
        <f ca="1">+IF(H674&lt;&gt;"",SUM($H$7:H674),"")</f>
        <v/>
      </c>
      <c r="N674" s="47" t="str">
        <f t="shared" ca="1" si="125"/>
        <v/>
      </c>
      <c r="O674" s="46" t="str">
        <f t="shared" ca="1" si="126"/>
        <v/>
      </c>
      <c r="P674" s="46" t="str">
        <f t="shared" ca="1" si="127"/>
        <v/>
      </c>
      <c r="Q674" s="53" t="str">
        <f t="shared" ca="1" si="128"/>
        <v/>
      </c>
      <c r="R674" s="53" t="str">
        <f t="shared" ca="1" si="129"/>
        <v/>
      </c>
    </row>
    <row r="675" spans="1:18" x14ac:dyDescent="0.25">
      <c r="A675" s="31">
        <v>669</v>
      </c>
      <c r="B675" s="37" t="str">
        <f t="shared" ca="1" si="119"/>
        <v/>
      </c>
      <c r="C675" s="40" t="str">
        <f t="shared" ca="1" si="120"/>
        <v/>
      </c>
      <c r="D675" s="43" t="str">
        <f ca="1">+IF($C675&lt;&gt;"",VLOOKUP(YEAR($C675),'Proyecciones cuota'!$B$5:$C$113,2,FALSE),"")</f>
        <v/>
      </c>
      <c r="E675" s="171">
        <f ca="1">IFERROR(IF($D675&lt;&gt;"",VLOOKUP(C675,Simulador!$H$17:$I$27,2,FALSE),0),0)</f>
        <v>0</v>
      </c>
      <c r="F675" s="46" t="str">
        <f t="shared" ca="1" si="121"/>
        <v/>
      </c>
      <c r="G675" s="43" t="str">
        <f ca="1">+IF(F675&lt;&gt;"",F675*VLOOKUP(YEAR($C675),'Proyecciones DTF'!$B$4:$Y$112,IF(C675&lt;EOMONTH($C$1,61),6,IF(AND(C675&gt;=EOMONTH($C$1,61),C675&lt;EOMONTH($C$1,90)),9,IF(AND(C675&gt;=EOMONTH($C$1,91),C675&lt;EOMONTH($C$1,120)),12,IF(AND(C675&gt;=EOMONTH($C$1,121),C675&lt;EOMONTH($C$1,150)),15,IF(AND(C675&gt;=EOMONTH($C$1,151),C675&lt;EOMONTH($C$1,180)),18,IF(AND(C675&gt;=EOMONTH($C$1,181),C675&lt;EOMONTH($C$1,210)),21,24))))))),"")</f>
        <v/>
      </c>
      <c r="H675" s="47" t="str">
        <f ca="1">+IF(F675&lt;&gt;"",F675*VLOOKUP(YEAR($C675),'Proyecciones DTF'!$B$4:$Y$112,IF(C675&lt;EOMONTH($C$1,61),3,IF(AND(C675&gt;=EOMONTH($C$1,61),C675&lt;EOMONTH($C$1,90)),6,IF(AND(C675&gt;=EOMONTH($C$1,91),C675&lt;EOMONTH($C$1,120)),9,IF(AND(C675&gt;=EOMONTH($C$1,121),C675&lt;EOMONTH($C$1,150)),12,IF(AND(C675&gt;=EOMONTH($C$1,151),C675&lt;EOMONTH($C$1,180)),15,IF(AND(C675&gt;=EOMONTH($C$1,181),C675&lt;EOMONTH($C$1,210)),18,21))))))),"")</f>
        <v/>
      </c>
      <c r="I675" s="88" t="str">
        <f t="shared" ca="1" si="122"/>
        <v/>
      </c>
      <c r="J675" s="138" t="str">
        <f t="shared" ca="1" si="123"/>
        <v/>
      </c>
      <c r="K675" s="43" t="str">
        <f ca="1">+IF(G675&lt;&gt;"",SUM($G$7:G675),"")</f>
        <v/>
      </c>
      <c r="L675" s="46" t="str">
        <f t="shared" ca="1" si="124"/>
        <v/>
      </c>
      <c r="M675" s="51" t="str">
        <f ca="1">+IF(H675&lt;&gt;"",SUM($H$7:H675),"")</f>
        <v/>
      </c>
      <c r="N675" s="47" t="str">
        <f t="shared" ca="1" si="125"/>
        <v/>
      </c>
      <c r="O675" s="46" t="str">
        <f t="shared" ca="1" si="126"/>
        <v/>
      </c>
      <c r="P675" s="46" t="str">
        <f t="shared" ca="1" si="127"/>
        <v/>
      </c>
      <c r="Q675" s="53" t="str">
        <f t="shared" ca="1" si="128"/>
        <v/>
      </c>
      <c r="R675" s="53" t="str">
        <f t="shared" ca="1" si="129"/>
        <v/>
      </c>
    </row>
    <row r="676" spans="1:18" x14ac:dyDescent="0.25">
      <c r="A676" s="31">
        <v>670</v>
      </c>
      <c r="B676" s="37" t="str">
        <f t="shared" ca="1" si="119"/>
        <v/>
      </c>
      <c r="C676" s="40" t="str">
        <f t="shared" ca="1" si="120"/>
        <v/>
      </c>
      <c r="D676" s="43" t="str">
        <f ca="1">+IF($C676&lt;&gt;"",VLOOKUP(YEAR($C676),'Proyecciones cuota'!$B$5:$C$113,2,FALSE),"")</f>
        <v/>
      </c>
      <c r="E676" s="171">
        <f ca="1">IFERROR(IF($D676&lt;&gt;"",VLOOKUP(C676,Simulador!$H$17:$I$27,2,FALSE),0),0)</f>
        <v>0</v>
      </c>
      <c r="F676" s="46" t="str">
        <f t="shared" ca="1" si="121"/>
        <v/>
      </c>
      <c r="G676" s="43" t="str">
        <f ca="1">+IF(F676&lt;&gt;"",F676*VLOOKUP(YEAR($C676),'Proyecciones DTF'!$B$4:$Y$112,IF(C676&lt;EOMONTH($C$1,61),6,IF(AND(C676&gt;=EOMONTH($C$1,61),C676&lt;EOMONTH($C$1,90)),9,IF(AND(C676&gt;=EOMONTH($C$1,91),C676&lt;EOMONTH($C$1,120)),12,IF(AND(C676&gt;=EOMONTH($C$1,121),C676&lt;EOMONTH($C$1,150)),15,IF(AND(C676&gt;=EOMONTH($C$1,151),C676&lt;EOMONTH($C$1,180)),18,IF(AND(C676&gt;=EOMONTH($C$1,181),C676&lt;EOMONTH($C$1,210)),21,24))))))),"")</f>
        <v/>
      </c>
      <c r="H676" s="47" t="str">
        <f ca="1">+IF(F676&lt;&gt;"",F676*VLOOKUP(YEAR($C676),'Proyecciones DTF'!$B$4:$Y$112,IF(C676&lt;EOMONTH($C$1,61),3,IF(AND(C676&gt;=EOMONTH($C$1,61),C676&lt;EOMONTH($C$1,90)),6,IF(AND(C676&gt;=EOMONTH($C$1,91),C676&lt;EOMONTH($C$1,120)),9,IF(AND(C676&gt;=EOMONTH($C$1,121),C676&lt;EOMONTH($C$1,150)),12,IF(AND(C676&gt;=EOMONTH($C$1,151),C676&lt;EOMONTH($C$1,180)),15,IF(AND(C676&gt;=EOMONTH($C$1,181),C676&lt;EOMONTH($C$1,210)),18,21))))))),"")</f>
        <v/>
      </c>
      <c r="I676" s="88" t="str">
        <f t="shared" ca="1" si="122"/>
        <v/>
      </c>
      <c r="J676" s="138" t="str">
        <f t="shared" ca="1" si="123"/>
        <v/>
      </c>
      <c r="K676" s="43" t="str">
        <f ca="1">+IF(G676&lt;&gt;"",SUM($G$7:G676),"")</f>
        <v/>
      </c>
      <c r="L676" s="46" t="str">
        <f t="shared" ca="1" si="124"/>
        <v/>
      </c>
      <c r="M676" s="51" t="str">
        <f ca="1">+IF(H676&lt;&gt;"",SUM($H$7:H676),"")</f>
        <v/>
      </c>
      <c r="N676" s="47" t="str">
        <f t="shared" ca="1" si="125"/>
        <v/>
      </c>
      <c r="O676" s="46" t="str">
        <f t="shared" ca="1" si="126"/>
        <v/>
      </c>
      <c r="P676" s="46" t="str">
        <f t="shared" ca="1" si="127"/>
        <v/>
      </c>
      <c r="Q676" s="53" t="str">
        <f t="shared" ca="1" si="128"/>
        <v/>
      </c>
      <c r="R676" s="53" t="str">
        <f t="shared" ca="1" si="129"/>
        <v/>
      </c>
    </row>
    <row r="677" spans="1:18" x14ac:dyDescent="0.25">
      <c r="A677" s="31">
        <v>671</v>
      </c>
      <c r="B677" s="37" t="str">
        <f t="shared" ca="1" si="119"/>
        <v/>
      </c>
      <c r="C677" s="40" t="str">
        <f t="shared" ca="1" si="120"/>
        <v/>
      </c>
      <c r="D677" s="43" t="str">
        <f ca="1">+IF($C677&lt;&gt;"",VLOOKUP(YEAR($C677),'Proyecciones cuota'!$B$5:$C$113,2,FALSE),"")</f>
        <v/>
      </c>
      <c r="E677" s="171">
        <f ca="1">IFERROR(IF($D677&lt;&gt;"",VLOOKUP(C677,Simulador!$H$17:$I$27,2,FALSE),0),0)</f>
        <v>0</v>
      </c>
      <c r="F677" s="46" t="str">
        <f t="shared" ca="1" si="121"/>
        <v/>
      </c>
      <c r="G677" s="43" t="str">
        <f ca="1">+IF(F677&lt;&gt;"",F677*VLOOKUP(YEAR($C677),'Proyecciones DTF'!$B$4:$Y$112,IF(C677&lt;EOMONTH($C$1,61),6,IF(AND(C677&gt;=EOMONTH($C$1,61),C677&lt;EOMONTH($C$1,90)),9,IF(AND(C677&gt;=EOMONTH($C$1,91),C677&lt;EOMONTH($C$1,120)),12,IF(AND(C677&gt;=EOMONTH($C$1,121),C677&lt;EOMONTH($C$1,150)),15,IF(AND(C677&gt;=EOMONTH($C$1,151),C677&lt;EOMONTH($C$1,180)),18,IF(AND(C677&gt;=EOMONTH($C$1,181),C677&lt;EOMONTH($C$1,210)),21,24))))))),"")</f>
        <v/>
      </c>
      <c r="H677" s="47" t="str">
        <f ca="1">+IF(F677&lt;&gt;"",F677*VLOOKUP(YEAR($C677),'Proyecciones DTF'!$B$4:$Y$112,IF(C677&lt;EOMONTH($C$1,61),3,IF(AND(C677&gt;=EOMONTH($C$1,61),C677&lt;EOMONTH($C$1,90)),6,IF(AND(C677&gt;=EOMONTH($C$1,91),C677&lt;EOMONTH($C$1,120)),9,IF(AND(C677&gt;=EOMONTH($C$1,121),C677&lt;EOMONTH($C$1,150)),12,IF(AND(C677&gt;=EOMONTH($C$1,151),C677&lt;EOMONTH($C$1,180)),15,IF(AND(C677&gt;=EOMONTH($C$1,181),C677&lt;EOMONTH($C$1,210)),18,21))))))),"")</f>
        <v/>
      </c>
      <c r="I677" s="88" t="str">
        <f t="shared" ca="1" si="122"/>
        <v/>
      </c>
      <c r="J677" s="138" t="str">
        <f t="shared" ca="1" si="123"/>
        <v/>
      </c>
      <c r="K677" s="43" t="str">
        <f ca="1">+IF(G677&lt;&gt;"",SUM($G$7:G677),"")</f>
        <v/>
      </c>
      <c r="L677" s="46" t="str">
        <f t="shared" ca="1" si="124"/>
        <v/>
      </c>
      <c r="M677" s="51" t="str">
        <f ca="1">+IF(H677&lt;&gt;"",SUM($H$7:H677),"")</f>
        <v/>
      </c>
      <c r="N677" s="47" t="str">
        <f t="shared" ca="1" si="125"/>
        <v/>
      </c>
      <c r="O677" s="46" t="str">
        <f t="shared" ca="1" si="126"/>
        <v/>
      </c>
      <c r="P677" s="46" t="str">
        <f t="shared" ca="1" si="127"/>
        <v/>
      </c>
      <c r="Q677" s="53" t="str">
        <f t="shared" ca="1" si="128"/>
        <v/>
      </c>
      <c r="R677" s="53" t="str">
        <f t="shared" ca="1" si="129"/>
        <v/>
      </c>
    </row>
    <row r="678" spans="1:18" x14ac:dyDescent="0.25">
      <c r="A678" s="31">
        <v>672</v>
      </c>
      <c r="B678" s="37" t="str">
        <f t="shared" ca="1" si="119"/>
        <v/>
      </c>
      <c r="C678" s="40" t="str">
        <f t="shared" ca="1" si="120"/>
        <v/>
      </c>
      <c r="D678" s="43" t="str">
        <f ca="1">+IF($C678&lt;&gt;"",VLOOKUP(YEAR($C678),'Proyecciones cuota'!$B$5:$C$113,2,FALSE),"")</f>
        <v/>
      </c>
      <c r="E678" s="171">
        <f ca="1">IFERROR(IF($D678&lt;&gt;"",VLOOKUP(C678,Simulador!$H$17:$I$27,2,FALSE),0),0)</f>
        <v>0</v>
      </c>
      <c r="F678" s="46" t="str">
        <f t="shared" ca="1" si="121"/>
        <v/>
      </c>
      <c r="G678" s="43" t="str">
        <f ca="1">+IF(F678&lt;&gt;"",F678*VLOOKUP(YEAR($C678),'Proyecciones DTF'!$B$4:$Y$112,IF(C678&lt;EOMONTH($C$1,61),6,IF(AND(C678&gt;=EOMONTH($C$1,61),C678&lt;EOMONTH($C$1,90)),9,IF(AND(C678&gt;=EOMONTH($C$1,91),C678&lt;EOMONTH($C$1,120)),12,IF(AND(C678&gt;=EOMONTH($C$1,121),C678&lt;EOMONTH($C$1,150)),15,IF(AND(C678&gt;=EOMONTH($C$1,151),C678&lt;EOMONTH($C$1,180)),18,IF(AND(C678&gt;=EOMONTH($C$1,181),C678&lt;EOMONTH($C$1,210)),21,24))))))),"")</f>
        <v/>
      </c>
      <c r="H678" s="47" t="str">
        <f ca="1">+IF(F678&lt;&gt;"",F678*VLOOKUP(YEAR($C678),'Proyecciones DTF'!$B$4:$Y$112,IF(C678&lt;EOMONTH($C$1,61),3,IF(AND(C678&gt;=EOMONTH($C$1,61),C678&lt;EOMONTH($C$1,90)),6,IF(AND(C678&gt;=EOMONTH($C$1,91),C678&lt;EOMONTH($C$1,120)),9,IF(AND(C678&gt;=EOMONTH($C$1,121),C678&lt;EOMONTH($C$1,150)),12,IF(AND(C678&gt;=EOMONTH($C$1,151),C678&lt;EOMONTH($C$1,180)),15,IF(AND(C678&gt;=EOMONTH($C$1,181),C678&lt;EOMONTH($C$1,210)),18,21))))))),"")</f>
        <v/>
      </c>
      <c r="I678" s="88" t="str">
        <f t="shared" ca="1" si="122"/>
        <v/>
      </c>
      <c r="J678" s="138" t="str">
        <f t="shared" ca="1" si="123"/>
        <v/>
      </c>
      <c r="K678" s="43" t="str">
        <f ca="1">+IF(G678&lt;&gt;"",SUM($G$7:G678),"")</f>
        <v/>
      </c>
      <c r="L678" s="46" t="str">
        <f t="shared" ca="1" si="124"/>
        <v/>
      </c>
      <c r="M678" s="51" t="str">
        <f ca="1">+IF(H678&lt;&gt;"",SUM($H$7:H678),"")</f>
        <v/>
      </c>
      <c r="N678" s="47" t="str">
        <f t="shared" ca="1" si="125"/>
        <v/>
      </c>
      <c r="O678" s="46" t="str">
        <f t="shared" ca="1" si="126"/>
        <v/>
      </c>
      <c r="P678" s="46" t="str">
        <f t="shared" ca="1" si="127"/>
        <v/>
      </c>
      <c r="Q678" s="53" t="str">
        <f t="shared" ca="1" si="128"/>
        <v/>
      </c>
      <c r="R678" s="53" t="str">
        <f t="shared" ca="1" si="129"/>
        <v/>
      </c>
    </row>
    <row r="679" spans="1:18" x14ac:dyDescent="0.25">
      <c r="A679" s="31">
        <v>673</v>
      </c>
      <c r="B679" s="37" t="str">
        <f t="shared" ca="1" si="119"/>
        <v/>
      </c>
      <c r="C679" s="40" t="str">
        <f t="shared" ca="1" si="120"/>
        <v/>
      </c>
      <c r="D679" s="43" t="str">
        <f ca="1">+IF($C679&lt;&gt;"",VLOOKUP(YEAR($C679),'Proyecciones cuota'!$B$5:$C$113,2,FALSE),"")</f>
        <v/>
      </c>
      <c r="E679" s="171">
        <f ca="1">IFERROR(IF($D679&lt;&gt;"",VLOOKUP(C679,Simulador!$H$17:$I$27,2,FALSE),0),0)</f>
        <v>0</v>
      </c>
      <c r="F679" s="46" t="str">
        <f t="shared" ca="1" si="121"/>
        <v/>
      </c>
      <c r="G679" s="43" t="str">
        <f ca="1">+IF(F679&lt;&gt;"",F679*VLOOKUP(YEAR($C679),'Proyecciones DTF'!$B$4:$Y$112,IF(C679&lt;EOMONTH($C$1,61),6,IF(AND(C679&gt;=EOMONTH($C$1,61),C679&lt;EOMONTH($C$1,90)),9,IF(AND(C679&gt;=EOMONTH($C$1,91),C679&lt;EOMONTH($C$1,120)),12,IF(AND(C679&gt;=EOMONTH($C$1,121),C679&lt;EOMONTH($C$1,150)),15,IF(AND(C679&gt;=EOMONTH($C$1,151),C679&lt;EOMONTH($C$1,180)),18,IF(AND(C679&gt;=EOMONTH($C$1,181),C679&lt;EOMONTH($C$1,210)),21,24))))))),"")</f>
        <v/>
      </c>
      <c r="H679" s="47" t="str">
        <f ca="1">+IF(F679&lt;&gt;"",F679*VLOOKUP(YEAR($C679),'Proyecciones DTF'!$B$4:$Y$112,IF(C679&lt;EOMONTH($C$1,61),3,IF(AND(C679&gt;=EOMONTH($C$1,61),C679&lt;EOMONTH($C$1,90)),6,IF(AND(C679&gt;=EOMONTH($C$1,91),C679&lt;EOMONTH($C$1,120)),9,IF(AND(C679&gt;=EOMONTH($C$1,121),C679&lt;EOMONTH($C$1,150)),12,IF(AND(C679&gt;=EOMONTH($C$1,151),C679&lt;EOMONTH($C$1,180)),15,IF(AND(C679&gt;=EOMONTH($C$1,181),C679&lt;EOMONTH($C$1,210)),18,21))))))),"")</f>
        <v/>
      </c>
      <c r="I679" s="88" t="str">
        <f t="shared" ca="1" si="122"/>
        <v/>
      </c>
      <c r="J679" s="138" t="str">
        <f t="shared" ca="1" si="123"/>
        <v/>
      </c>
      <c r="K679" s="43" t="str">
        <f ca="1">+IF(G679&lt;&gt;"",SUM($G$7:G679),"")</f>
        <v/>
      </c>
      <c r="L679" s="46" t="str">
        <f t="shared" ca="1" si="124"/>
        <v/>
      </c>
      <c r="M679" s="51" t="str">
        <f ca="1">+IF(H679&lt;&gt;"",SUM($H$7:H679),"")</f>
        <v/>
      </c>
      <c r="N679" s="47" t="str">
        <f t="shared" ca="1" si="125"/>
        <v/>
      </c>
      <c r="O679" s="46" t="str">
        <f t="shared" ca="1" si="126"/>
        <v/>
      </c>
      <c r="P679" s="46" t="str">
        <f t="shared" ca="1" si="127"/>
        <v/>
      </c>
      <c r="Q679" s="53" t="str">
        <f t="shared" ca="1" si="128"/>
        <v/>
      </c>
      <c r="R679" s="53" t="str">
        <f t="shared" ca="1" si="129"/>
        <v/>
      </c>
    </row>
    <row r="680" spans="1:18" x14ac:dyDescent="0.25">
      <c r="A680" s="31">
        <v>674</v>
      </c>
      <c r="B680" s="37" t="str">
        <f t="shared" ca="1" si="119"/>
        <v/>
      </c>
      <c r="C680" s="40" t="str">
        <f t="shared" ca="1" si="120"/>
        <v/>
      </c>
      <c r="D680" s="43" t="str">
        <f ca="1">+IF($C680&lt;&gt;"",VLOOKUP(YEAR($C680),'Proyecciones cuota'!$B$5:$C$113,2,FALSE),"")</f>
        <v/>
      </c>
      <c r="E680" s="171">
        <f ca="1">IFERROR(IF($D680&lt;&gt;"",VLOOKUP(C680,Simulador!$H$17:$I$27,2,FALSE),0),0)</f>
        <v>0</v>
      </c>
      <c r="F680" s="46" t="str">
        <f t="shared" ca="1" si="121"/>
        <v/>
      </c>
      <c r="G680" s="43" t="str">
        <f ca="1">+IF(F680&lt;&gt;"",F680*VLOOKUP(YEAR($C680),'Proyecciones DTF'!$B$4:$Y$112,IF(C680&lt;EOMONTH($C$1,61),6,IF(AND(C680&gt;=EOMONTH($C$1,61),C680&lt;EOMONTH($C$1,90)),9,IF(AND(C680&gt;=EOMONTH($C$1,91),C680&lt;EOMONTH($C$1,120)),12,IF(AND(C680&gt;=EOMONTH($C$1,121),C680&lt;EOMONTH($C$1,150)),15,IF(AND(C680&gt;=EOMONTH($C$1,151),C680&lt;EOMONTH($C$1,180)),18,IF(AND(C680&gt;=EOMONTH($C$1,181),C680&lt;EOMONTH($C$1,210)),21,24))))))),"")</f>
        <v/>
      </c>
      <c r="H680" s="47" t="str">
        <f ca="1">+IF(F680&lt;&gt;"",F680*VLOOKUP(YEAR($C680),'Proyecciones DTF'!$B$4:$Y$112,IF(C680&lt;EOMONTH($C$1,61),3,IF(AND(C680&gt;=EOMONTH($C$1,61),C680&lt;EOMONTH($C$1,90)),6,IF(AND(C680&gt;=EOMONTH($C$1,91),C680&lt;EOMONTH($C$1,120)),9,IF(AND(C680&gt;=EOMONTH($C$1,121),C680&lt;EOMONTH($C$1,150)),12,IF(AND(C680&gt;=EOMONTH($C$1,151),C680&lt;EOMONTH($C$1,180)),15,IF(AND(C680&gt;=EOMONTH($C$1,181),C680&lt;EOMONTH($C$1,210)),18,21))))))),"")</f>
        <v/>
      </c>
      <c r="I680" s="88" t="str">
        <f t="shared" ca="1" si="122"/>
        <v/>
      </c>
      <c r="J680" s="138" t="str">
        <f t="shared" ca="1" si="123"/>
        <v/>
      </c>
      <c r="K680" s="43" t="str">
        <f ca="1">+IF(G680&lt;&gt;"",SUM($G$7:G680),"")</f>
        <v/>
      </c>
      <c r="L680" s="46" t="str">
        <f t="shared" ca="1" si="124"/>
        <v/>
      </c>
      <c r="M680" s="51" t="str">
        <f ca="1">+IF(H680&lt;&gt;"",SUM($H$7:H680),"")</f>
        <v/>
      </c>
      <c r="N680" s="47" t="str">
        <f t="shared" ca="1" si="125"/>
        <v/>
      </c>
      <c r="O680" s="46" t="str">
        <f t="shared" ca="1" si="126"/>
        <v/>
      </c>
      <c r="P680" s="46" t="str">
        <f t="shared" ca="1" si="127"/>
        <v/>
      </c>
      <c r="Q680" s="53" t="str">
        <f t="shared" ca="1" si="128"/>
        <v/>
      </c>
      <c r="R680" s="53" t="str">
        <f t="shared" ca="1" si="129"/>
        <v/>
      </c>
    </row>
    <row r="681" spans="1:18" x14ac:dyDescent="0.25">
      <c r="A681" s="31">
        <v>675</v>
      </c>
      <c r="B681" s="37" t="str">
        <f t="shared" ca="1" si="119"/>
        <v/>
      </c>
      <c r="C681" s="40" t="str">
        <f t="shared" ca="1" si="120"/>
        <v/>
      </c>
      <c r="D681" s="43" t="str">
        <f ca="1">+IF($C681&lt;&gt;"",VLOOKUP(YEAR($C681),'Proyecciones cuota'!$B$5:$C$113,2,FALSE),"")</f>
        <v/>
      </c>
      <c r="E681" s="171">
        <f ca="1">IFERROR(IF($D681&lt;&gt;"",VLOOKUP(C681,Simulador!$H$17:$I$27,2,FALSE),0),0)</f>
        <v>0</v>
      </c>
      <c r="F681" s="46" t="str">
        <f t="shared" ca="1" si="121"/>
        <v/>
      </c>
      <c r="G681" s="43" t="str">
        <f ca="1">+IF(F681&lt;&gt;"",F681*VLOOKUP(YEAR($C681),'Proyecciones DTF'!$B$4:$Y$112,IF(C681&lt;EOMONTH($C$1,61),6,IF(AND(C681&gt;=EOMONTH($C$1,61),C681&lt;EOMONTH($C$1,90)),9,IF(AND(C681&gt;=EOMONTH($C$1,91),C681&lt;EOMONTH($C$1,120)),12,IF(AND(C681&gt;=EOMONTH($C$1,121),C681&lt;EOMONTH($C$1,150)),15,IF(AND(C681&gt;=EOMONTH($C$1,151),C681&lt;EOMONTH($C$1,180)),18,IF(AND(C681&gt;=EOMONTH($C$1,181),C681&lt;EOMONTH($C$1,210)),21,24))))))),"")</f>
        <v/>
      </c>
      <c r="H681" s="47" t="str">
        <f ca="1">+IF(F681&lt;&gt;"",F681*VLOOKUP(YEAR($C681),'Proyecciones DTF'!$B$4:$Y$112,IF(C681&lt;EOMONTH($C$1,61),3,IF(AND(C681&gt;=EOMONTH($C$1,61),C681&lt;EOMONTH($C$1,90)),6,IF(AND(C681&gt;=EOMONTH($C$1,91),C681&lt;EOMONTH($C$1,120)),9,IF(AND(C681&gt;=EOMONTH($C$1,121),C681&lt;EOMONTH($C$1,150)),12,IF(AND(C681&gt;=EOMONTH($C$1,151),C681&lt;EOMONTH($C$1,180)),15,IF(AND(C681&gt;=EOMONTH($C$1,181),C681&lt;EOMONTH($C$1,210)),18,21))))))),"")</f>
        <v/>
      </c>
      <c r="I681" s="88" t="str">
        <f t="shared" ca="1" si="122"/>
        <v/>
      </c>
      <c r="J681" s="138" t="str">
        <f t="shared" ca="1" si="123"/>
        <v/>
      </c>
      <c r="K681" s="43" t="str">
        <f ca="1">+IF(G681&lt;&gt;"",SUM($G$7:G681),"")</f>
        <v/>
      </c>
      <c r="L681" s="46" t="str">
        <f t="shared" ca="1" si="124"/>
        <v/>
      </c>
      <c r="M681" s="51" t="str">
        <f ca="1">+IF(H681&lt;&gt;"",SUM($H$7:H681),"")</f>
        <v/>
      </c>
      <c r="N681" s="47" t="str">
        <f t="shared" ca="1" si="125"/>
        <v/>
      </c>
      <c r="O681" s="46" t="str">
        <f t="shared" ca="1" si="126"/>
        <v/>
      </c>
      <c r="P681" s="46" t="str">
        <f t="shared" ca="1" si="127"/>
        <v/>
      </c>
      <c r="Q681" s="53" t="str">
        <f t="shared" ca="1" si="128"/>
        <v/>
      </c>
      <c r="R681" s="53" t="str">
        <f t="shared" ca="1" si="129"/>
        <v/>
      </c>
    </row>
    <row r="682" spans="1:18" x14ac:dyDescent="0.25">
      <c r="A682" s="31">
        <v>676</v>
      </c>
      <c r="B682" s="37" t="str">
        <f t="shared" ca="1" si="119"/>
        <v/>
      </c>
      <c r="C682" s="40" t="str">
        <f t="shared" ca="1" si="120"/>
        <v/>
      </c>
      <c r="D682" s="43" t="str">
        <f ca="1">+IF($C682&lt;&gt;"",VLOOKUP(YEAR($C682),'Proyecciones cuota'!$B$5:$C$113,2,FALSE),"")</f>
        <v/>
      </c>
      <c r="E682" s="171">
        <f ca="1">IFERROR(IF($D682&lt;&gt;"",VLOOKUP(C682,Simulador!$H$17:$I$27,2,FALSE),0),0)</f>
        <v>0</v>
      </c>
      <c r="F682" s="46" t="str">
        <f t="shared" ca="1" si="121"/>
        <v/>
      </c>
      <c r="G682" s="43" t="str">
        <f ca="1">+IF(F682&lt;&gt;"",F682*VLOOKUP(YEAR($C682),'Proyecciones DTF'!$B$4:$Y$112,IF(C682&lt;EOMONTH($C$1,61),6,IF(AND(C682&gt;=EOMONTH($C$1,61),C682&lt;EOMONTH($C$1,90)),9,IF(AND(C682&gt;=EOMONTH($C$1,91),C682&lt;EOMONTH($C$1,120)),12,IF(AND(C682&gt;=EOMONTH($C$1,121),C682&lt;EOMONTH($C$1,150)),15,IF(AND(C682&gt;=EOMONTH($C$1,151),C682&lt;EOMONTH($C$1,180)),18,IF(AND(C682&gt;=EOMONTH($C$1,181),C682&lt;EOMONTH($C$1,210)),21,24))))))),"")</f>
        <v/>
      </c>
      <c r="H682" s="47" t="str">
        <f ca="1">+IF(F682&lt;&gt;"",F682*VLOOKUP(YEAR($C682),'Proyecciones DTF'!$B$4:$Y$112,IF(C682&lt;EOMONTH($C$1,61),3,IF(AND(C682&gt;=EOMONTH($C$1,61),C682&lt;EOMONTH($C$1,90)),6,IF(AND(C682&gt;=EOMONTH($C$1,91),C682&lt;EOMONTH($C$1,120)),9,IF(AND(C682&gt;=EOMONTH($C$1,121),C682&lt;EOMONTH($C$1,150)),12,IF(AND(C682&gt;=EOMONTH($C$1,151),C682&lt;EOMONTH($C$1,180)),15,IF(AND(C682&gt;=EOMONTH($C$1,181),C682&lt;EOMONTH($C$1,210)),18,21))))))),"")</f>
        <v/>
      </c>
      <c r="I682" s="88" t="str">
        <f t="shared" ca="1" si="122"/>
        <v/>
      </c>
      <c r="J682" s="138" t="str">
        <f t="shared" ca="1" si="123"/>
        <v/>
      </c>
      <c r="K682" s="43" t="str">
        <f ca="1">+IF(G682&lt;&gt;"",SUM($G$7:G682),"")</f>
        <v/>
      </c>
      <c r="L682" s="46" t="str">
        <f t="shared" ca="1" si="124"/>
        <v/>
      </c>
      <c r="M682" s="51" t="str">
        <f ca="1">+IF(H682&lt;&gt;"",SUM($H$7:H682),"")</f>
        <v/>
      </c>
      <c r="N682" s="47" t="str">
        <f t="shared" ca="1" si="125"/>
        <v/>
      </c>
      <c r="O682" s="46" t="str">
        <f t="shared" ca="1" si="126"/>
        <v/>
      </c>
      <c r="P682" s="46" t="str">
        <f t="shared" ca="1" si="127"/>
        <v/>
      </c>
      <c r="Q682" s="53" t="str">
        <f t="shared" ca="1" si="128"/>
        <v/>
      </c>
      <c r="R682" s="53" t="str">
        <f t="shared" ca="1" si="129"/>
        <v/>
      </c>
    </row>
    <row r="683" spans="1:18" x14ac:dyDescent="0.25">
      <c r="A683" s="31">
        <v>677</v>
      </c>
      <c r="B683" s="37" t="str">
        <f t="shared" ca="1" si="119"/>
        <v/>
      </c>
      <c r="C683" s="40" t="str">
        <f t="shared" ca="1" si="120"/>
        <v/>
      </c>
      <c r="D683" s="43" t="str">
        <f ca="1">+IF($C683&lt;&gt;"",VLOOKUP(YEAR($C683),'Proyecciones cuota'!$B$5:$C$113,2,FALSE),"")</f>
        <v/>
      </c>
      <c r="E683" s="171">
        <f ca="1">IFERROR(IF($D683&lt;&gt;"",VLOOKUP(C683,Simulador!$H$17:$I$27,2,FALSE),0),0)</f>
        <v>0</v>
      </c>
      <c r="F683" s="46" t="str">
        <f t="shared" ca="1" si="121"/>
        <v/>
      </c>
      <c r="G683" s="43" t="str">
        <f ca="1">+IF(F683&lt;&gt;"",F683*VLOOKUP(YEAR($C683),'Proyecciones DTF'!$B$4:$Y$112,IF(C683&lt;EOMONTH($C$1,61),6,IF(AND(C683&gt;=EOMONTH($C$1,61),C683&lt;EOMONTH($C$1,90)),9,IF(AND(C683&gt;=EOMONTH($C$1,91),C683&lt;EOMONTH($C$1,120)),12,IF(AND(C683&gt;=EOMONTH($C$1,121),C683&lt;EOMONTH($C$1,150)),15,IF(AND(C683&gt;=EOMONTH($C$1,151),C683&lt;EOMONTH($C$1,180)),18,IF(AND(C683&gt;=EOMONTH($C$1,181),C683&lt;EOMONTH($C$1,210)),21,24))))))),"")</f>
        <v/>
      </c>
      <c r="H683" s="47" t="str">
        <f ca="1">+IF(F683&lt;&gt;"",F683*VLOOKUP(YEAR($C683),'Proyecciones DTF'!$B$4:$Y$112,IF(C683&lt;EOMONTH($C$1,61),3,IF(AND(C683&gt;=EOMONTH($C$1,61),C683&lt;EOMONTH($C$1,90)),6,IF(AND(C683&gt;=EOMONTH($C$1,91),C683&lt;EOMONTH($C$1,120)),9,IF(AND(C683&gt;=EOMONTH($C$1,121),C683&lt;EOMONTH($C$1,150)),12,IF(AND(C683&gt;=EOMONTH($C$1,151),C683&lt;EOMONTH($C$1,180)),15,IF(AND(C683&gt;=EOMONTH($C$1,181),C683&lt;EOMONTH($C$1,210)),18,21))))))),"")</f>
        <v/>
      </c>
      <c r="I683" s="88" t="str">
        <f t="shared" ca="1" si="122"/>
        <v/>
      </c>
      <c r="J683" s="138" t="str">
        <f t="shared" ca="1" si="123"/>
        <v/>
      </c>
      <c r="K683" s="43" t="str">
        <f ca="1">+IF(G683&lt;&gt;"",SUM($G$7:G683),"")</f>
        <v/>
      </c>
      <c r="L683" s="46" t="str">
        <f t="shared" ca="1" si="124"/>
        <v/>
      </c>
      <c r="M683" s="51" t="str">
        <f ca="1">+IF(H683&lt;&gt;"",SUM($H$7:H683),"")</f>
        <v/>
      </c>
      <c r="N683" s="47" t="str">
        <f t="shared" ca="1" si="125"/>
        <v/>
      </c>
      <c r="O683" s="46" t="str">
        <f t="shared" ca="1" si="126"/>
        <v/>
      </c>
      <c r="P683" s="46" t="str">
        <f t="shared" ca="1" si="127"/>
        <v/>
      </c>
      <c r="Q683" s="53" t="str">
        <f t="shared" ca="1" si="128"/>
        <v/>
      </c>
      <c r="R683" s="53" t="str">
        <f t="shared" ca="1" si="129"/>
        <v/>
      </c>
    </row>
    <row r="684" spans="1:18" x14ac:dyDescent="0.25">
      <c r="A684" s="31">
        <v>678</v>
      </c>
      <c r="B684" s="37" t="str">
        <f t="shared" ca="1" si="119"/>
        <v/>
      </c>
      <c r="C684" s="40" t="str">
        <f t="shared" ca="1" si="120"/>
        <v/>
      </c>
      <c r="D684" s="43" t="str">
        <f ca="1">+IF($C684&lt;&gt;"",VLOOKUP(YEAR($C684),'Proyecciones cuota'!$B$5:$C$113,2,FALSE),"")</f>
        <v/>
      </c>
      <c r="E684" s="171">
        <f ca="1">IFERROR(IF($D684&lt;&gt;"",VLOOKUP(C684,Simulador!$H$17:$I$27,2,FALSE),0),0)</f>
        <v>0</v>
      </c>
      <c r="F684" s="46" t="str">
        <f t="shared" ca="1" si="121"/>
        <v/>
      </c>
      <c r="G684" s="43" t="str">
        <f ca="1">+IF(F684&lt;&gt;"",F684*VLOOKUP(YEAR($C684),'Proyecciones DTF'!$B$4:$Y$112,IF(C684&lt;EOMONTH($C$1,61),6,IF(AND(C684&gt;=EOMONTH($C$1,61),C684&lt;EOMONTH($C$1,90)),9,IF(AND(C684&gt;=EOMONTH($C$1,91),C684&lt;EOMONTH($C$1,120)),12,IF(AND(C684&gt;=EOMONTH($C$1,121),C684&lt;EOMONTH($C$1,150)),15,IF(AND(C684&gt;=EOMONTH($C$1,151),C684&lt;EOMONTH($C$1,180)),18,IF(AND(C684&gt;=EOMONTH($C$1,181),C684&lt;EOMONTH($C$1,210)),21,24))))))),"")</f>
        <v/>
      </c>
      <c r="H684" s="47" t="str">
        <f ca="1">+IF(F684&lt;&gt;"",F684*VLOOKUP(YEAR($C684),'Proyecciones DTF'!$B$4:$Y$112,IF(C684&lt;EOMONTH($C$1,61),3,IF(AND(C684&gt;=EOMONTH($C$1,61),C684&lt;EOMONTH($C$1,90)),6,IF(AND(C684&gt;=EOMONTH($C$1,91),C684&lt;EOMONTH($C$1,120)),9,IF(AND(C684&gt;=EOMONTH($C$1,121),C684&lt;EOMONTH($C$1,150)),12,IF(AND(C684&gt;=EOMONTH($C$1,151),C684&lt;EOMONTH($C$1,180)),15,IF(AND(C684&gt;=EOMONTH($C$1,181),C684&lt;EOMONTH($C$1,210)),18,21))))))),"")</f>
        <v/>
      </c>
      <c r="I684" s="88" t="str">
        <f t="shared" ca="1" si="122"/>
        <v/>
      </c>
      <c r="J684" s="138" t="str">
        <f t="shared" ca="1" si="123"/>
        <v/>
      </c>
      <c r="K684" s="43" t="str">
        <f ca="1">+IF(G684&lt;&gt;"",SUM($G$7:G684),"")</f>
        <v/>
      </c>
      <c r="L684" s="46" t="str">
        <f t="shared" ca="1" si="124"/>
        <v/>
      </c>
      <c r="M684" s="51" t="str">
        <f ca="1">+IF(H684&lt;&gt;"",SUM($H$7:H684),"")</f>
        <v/>
      </c>
      <c r="N684" s="47" t="str">
        <f t="shared" ca="1" si="125"/>
        <v/>
      </c>
      <c r="O684" s="46" t="str">
        <f t="shared" ca="1" si="126"/>
        <v/>
      </c>
      <c r="P684" s="46" t="str">
        <f t="shared" ca="1" si="127"/>
        <v/>
      </c>
      <c r="Q684" s="53" t="str">
        <f t="shared" ca="1" si="128"/>
        <v/>
      </c>
      <c r="R684" s="53" t="str">
        <f t="shared" ca="1" si="129"/>
        <v/>
      </c>
    </row>
    <row r="685" spans="1:18" x14ac:dyDescent="0.25">
      <c r="A685" s="31">
        <v>679</v>
      </c>
      <c r="B685" s="37" t="str">
        <f t="shared" ca="1" si="119"/>
        <v/>
      </c>
      <c r="C685" s="40" t="str">
        <f t="shared" ca="1" si="120"/>
        <v/>
      </c>
      <c r="D685" s="43" t="str">
        <f ca="1">+IF($C685&lt;&gt;"",VLOOKUP(YEAR($C685),'Proyecciones cuota'!$B$5:$C$113,2,FALSE),"")</f>
        <v/>
      </c>
      <c r="E685" s="171">
        <f ca="1">IFERROR(IF($D685&lt;&gt;"",VLOOKUP(C685,Simulador!$H$17:$I$27,2,FALSE),0),0)</f>
        <v>0</v>
      </c>
      <c r="F685" s="46" t="str">
        <f t="shared" ca="1" si="121"/>
        <v/>
      </c>
      <c r="G685" s="43" t="str">
        <f ca="1">+IF(F685&lt;&gt;"",F685*VLOOKUP(YEAR($C685),'Proyecciones DTF'!$B$4:$Y$112,IF(C685&lt;EOMONTH($C$1,61),6,IF(AND(C685&gt;=EOMONTH($C$1,61),C685&lt;EOMONTH($C$1,90)),9,IF(AND(C685&gt;=EOMONTH($C$1,91),C685&lt;EOMONTH($C$1,120)),12,IF(AND(C685&gt;=EOMONTH($C$1,121),C685&lt;EOMONTH($C$1,150)),15,IF(AND(C685&gt;=EOMONTH($C$1,151),C685&lt;EOMONTH($C$1,180)),18,IF(AND(C685&gt;=EOMONTH($C$1,181),C685&lt;EOMONTH($C$1,210)),21,24))))))),"")</f>
        <v/>
      </c>
      <c r="H685" s="47" t="str">
        <f ca="1">+IF(F685&lt;&gt;"",F685*VLOOKUP(YEAR($C685),'Proyecciones DTF'!$B$4:$Y$112,IF(C685&lt;EOMONTH($C$1,61),3,IF(AND(C685&gt;=EOMONTH($C$1,61),C685&lt;EOMONTH($C$1,90)),6,IF(AND(C685&gt;=EOMONTH($C$1,91),C685&lt;EOMONTH($C$1,120)),9,IF(AND(C685&gt;=EOMONTH($C$1,121),C685&lt;EOMONTH($C$1,150)),12,IF(AND(C685&gt;=EOMONTH($C$1,151),C685&lt;EOMONTH($C$1,180)),15,IF(AND(C685&gt;=EOMONTH($C$1,181),C685&lt;EOMONTH($C$1,210)),18,21))))))),"")</f>
        <v/>
      </c>
      <c r="I685" s="88" t="str">
        <f t="shared" ca="1" si="122"/>
        <v/>
      </c>
      <c r="J685" s="138" t="str">
        <f t="shared" ca="1" si="123"/>
        <v/>
      </c>
      <c r="K685" s="43" t="str">
        <f ca="1">+IF(G685&lt;&gt;"",SUM($G$7:G685),"")</f>
        <v/>
      </c>
      <c r="L685" s="46" t="str">
        <f t="shared" ca="1" si="124"/>
        <v/>
      </c>
      <c r="M685" s="51" t="str">
        <f ca="1">+IF(H685&lt;&gt;"",SUM($H$7:H685),"")</f>
        <v/>
      </c>
      <c r="N685" s="47" t="str">
        <f t="shared" ca="1" si="125"/>
        <v/>
      </c>
      <c r="O685" s="46" t="str">
        <f t="shared" ca="1" si="126"/>
        <v/>
      </c>
      <c r="P685" s="46" t="str">
        <f t="shared" ca="1" si="127"/>
        <v/>
      </c>
      <c r="Q685" s="53" t="str">
        <f t="shared" ca="1" si="128"/>
        <v/>
      </c>
      <c r="R685" s="53" t="str">
        <f t="shared" ca="1" si="129"/>
        <v/>
      </c>
    </row>
    <row r="686" spans="1:18" x14ac:dyDescent="0.25">
      <c r="A686" s="31">
        <v>680</v>
      </c>
      <c r="B686" s="37" t="str">
        <f t="shared" ca="1" si="119"/>
        <v/>
      </c>
      <c r="C686" s="40" t="str">
        <f t="shared" ca="1" si="120"/>
        <v/>
      </c>
      <c r="D686" s="43" t="str">
        <f ca="1">+IF($C686&lt;&gt;"",VLOOKUP(YEAR($C686),'Proyecciones cuota'!$B$5:$C$113,2,FALSE),"")</f>
        <v/>
      </c>
      <c r="E686" s="171">
        <f ca="1">IFERROR(IF($D686&lt;&gt;"",VLOOKUP(C686,Simulador!$H$17:$I$27,2,FALSE),0),0)</f>
        <v>0</v>
      </c>
      <c r="F686" s="46" t="str">
        <f t="shared" ca="1" si="121"/>
        <v/>
      </c>
      <c r="G686" s="43" t="str">
        <f ca="1">+IF(F686&lt;&gt;"",F686*VLOOKUP(YEAR($C686),'Proyecciones DTF'!$B$4:$Y$112,IF(C686&lt;EOMONTH($C$1,61),6,IF(AND(C686&gt;=EOMONTH($C$1,61),C686&lt;EOMONTH($C$1,90)),9,IF(AND(C686&gt;=EOMONTH($C$1,91),C686&lt;EOMONTH($C$1,120)),12,IF(AND(C686&gt;=EOMONTH($C$1,121),C686&lt;EOMONTH($C$1,150)),15,IF(AND(C686&gt;=EOMONTH($C$1,151),C686&lt;EOMONTH($C$1,180)),18,IF(AND(C686&gt;=EOMONTH($C$1,181),C686&lt;EOMONTH($C$1,210)),21,24))))))),"")</f>
        <v/>
      </c>
      <c r="H686" s="47" t="str">
        <f ca="1">+IF(F686&lt;&gt;"",F686*VLOOKUP(YEAR($C686),'Proyecciones DTF'!$B$4:$Y$112,IF(C686&lt;EOMONTH($C$1,61),3,IF(AND(C686&gt;=EOMONTH($C$1,61),C686&lt;EOMONTH($C$1,90)),6,IF(AND(C686&gt;=EOMONTH($C$1,91),C686&lt;EOMONTH($C$1,120)),9,IF(AND(C686&gt;=EOMONTH($C$1,121),C686&lt;EOMONTH($C$1,150)),12,IF(AND(C686&gt;=EOMONTH($C$1,151),C686&lt;EOMONTH($C$1,180)),15,IF(AND(C686&gt;=EOMONTH($C$1,181),C686&lt;EOMONTH($C$1,210)),18,21))))))),"")</f>
        <v/>
      </c>
      <c r="I686" s="88" t="str">
        <f t="shared" ca="1" si="122"/>
        <v/>
      </c>
      <c r="J686" s="138" t="str">
        <f t="shared" ca="1" si="123"/>
        <v/>
      </c>
      <c r="K686" s="43" t="str">
        <f ca="1">+IF(G686&lt;&gt;"",SUM($G$7:G686),"")</f>
        <v/>
      </c>
      <c r="L686" s="46" t="str">
        <f t="shared" ca="1" si="124"/>
        <v/>
      </c>
      <c r="M686" s="51" t="str">
        <f ca="1">+IF(H686&lt;&gt;"",SUM($H$7:H686),"")</f>
        <v/>
      </c>
      <c r="N686" s="47" t="str">
        <f t="shared" ca="1" si="125"/>
        <v/>
      </c>
      <c r="O686" s="46" t="str">
        <f t="shared" ca="1" si="126"/>
        <v/>
      </c>
      <c r="P686" s="46" t="str">
        <f t="shared" ca="1" si="127"/>
        <v/>
      </c>
      <c r="Q686" s="53" t="str">
        <f t="shared" ca="1" si="128"/>
        <v/>
      </c>
      <c r="R686" s="53" t="str">
        <f t="shared" ca="1" si="129"/>
        <v/>
      </c>
    </row>
    <row r="687" spans="1:18" x14ac:dyDescent="0.25">
      <c r="A687" s="31">
        <v>681</v>
      </c>
      <c r="B687" s="37" t="str">
        <f t="shared" ca="1" si="119"/>
        <v/>
      </c>
      <c r="C687" s="40" t="str">
        <f t="shared" ca="1" si="120"/>
        <v/>
      </c>
      <c r="D687" s="43" t="str">
        <f ca="1">+IF($C687&lt;&gt;"",VLOOKUP(YEAR($C687),'Proyecciones cuota'!$B$5:$C$113,2,FALSE),"")</f>
        <v/>
      </c>
      <c r="E687" s="171">
        <f ca="1">IFERROR(IF($D687&lt;&gt;"",VLOOKUP(C687,Simulador!$H$17:$I$27,2,FALSE),0),0)</f>
        <v>0</v>
      </c>
      <c r="F687" s="46" t="str">
        <f t="shared" ca="1" si="121"/>
        <v/>
      </c>
      <c r="G687" s="43" t="str">
        <f ca="1">+IF(F687&lt;&gt;"",F687*VLOOKUP(YEAR($C687),'Proyecciones DTF'!$B$4:$Y$112,IF(C687&lt;EOMONTH($C$1,61),6,IF(AND(C687&gt;=EOMONTH($C$1,61),C687&lt;EOMONTH($C$1,90)),9,IF(AND(C687&gt;=EOMONTH($C$1,91),C687&lt;EOMONTH($C$1,120)),12,IF(AND(C687&gt;=EOMONTH($C$1,121),C687&lt;EOMONTH($C$1,150)),15,IF(AND(C687&gt;=EOMONTH($C$1,151),C687&lt;EOMONTH($C$1,180)),18,IF(AND(C687&gt;=EOMONTH($C$1,181),C687&lt;EOMONTH($C$1,210)),21,24))))))),"")</f>
        <v/>
      </c>
      <c r="H687" s="47" t="str">
        <f ca="1">+IF(F687&lt;&gt;"",F687*VLOOKUP(YEAR($C687),'Proyecciones DTF'!$B$4:$Y$112,IF(C687&lt;EOMONTH($C$1,61),3,IF(AND(C687&gt;=EOMONTH($C$1,61),C687&lt;EOMONTH($C$1,90)),6,IF(AND(C687&gt;=EOMONTH($C$1,91),C687&lt;EOMONTH($C$1,120)),9,IF(AND(C687&gt;=EOMONTH($C$1,121),C687&lt;EOMONTH($C$1,150)),12,IF(AND(C687&gt;=EOMONTH($C$1,151),C687&lt;EOMONTH($C$1,180)),15,IF(AND(C687&gt;=EOMONTH($C$1,181),C687&lt;EOMONTH($C$1,210)),18,21))))))),"")</f>
        <v/>
      </c>
      <c r="I687" s="88" t="str">
        <f t="shared" ca="1" si="122"/>
        <v/>
      </c>
      <c r="J687" s="138" t="str">
        <f t="shared" ca="1" si="123"/>
        <v/>
      </c>
      <c r="K687" s="43" t="str">
        <f ca="1">+IF(G687&lt;&gt;"",SUM($G$7:G687),"")</f>
        <v/>
      </c>
      <c r="L687" s="46" t="str">
        <f t="shared" ca="1" si="124"/>
        <v/>
      </c>
      <c r="M687" s="51" t="str">
        <f ca="1">+IF(H687&lt;&gt;"",SUM($H$7:H687),"")</f>
        <v/>
      </c>
      <c r="N687" s="47" t="str">
        <f t="shared" ca="1" si="125"/>
        <v/>
      </c>
      <c r="O687" s="46" t="str">
        <f t="shared" ca="1" si="126"/>
        <v/>
      </c>
      <c r="P687" s="46" t="str">
        <f t="shared" ca="1" si="127"/>
        <v/>
      </c>
      <c r="Q687" s="53" t="str">
        <f t="shared" ca="1" si="128"/>
        <v/>
      </c>
      <c r="R687" s="53" t="str">
        <f t="shared" ca="1" si="129"/>
        <v/>
      </c>
    </row>
    <row r="688" spans="1:18" x14ac:dyDescent="0.25">
      <c r="A688" s="31">
        <v>682</v>
      </c>
      <c r="B688" s="37" t="str">
        <f t="shared" ca="1" si="119"/>
        <v/>
      </c>
      <c r="C688" s="40" t="str">
        <f t="shared" ca="1" si="120"/>
        <v/>
      </c>
      <c r="D688" s="43" t="str">
        <f ca="1">+IF($C688&lt;&gt;"",VLOOKUP(YEAR($C688),'Proyecciones cuota'!$B$5:$C$113,2,FALSE),"")</f>
        <v/>
      </c>
      <c r="E688" s="171">
        <f ca="1">IFERROR(IF($D688&lt;&gt;"",VLOOKUP(C688,Simulador!$H$17:$I$27,2,FALSE),0),0)</f>
        <v>0</v>
      </c>
      <c r="F688" s="46" t="str">
        <f t="shared" ca="1" si="121"/>
        <v/>
      </c>
      <c r="G688" s="43" t="str">
        <f ca="1">+IF(F688&lt;&gt;"",F688*VLOOKUP(YEAR($C688),'Proyecciones DTF'!$B$4:$Y$112,IF(C688&lt;EOMONTH($C$1,61),6,IF(AND(C688&gt;=EOMONTH($C$1,61),C688&lt;EOMONTH($C$1,90)),9,IF(AND(C688&gt;=EOMONTH($C$1,91),C688&lt;EOMONTH($C$1,120)),12,IF(AND(C688&gt;=EOMONTH($C$1,121),C688&lt;EOMONTH($C$1,150)),15,IF(AND(C688&gt;=EOMONTH($C$1,151),C688&lt;EOMONTH($C$1,180)),18,IF(AND(C688&gt;=EOMONTH($C$1,181),C688&lt;EOMONTH($C$1,210)),21,24))))))),"")</f>
        <v/>
      </c>
      <c r="H688" s="47" t="str">
        <f ca="1">+IF(F688&lt;&gt;"",F688*VLOOKUP(YEAR($C688),'Proyecciones DTF'!$B$4:$Y$112,IF(C688&lt;EOMONTH($C$1,61),3,IF(AND(C688&gt;=EOMONTH($C$1,61),C688&lt;EOMONTH($C$1,90)),6,IF(AND(C688&gt;=EOMONTH($C$1,91),C688&lt;EOMONTH($C$1,120)),9,IF(AND(C688&gt;=EOMONTH($C$1,121),C688&lt;EOMONTH($C$1,150)),12,IF(AND(C688&gt;=EOMONTH($C$1,151),C688&lt;EOMONTH($C$1,180)),15,IF(AND(C688&gt;=EOMONTH($C$1,181),C688&lt;EOMONTH($C$1,210)),18,21))))))),"")</f>
        <v/>
      </c>
      <c r="I688" s="88" t="str">
        <f t="shared" ca="1" si="122"/>
        <v/>
      </c>
      <c r="J688" s="138" t="str">
        <f t="shared" ca="1" si="123"/>
        <v/>
      </c>
      <c r="K688" s="43" t="str">
        <f ca="1">+IF(G688&lt;&gt;"",SUM($G$7:G688),"")</f>
        <v/>
      </c>
      <c r="L688" s="46" t="str">
        <f t="shared" ca="1" si="124"/>
        <v/>
      </c>
      <c r="M688" s="51" t="str">
        <f ca="1">+IF(H688&lt;&gt;"",SUM($H$7:H688),"")</f>
        <v/>
      </c>
      <c r="N688" s="47" t="str">
        <f t="shared" ca="1" si="125"/>
        <v/>
      </c>
      <c r="O688" s="46" t="str">
        <f t="shared" ca="1" si="126"/>
        <v/>
      </c>
      <c r="P688" s="46" t="str">
        <f t="shared" ca="1" si="127"/>
        <v/>
      </c>
      <c r="Q688" s="53" t="str">
        <f t="shared" ca="1" si="128"/>
        <v/>
      </c>
      <c r="R688" s="53" t="str">
        <f t="shared" ca="1" si="129"/>
        <v/>
      </c>
    </row>
    <row r="689" spans="1:18" x14ac:dyDescent="0.25">
      <c r="A689" s="31">
        <v>683</v>
      </c>
      <c r="B689" s="37" t="str">
        <f t="shared" ca="1" si="119"/>
        <v/>
      </c>
      <c r="C689" s="40" t="str">
        <f t="shared" ca="1" si="120"/>
        <v/>
      </c>
      <c r="D689" s="43" t="str">
        <f ca="1">+IF($C689&lt;&gt;"",VLOOKUP(YEAR($C689),'Proyecciones cuota'!$B$5:$C$113,2,FALSE),"")</f>
        <v/>
      </c>
      <c r="E689" s="171">
        <f ca="1">IFERROR(IF($D689&lt;&gt;"",VLOOKUP(C689,Simulador!$H$17:$I$27,2,FALSE),0),0)</f>
        <v>0</v>
      </c>
      <c r="F689" s="46" t="str">
        <f t="shared" ca="1" si="121"/>
        <v/>
      </c>
      <c r="G689" s="43" t="str">
        <f ca="1">+IF(F689&lt;&gt;"",F689*VLOOKUP(YEAR($C689),'Proyecciones DTF'!$B$4:$Y$112,IF(C689&lt;EOMONTH($C$1,61),6,IF(AND(C689&gt;=EOMONTH($C$1,61),C689&lt;EOMONTH($C$1,90)),9,IF(AND(C689&gt;=EOMONTH($C$1,91),C689&lt;EOMONTH($C$1,120)),12,IF(AND(C689&gt;=EOMONTH($C$1,121),C689&lt;EOMONTH($C$1,150)),15,IF(AND(C689&gt;=EOMONTH($C$1,151),C689&lt;EOMONTH($C$1,180)),18,IF(AND(C689&gt;=EOMONTH($C$1,181),C689&lt;EOMONTH($C$1,210)),21,24))))))),"")</f>
        <v/>
      </c>
      <c r="H689" s="47" t="str">
        <f ca="1">+IF(F689&lt;&gt;"",F689*VLOOKUP(YEAR($C689),'Proyecciones DTF'!$B$4:$Y$112,IF(C689&lt;EOMONTH($C$1,61),3,IF(AND(C689&gt;=EOMONTH($C$1,61),C689&lt;EOMONTH($C$1,90)),6,IF(AND(C689&gt;=EOMONTH($C$1,91),C689&lt;EOMONTH($C$1,120)),9,IF(AND(C689&gt;=EOMONTH($C$1,121),C689&lt;EOMONTH($C$1,150)),12,IF(AND(C689&gt;=EOMONTH($C$1,151),C689&lt;EOMONTH($C$1,180)),15,IF(AND(C689&gt;=EOMONTH($C$1,181),C689&lt;EOMONTH($C$1,210)),18,21))))))),"")</f>
        <v/>
      </c>
      <c r="I689" s="88" t="str">
        <f t="shared" ca="1" si="122"/>
        <v/>
      </c>
      <c r="J689" s="138" t="str">
        <f t="shared" ca="1" si="123"/>
        <v/>
      </c>
      <c r="K689" s="43" t="str">
        <f ca="1">+IF(G689&lt;&gt;"",SUM($G$7:G689),"")</f>
        <v/>
      </c>
      <c r="L689" s="46" t="str">
        <f t="shared" ca="1" si="124"/>
        <v/>
      </c>
      <c r="M689" s="51" t="str">
        <f ca="1">+IF(H689&lt;&gt;"",SUM($H$7:H689),"")</f>
        <v/>
      </c>
      <c r="N689" s="47" t="str">
        <f t="shared" ca="1" si="125"/>
        <v/>
      </c>
      <c r="O689" s="46" t="str">
        <f t="shared" ca="1" si="126"/>
        <v/>
      </c>
      <c r="P689" s="46" t="str">
        <f t="shared" ca="1" si="127"/>
        <v/>
      </c>
      <c r="Q689" s="53" t="str">
        <f t="shared" ca="1" si="128"/>
        <v/>
      </c>
      <c r="R689" s="53" t="str">
        <f t="shared" ca="1" si="129"/>
        <v/>
      </c>
    </row>
    <row r="690" spans="1:18" x14ac:dyDescent="0.25">
      <c r="A690" s="31">
        <v>684</v>
      </c>
      <c r="B690" s="37" t="str">
        <f t="shared" ca="1" si="119"/>
        <v/>
      </c>
      <c r="C690" s="40" t="str">
        <f t="shared" ca="1" si="120"/>
        <v/>
      </c>
      <c r="D690" s="43" t="str">
        <f ca="1">+IF($C690&lt;&gt;"",VLOOKUP(YEAR($C690),'Proyecciones cuota'!$B$5:$C$113,2,FALSE),"")</f>
        <v/>
      </c>
      <c r="E690" s="171">
        <f ca="1">IFERROR(IF($D690&lt;&gt;"",VLOOKUP(C690,Simulador!$H$17:$I$27,2,FALSE),0),0)</f>
        <v>0</v>
      </c>
      <c r="F690" s="46" t="str">
        <f t="shared" ca="1" si="121"/>
        <v/>
      </c>
      <c r="G690" s="43" t="str">
        <f ca="1">+IF(F690&lt;&gt;"",F690*VLOOKUP(YEAR($C690),'Proyecciones DTF'!$B$4:$Y$112,IF(C690&lt;EOMONTH($C$1,61),6,IF(AND(C690&gt;=EOMONTH($C$1,61),C690&lt;EOMONTH($C$1,90)),9,IF(AND(C690&gt;=EOMONTH($C$1,91),C690&lt;EOMONTH($C$1,120)),12,IF(AND(C690&gt;=EOMONTH($C$1,121),C690&lt;EOMONTH($C$1,150)),15,IF(AND(C690&gt;=EOMONTH($C$1,151),C690&lt;EOMONTH($C$1,180)),18,IF(AND(C690&gt;=EOMONTH($C$1,181),C690&lt;EOMONTH($C$1,210)),21,24))))))),"")</f>
        <v/>
      </c>
      <c r="H690" s="47" t="str">
        <f ca="1">+IF(F690&lt;&gt;"",F690*VLOOKUP(YEAR($C690),'Proyecciones DTF'!$B$4:$Y$112,IF(C690&lt;EOMONTH($C$1,61),3,IF(AND(C690&gt;=EOMONTH($C$1,61),C690&lt;EOMONTH($C$1,90)),6,IF(AND(C690&gt;=EOMONTH($C$1,91),C690&lt;EOMONTH($C$1,120)),9,IF(AND(C690&gt;=EOMONTH($C$1,121),C690&lt;EOMONTH($C$1,150)),12,IF(AND(C690&gt;=EOMONTH($C$1,151),C690&lt;EOMONTH($C$1,180)),15,IF(AND(C690&gt;=EOMONTH($C$1,181),C690&lt;EOMONTH($C$1,210)),18,21))))))),"")</f>
        <v/>
      </c>
      <c r="I690" s="88" t="str">
        <f t="shared" ca="1" si="122"/>
        <v/>
      </c>
      <c r="J690" s="138" t="str">
        <f t="shared" ca="1" si="123"/>
        <v/>
      </c>
      <c r="K690" s="43" t="str">
        <f ca="1">+IF(G690&lt;&gt;"",SUM($G$7:G690),"")</f>
        <v/>
      </c>
      <c r="L690" s="46" t="str">
        <f t="shared" ca="1" si="124"/>
        <v/>
      </c>
      <c r="M690" s="51" t="str">
        <f ca="1">+IF(H690&lt;&gt;"",SUM($H$7:H690),"")</f>
        <v/>
      </c>
      <c r="N690" s="47" t="str">
        <f t="shared" ca="1" si="125"/>
        <v/>
      </c>
      <c r="O690" s="46" t="str">
        <f t="shared" ca="1" si="126"/>
        <v/>
      </c>
      <c r="P690" s="46" t="str">
        <f t="shared" ca="1" si="127"/>
        <v/>
      </c>
      <c r="Q690" s="53" t="str">
        <f t="shared" ca="1" si="128"/>
        <v/>
      </c>
      <c r="R690" s="53" t="str">
        <f t="shared" ca="1" si="129"/>
        <v/>
      </c>
    </row>
    <row r="691" spans="1:18" x14ac:dyDescent="0.25">
      <c r="A691" s="31">
        <v>685</v>
      </c>
      <c r="B691" s="37" t="str">
        <f t="shared" ca="1" si="119"/>
        <v/>
      </c>
      <c r="C691" s="40" t="str">
        <f t="shared" ca="1" si="120"/>
        <v/>
      </c>
      <c r="D691" s="43" t="str">
        <f ca="1">+IF($C691&lt;&gt;"",VLOOKUP(YEAR($C691),'Proyecciones cuota'!$B$5:$C$113,2,FALSE),"")</f>
        <v/>
      </c>
      <c r="E691" s="171">
        <f ca="1">IFERROR(IF($D691&lt;&gt;"",VLOOKUP(C691,Simulador!$H$17:$I$27,2,FALSE),0),0)</f>
        <v>0</v>
      </c>
      <c r="F691" s="46" t="str">
        <f t="shared" ca="1" si="121"/>
        <v/>
      </c>
      <c r="G691" s="43" t="str">
        <f ca="1">+IF(F691&lt;&gt;"",F691*VLOOKUP(YEAR($C691),'Proyecciones DTF'!$B$4:$Y$112,IF(C691&lt;EOMONTH($C$1,61),6,IF(AND(C691&gt;=EOMONTH($C$1,61),C691&lt;EOMONTH($C$1,90)),9,IF(AND(C691&gt;=EOMONTH($C$1,91),C691&lt;EOMONTH($C$1,120)),12,IF(AND(C691&gt;=EOMONTH($C$1,121),C691&lt;EOMONTH($C$1,150)),15,IF(AND(C691&gt;=EOMONTH($C$1,151),C691&lt;EOMONTH($C$1,180)),18,IF(AND(C691&gt;=EOMONTH($C$1,181),C691&lt;EOMONTH($C$1,210)),21,24))))))),"")</f>
        <v/>
      </c>
      <c r="H691" s="47" t="str">
        <f ca="1">+IF(F691&lt;&gt;"",F691*VLOOKUP(YEAR($C691),'Proyecciones DTF'!$B$4:$Y$112,IF(C691&lt;EOMONTH($C$1,61),3,IF(AND(C691&gt;=EOMONTH($C$1,61),C691&lt;EOMONTH($C$1,90)),6,IF(AND(C691&gt;=EOMONTH($C$1,91),C691&lt;EOMONTH($C$1,120)),9,IF(AND(C691&gt;=EOMONTH($C$1,121),C691&lt;EOMONTH($C$1,150)),12,IF(AND(C691&gt;=EOMONTH($C$1,151),C691&lt;EOMONTH($C$1,180)),15,IF(AND(C691&gt;=EOMONTH($C$1,181),C691&lt;EOMONTH($C$1,210)),18,21))))))),"")</f>
        <v/>
      </c>
      <c r="I691" s="88" t="str">
        <f t="shared" ca="1" si="122"/>
        <v/>
      </c>
      <c r="J691" s="138" t="str">
        <f t="shared" ca="1" si="123"/>
        <v/>
      </c>
      <c r="K691" s="43" t="str">
        <f ca="1">+IF(G691&lt;&gt;"",SUM($G$7:G691),"")</f>
        <v/>
      </c>
      <c r="L691" s="46" t="str">
        <f t="shared" ca="1" si="124"/>
        <v/>
      </c>
      <c r="M691" s="51" t="str">
        <f ca="1">+IF(H691&lt;&gt;"",SUM($H$7:H691),"")</f>
        <v/>
      </c>
      <c r="N691" s="47" t="str">
        <f t="shared" ca="1" si="125"/>
        <v/>
      </c>
      <c r="O691" s="46" t="str">
        <f t="shared" ca="1" si="126"/>
        <v/>
      </c>
      <c r="P691" s="46" t="str">
        <f t="shared" ca="1" si="127"/>
        <v/>
      </c>
      <c r="Q691" s="53" t="str">
        <f t="shared" ca="1" si="128"/>
        <v/>
      </c>
      <c r="R691" s="53" t="str">
        <f t="shared" ca="1" si="129"/>
        <v/>
      </c>
    </row>
    <row r="692" spans="1:18" x14ac:dyDescent="0.25">
      <c r="A692" s="31">
        <v>686</v>
      </c>
      <c r="B692" s="37" t="str">
        <f t="shared" ca="1" si="119"/>
        <v/>
      </c>
      <c r="C692" s="40" t="str">
        <f t="shared" ca="1" si="120"/>
        <v/>
      </c>
      <c r="D692" s="43" t="str">
        <f ca="1">+IF($C692&lt;&gt;"",VLOOKUP(YEAR($C692),'Proyecciones cuota'!$B$5:$C$113,2,FALSE),"")</f>
        <v/>
      </c>
      <c r="E692" s="171">
        <f ca="1">IFERROR(IF($D692&lt;&gt;"",VLOOKUP(C692,Simulador!$H$17:$I$27,2,FALSE),0),0)</f>
        <v>0</v>
      </c>
      <c r="F692" s="46" t="str">
        <f t="shared" ca="1" si="121"/>
        <v/>
      </c>
      <c r="G692" s="43" t="str">
        <f ca="1">+IF(F692&lt;&gt;"",F692*VLOOKUP(YEAR($C692),'Proyecciones DTF'!$B$4:$Y$112,IF(C692&lt;EOMONTH($C$1,61),6,IF(AND(C692&gt;=EOMONTH($C$1,61),C692&lt;EOMONTH($C$1,90)),9,IF(AND(C692&gt;=EOMONTH($C$1,91),C692&lt;EOMONTH($C$1,120)),12,IF(AND(C692&gt;=EOMONTH($C$1,121),C692&lt;EOMONTH($C$1,150)),15,IF(AND(C692&gt;=EOMONTH($C$1,151),C692&lt;EOMONTH($C$1,180)),18,IF(AND(C692&gt;=EOMONTH($C$1,181),C692&lt;EOMONTH($C$1,210)),21,24))))))),"")</f>
        <v/>
      </c>
      <c r="H692" s="47" t="str">
        <f ca="1">+IF(F692&lt;&gt;"",F692*VLOOKUP(YEAR($C692),'Proyecciones DTF'!$B$4:$Y$112,IF(C692&lt;EOMONTH($C$1,61),3,IF(AND(C692&gt;=EOMONTH($C$1,61),C692&lt;EOMONTH($C$1,90)),6,IF(AND(C692&gt;=EOMONTH($C$1,91),C692&lt;EOMONTH($C$1,120)),9,IF(AND(C692&gt;=EOMONTH($C$1,121),C692&lt;EOMONTH($C$1,150)),12,IF(AND(C692&gt;=EOMONTH($C$1,151),C692&lt;EOMONTH($C$1,180)),15,IF(AND(C692&gt;=EOMONTH($C$1,181),C692&lt;EOMONTH($C$1,210)),18,21))))))),"")</f>
        <v/>
      </c>
      <c r="I692" s="88" t="str">
        <f t="shared" ca="1" si="122"/>
        <v/>
      </c>
      <c r="J692" s="138" t="str">
        <f t="shared" ca="1" si="123"/>
        <v/>
      </c>
      <c r="K692" s="43" t="str">
        <f ca="1">+IF(G692&lt;&gt;"",SUM($G$7:G692),"")</f>
        <v/>
      </c>
      <c r="L692" s="46" t="str">
        <f t="shared" ca="1" si="124"/>
        <v/>
      </c>
      <c r="M692" s="51" t="str">
        <f ca="1">+IF(H692&lt;&gt;"",SUM($H$7:H692),"")</f>
        <v/>
      </c>
      <c r="N692" s="47" t="str">
        <f t="shared" ca="1" si="125"/>
        <v/>
      </c>
      <c r="O692" s="46" t="str">
        <f t="shared" ca="1" si="126"/>
        <v/>
      </c>
      <c r="P692" s="46" t="str">
        <f t="shared" ca="1" si="127"/>
        <v/>
      </c>
      <c r="Q692" s="53" t="str">
        <f t="shared" ca="1" si="128"/>
        <v/>
      </c>
      <c r="R692" s="53" t="str">
        <f t="shared" ca="1" si="129"/>
        <v/>
      </c>
    </row>
    <row r="693" spans="1:18" x14ac:dyDescent="0.25">
      <c r="A693" s="31">
        <v>687</v>
      </c>
      <c r="B693" s="37" t="str">
        <f t="shared" ca="1" si="119"/>
        <v/>
      </c>
      <c r="C693" s="40" t="str">
        <f t="shared" ca="1" si="120"/>
        <v/>
      </c>
      <c r="D693" s="43" t="str">
        <f ca="1">+IF($C693&lt;&gt;"",VLOOKUP(YEAR($C693),'Proyecciones cuota'!$B$5:$C$113,2,FALSE),"")</f>
        <v/>
      </c>
      <c r="E693" s="171">
        <f ca="1">IFERROR(IF($D693&lt;&gt;"",VLOOKUP(C693,Simulador!$H$17:$I$27,2,FALSE),0),0)</f>
        <v>0</v>
      </c>
      <c r="F693" s="46" t="str">
        <f t="shared" ca="1" si="121"/>
        <v/>
      </c>
      <c r="G693" s="43" t="str">
        <f ca="1">+IF(F693&lt;&gt;"",F693*VLOOKUP(YEAR($C693),'Proyecciones DTF'!$B$4:$Y$112,IF(C693&lt;EOMONTH($C$1,61),6,IF(AND(C693&gt;=EOMONTH($C$1,61),C693&lt;EOMONTH($C$1,90)),9,IF(AND(C693&gt;=EOMONTH($C$1,91),C693&lt;EOMONTH($C$1,120)),12,IF(AND(C693&gt;=EOMONTH($C$1,121),C693&lt;EOMONTH($C$1,150)),15,IF(AND(C693&gt;=EOMONTH($C$1,151),C693&lt;EOMONTH($C$1,180)),18,IF(AND(C693&gt;=EOMONTH($C$1,181),C693&lt;EOMONTH($C$1,210)),21,24))))))),"")</f>
        <v/>
      </c>
      <c r="H693" s="47" t="str">
        <f ca="1">+IF(F693&lt;&gt;"",F693*VLOOKUP(YEAR($C693),'Proyecciones DTF'!$B$4:$Y$112,IF(C693&lt;EOMONTH($C$1,61),3,IF(AND(C693&gt;=EOMONTH($C$1,61),C693&lt;EOMONTH($C$1,90)),6,IF(AND(C693&gt;=EOMONTH($C$1,91),C693&lt;EOMONTH($C$1,120)),9,IF(AND(C693&gt;=EOMONTH($C$1,121),C693&lt;EOMONTH($C$1,150)),12,IF(AND(C693&gt;=EOMONTH($C$1,151),C693&lt;EOMONTH($C$1,180)),15,IF(AND(C693&gt;=EOMONTH($C$1,181),C693&lt;EOMONTH($C$1,210)),18,21))))))),"")</f>
        <v/>
      </c>
      <c r="I693" s="88" t="str">
        <f t="shared" ca="1" si="122"/>
        <v/>
      </c>
      <c r="J693" s="138" t="str">
        <f t="shared" ca="1" si="123"/>
        <v/>
      </c>
      <c r="K693" s="43" t="str">
        <f ca="1">+IF(G693&lt;&gt;"",SUM($G$7:G693),"")</f>
        <v/>
      </c>
      <c r="L693" s="46" t="str">
        <f t="shared" ca="1" si="124"/>
        <v/>
      </c>
      <c r="M693" s="51" t="str">
        <f ca="1">+IF(H693&lt;&gt;"",SUM($H$7:H693),"")</f>
        <v/>
      </c>
      <c r="N693" s="47" t="str">
        <f t="shared" ca="1" si="125"/>
        <v/>
      </c>
      <c r="O693" s="46" t="str">
        <f t="shared" ca="1" si="126"/>
        <v/>
      </c>
      <c r="P693" s="46" t="str">
        <f t="shared" ca="1" si="127"/>
        <v/>
      </c>
      <c r="Q693" s="53" t="str">
        <f t="shared" ca="1" si="128"/>
        <v/>
      </c>
      <c r="R693" s="53" t="str">
        <f t="shared" ca="1" si="129"/>
        <v/>
      </c>
    </row>
    <row r="694" spans="1:18" x14ac:dyDescent="0.25">
      <c r="A694" s="31">
        <v>688</v>
      </c>
      <c r="B694" s="37" t="str">
        <f t="shared" ca="1" si="119"/>
        <v/>
      </c>
      <c r="C694" s="40" t="str">
        <f t="shared" ca="1" si="120"/>
        <v/>
      </c>
      <c r="D694" s="43" t="str">
        <f ca="1">+IF($C694&lt;&gt;"",VLOOKUP(YEAR($C694),'Proyecciones cuota'!$B$5:$C$113,2,FALSE),"")</f>
        <v/>
      </c>
      <c r="E694" s="171">
        <f ca="1">IFERROR(IF($D694&lt;&gt;"",VLOOKUP(C694,Simulador!$H$17:$I$27,2,FALSE),0),0)</f>
        <v>0</v>
      </c>
      <c r="F694" s="46" t="str">
        <f t="shared" ca="1" si="121"/>
        <v/>
      </c>
      <c r="G694" s="43" t="str">
        <f ca="1">+IF(F694&lt;&gt;"",F694*VLOOKUP(YEAR($C694),'Proyecciones DTF'!$B$4:$Y$112,IF(C694&lt;EOMONTH($C$1,61),6,IF(AND(C694&gt;=EOMONTH($C$1,61),C694&lt;EOMONTH($C$1,90)),9,IF(AND(C694&gt;=EOMONTH($C$1,91),C694&lt;EOMONTH($C$1,120)),12,IF(AND(C694&gt;=EOMONTH($C$1,121),C694&lt;EOMONTH($C$1,150)),15,IF(AND(C694&gt;=EOMONTH($C$1,151),C694&lt;EOMONTH($C$1,180)),18,IF(AND(C694&gt;=EOMONTH($C$1,181),C694&lt;EOMONTH($C$1,210)),21,24))))))),"")</f>
        <v/>
      </c>
      <c r="H694" s="47" t="str">
        <f ca="1">+IF(F694&lt;&gt;"",F694*VLOOKUP(YEAR($C694),'Proyecciones DTF'!$B$4:$Y$112,IF(C694&lt;EOMONTH($C$1,61),3,IF(AND(C694&gt;=EOMONTH($C$1,61),C694&lt;EOMONTH($C$1,90)),6,IF(AND(C694&gt;=EOMONTH($C$1,91),C694&lt;EOMONTH($C$1,120)),9,IF(AND(C694&gt;=EOMONTH($C$1,121),C694&lt;EOMONTH($C$1,150)),12,IF(AND(C694&gt;=EOMONTH($C$1,151),C694&lt;EOMONTH($C$1,180)),15,IF(AND(C694&gt;=EOMONTH($C$1,181),C694&lt;EOMONTH($C$1,210)),18,21))))))),"")</f>
        <v/>
      </c>
      <c r="I694" s="88" t="str">
        <f t="shared" ca="1" si="122"/>
        <v/>
      </c>
      <c r="J694" s="138" t="str">
        <f t="shared" ca="1" si="123"/>
        <v/>
      </c>
      <c r="K694" s="43" t="str">
        <f ca="1">+IF(G694&lt;&gt;"",SUM($G$7:G694),"")</f>
        <v/>
      </c>
      <c r="L694" s="46" t="str">
        <f t="shared" ca="1" si="124"/>
        <v/>
      </c>
      <c r="M694" s="51" t="str">
        <f ca="1">+IF(H694&lt;&gt;"",SUM($H$7:H694),"")</f>
        <v/>
      </c>
      <c r="N694" s="47" t="str">
        <f t="shared" ca="1" si="125"/>
        <v/>
      </c>
      <c r="O694" s="46" t="str">
        <f t="shared" ca="1" si="126"/>
        <v/>
      </c>
      <c r="P694" s="46" t="str">
        <f t="shared" ca="1" si="127"/>
        <v/>
      </c>
      <c r="Q694" s="53" t="str">
        <f t="shared" ca="1" si="128"/>
        <v/>
      </c>
      <c r="R694" s="53" t="str">
        <f t="shared" ca="1" si="129"/>
        <v/>
      </c>
    </row>
    <row r="695" spans="1:18" x14ac:dyDescent="0.25">
      <c r="A695" s="31">
        <v>689</v>
      </c>
      <c r="B695" s="37" t="str">
        <f t="shared" ca="1" si="119"/>
        <v/>
      </c>
      <c r="C695" s="40" t="str">
        <f t="shared" ca="1" si="120"/>
        <v/>
      </c>
      <c r="D695" s="43" t="str">
        <f ca="1">+IF($C695&lt;&gt;"",VLOOKUP(YEAR($C695),'Proyecciones cuota'!$B$5:$C$113,2,FALSE),"")</f>
        <v/>
      </c>
      <c r="E695" s="171">
        <f ca="1">IFERROR(IF($D695&lt;&gt;"",VLOOKUP(C695,Simulador!$H$17:$I$27,2,FALSE),0),0)</f>
        <v>0</v>
      </c>
      <c r="F695" s="46" t="str">
        <f t="shared" ca="1" si="121"/>
        <v/>
      </c>
      <c r="G695" s="43" t="str">
        <f ca="1">+IF(F695&lt;&gt;"",F695*VLOOKUP(YEAR($C695),'Proyecciones DTF'!$B$4:$Y$112,IF(C695&lt;EOMONTH($C$1,61),6,IF(AND(C695&gt;=EOMONTH($C$1,61),C695&lt;EOMONTH($C$1,90)),9,IF(AND(C695&gt;=EOMONTH($C$1,91),C695&lt;EOMONTH($C$1,120)),12,IF(AND(C695&gt;=EOMONTH($C$1,121),C695&lt;EOMONTH($C$1,150)),15,IF(AND(C695&gt;=EOMONTH($C$1,151),C695&lt;EOMONTH($C$1,180)),18,IF(AND(C695&gt;=EOMONTH($C$1,181),C695&lt;EOMONTH($C$1,210)),21,24))))))),"")</f>
        <v/>
      </c>
      <c r="H695" s="47" t="str">
        <f ca="1">+IF(F695&lt;&gt;"",F695*VLOOKUP(YEAR($C695),'Proyecciones DTF'!$B$4:$Y$112,IF(C695&lt;EOMONTH($C$1,61),3,IF(AND(C695&gt;=EOMONTH($C$1,61),C695&lt;EOMONTH($C$1,90)),6,IF(AND(C695&gt;=EOMONTH($C$1,91),C695&lt;EOMONTH($C$1,120)),9,IF(AND(C695&gt;=EOMONTH($C$1,121),C695&lt;EOMONTH($C$1,150)),12,IF(AND(C695&gt;=EOMONTH($C$1,151),C695&lt;EOMONTH($C$1,180)),15,IF(AND(C695&gt;=EOMONTH($C$1,181),C695&lt;EOMONTH($C$1,210)),18,21))))))),"")</f>
        <v/>
      </c>
      <c r="I695" s="88" t="str">
        <f t="shared" ca="1" si="122"/>
        <v/>
      </c>
      <c r="J695" s="138" t="str">
        <f t="shared" ca="1" si="123"/>
        <v/>
      </c>
      <c r="K695" s="43" t="str">
        <f ca="1">+IF(G695&lt;&gt;"",SUM($G$7:G695),"")</f>
        <v/>
      </c>
      <c r="L695" s="46" t="str">
        <f t="shared" ca="1" si="124"/>
        <v/>
      </c>
      <c r="M695" s="51" t="str">
        <f ca="1">+IF(H695&lt;&gt;"",SUM($H$7:H695),"")</f>
        <v/>
      </c>
      <c r="N695" s="47" t="str">
        <f t="shared" ca="1" si="125"/>
        <v/>
      </c>
      <c r="O695" s="46" t="str">
        <f t="shared" ca="1" si="126"/>
        <v/>
      </c>
      <c r="P695" s="46" t="str">
        <f t="shared" ca="1" si="127"/>
        <v/>
      </c>
      <c r="Q695" s="53" t="str">
        <f t="shared" ca="1" si="128"/>
        <v/>
      </c>
      <c r="R695" s="53" t="str">
        <f t="shared" ca="1" si="129"/>
        <v/>
      </c>
    </row>
    <row r="696" spans="1:18" x14ac:dyDescent="0.25">
      <c r="A696" s="31">
        <v>690</v>
      </c>
      <c r="B696" s="37" t="str">
        <f t="shared" ca="1" si="119"/>
        <v/>
      </c>
      <c r="C696" s="40" t="str">
        <f t="shared" ca="1" si="120"/>
        <v/>
      </c>
      <c r="D696" s="43" t="str">
        <f ca="1">+IF($C696&lt;&gt;"",VLOOKUP(YEAR($C696),'Proyecciones cuota'!$B$5:$C$113,2,FALSE),"")</f>
        <v/>
      </c>
      <c r="E696" s="171">
        <f ca="1">IFERROR(IF($D696&lt;&gt;"",VLOOKUP(C696,Simulador!$H$17:$I$27,2,FALSE),0),0)</f>
        <v>0</v>
      </c>
      <c r="F696" s="46" t="str">
        <f t="shared" ca="1" si="121"/>
        <v/>
      </c>
      <c r="G696" s="43" t="str">
        <f ca="1">+IF(F696&lt;&gt;"",F696*VLOOKUP(YEAR($C696),'Proyecciones DTF'!$B$4:$Y$112,IF(C696&lt;EOMONTH($C$1,61),6,IF(AND(C696&gt;=EOMONTH($C$1,61),C696&lt;EOMONTH($C$1,90)),9,IF(AND(C696&gt;=EOMONTH($C$1,91),C696&lt;EOMONTH($C$1,120)),12,IF(AND(C696&gt;=EOMONTH($C$1,121),C696&lt;EOMONTH($C$1,150)),15,IF(AND(C696&gt;=EOMONTH($C$1,151),C696&lt;EOMONTH($C$1,180)),18,IF(AND(C696&gt;=EOMONTH($C$1,181),C696&lt;EOMONTH($C$1,210)),21,24))))))),"")</f>
        <v/>
      </c>
      <c r="H696" s="47" t="str">
        <f ca="1">+IF(F696&lt;&gt;"",F696*VLOOKUP(YEAR($C696),'Proyecciones DTF'!$B$4:$Y$112,IF(C696&lt;EOMONTH($C$1,61),3,IF(AND(C696&gt;=EOMONTH($C$1,61),C696&lt;EOMONTH($C$1,90)),6,IF(AND(C696&gt;=EOMONTH($C$1,91),C696&lt;EOMONTH($C$1,120)),9,IF(AND(C696&gt;=EOMONTH($C$1,121),C696&lt;EOMONTH($C$1,150)),12,IF(AND(C696&gt;=EOMONTH($C$1,151),C696&lt;EOMONTH($C$1,180)),15,IF(AND(C696&gt;=EOMONTH($C$1,181),C696&lt;EOMONTH($C$1,210)),18,21))))))),"")</f>
        <v/>
      </c>
      <c r="I696" s="88" t="str">
        <f t="shared" ca="1" si="122"/>
        <v/>
      </c>
      <c r="J696" s="138" t="str">
        <f t="shared" ca="1" si="123"/>
        <v/>
      </c>
      <c r="K696" s="43" t="str">
        <f ca="1">+IF(G696&lt;&gt;"",SUM($G$7:G696),"")</f>
        <v/>
      </c>
      <c r="L696" s="46" t="str">
        <f t="shared" ca="1" si="124"/>
        <v/>
      </c>
      <c r="M696" s="51" t="str">
        <f ca="1">+IF(H696&lt;&gt;"",SUM($H$7:H696),"")</f>
        <v/>
      </c>
      <c r="N696" s="47" t="str">
        <f t="shared" ca="1" si="125"/>
        <v/>
      </c>
      <c r="O696" s="46" t="str">
        <f t="shared" ca="1" si="126"/>
        <v/>
      </c>
      <c r="P696" s="46" t="str">
        <f t="shared" ca="1" si="127"/>
        <v/>
      </c>
      <c r="Q696" s="53" t="str">
        <f t="shared" ca="1" si="128"/>
        <v/>
      </c>
      <c r="R696" s="53" t="str">
        <f t="shared" ca="1" si="129"/>
        <v/>
      </c>
    </row>
    <row r="697" spans="1:18" x14ac:dyDescent="0.25">
      <c r="A697" s="31">
        <v>691</v>
      </c>
      <c r="B697" s="37" t="str">
        <f t="shared" ca="1" si="119"/>
        <v/>
      </c>
      <c r="C697" s="40" t="str">
        <f t="shared" ca="1" si="120"/>
        <v/>
      </c>
      <c r="D697" s="43" t="str">
        <f ca="1">+IF($C697&lt;&gt;"",VLOOKUP(YEAR($C697),'Proyecciones cuota'!$B$5:$C$113,2,FALSE),"")</f>
        <v/>
      </c>
      <c r="E697" s="171">
        <f ca="1">IFERROR(IF($D697&lt;&gt;"",VLOOKUP(C697,Simulador!$H$17:$I$27,2,FALSE),0),0)</f>
        <v>0</v>
      </c>
      <c r="F697" s="46" t="str">
        <f t="shared" ca="1" si="121"/>
        <v/>
      </c>
      <c r="G697" s="43" t="str">
        <f ca="1">+IF(F697&lt;&gt;"",F697*VLOOKUP(YEAR($C697),'Proyecciones DTF'!$B$4:$Y$112,IF(C697&lt;EOMONTH($C$1,61),6,IF(AND(C697&gt;=EOMONTH($C$1,61),C697&lt;EOMONTH($C$1,90)),9,IF(AND(C697&gt;=EOMONTH($C$1,91),C697&lt;EOMONTH($C$1,120)),12,IF(AND(C697&gt;=EOMONTH($C$1,121),C697&lt;EOMONTH($C$1,150)),15,IF(AND(C697&gt;=EOMONTH($C$1,151),C697&lt;EOMONTH($C$1,180)),18,IF(AND(C697&gt;=EOMONTH($C$1,181),C697&lt;EOMONTH($C$1,210)),21,24))))))),"")</f>
        <v/>
      </c>
      <c r="H697" s="47" t="str">
        <f ca="1">+IF(F697&lt;&gt;"",F697*VLOOKUP(YEAR($C697),'Proyecciones DTF'!$B$4:$Y$112,IF(C697&lt;EOMONTH($C$1,61),3,IF(AND(C697&gt;=EOMONTH($C$1,61),C697&lt;EOMONTH($C$1,90)),6,IF(AND(C697&gt;=EOMONTH($C$1,91),C697&lt;EOMONTH($C$1,120)),9,IF(AND(C697&gt;=EOMONTH($C$1,121),C697&lt;EOMONTH($C$1,150)),12,IF(AND(C697&gt;=EOMONTH($C$1,151),C697&lt;EOMONTH($C$1,180)),15,IF(AND(C697&gt;=EOMONTH($C$1,181),C697&lt;EOMONTH($C$1,210)),18,21))))))),"")</f>
        <v/>
      </c>
      <c r="I697" s="88" t="str">
        <f t="shared" ca="1" si="122"/>
        <v/>
      </c>
      <c r="J697" s="138" t="str">
        <f t="shared" ca="1" si="123"/>
        <v/>
      </c>
      <c r="K697" s="43" t="str">
        <f ca="1">+IF(G697&lt;&gt;"",SUM($G$7:G697),"")</f>
        <v/>
      </c>
      <c r="L697" s="46" t="str">
        <f t="shared" ca="1" si="124"/>
        <v/>
      </c>
      <c r="M697" s="51" t="str">
        <f ca="1">+IF(H697&lt;&gt;"",SUM($H$7:H697),"")</f>
        <v/>
      </c>
      <c r="N697" s="47" t="str">
        <f t="shared" ca="1" si="125"/>
        <v/>
      </c>
      <c r="O697" s="46" t="str">
        <f t="shared" ca="1" si="126"/>
        <v/>
      </c>
      <c r="P697" s="46" t="str">
        <f t="shared" ca="1" si="127"/>
        <v/>
      </c>
      <c r="Q697" s="53" t="str">
        <f t="shared" ca="1" si="128"/>
        <v/>
      </c>
      <c r="R697" s="53" t="str">
        <f t="shared" ca="1" si="129"/>
        <v/>
      </c>
    </row>
    <row r="698" spans="1:18" x14ac:dyDescent="0.25">
      <c r="A698" s="31">
        <v>692</v>
      </c>
      <c r="B698" s="37" t="str">
        <f t="shared" ca="1" si="119"/>
        <v/>
      </c>
      <c r="C698" s="40" t="str">
        <f t="shared" ca="1" si="120"/>
        <v/>
      </c>
      <c r="D698" s="43" t="str">
        <f ca="1">+IF($C698&lt;&gt;"",VLOOKUP(YEAR($C698),'Proyecciones cuota'!$B$5:$C$113,2,FALSE),"")</f>
        <v/>
      </c>
      <c r="E698" s="171">
        <f ca="1">IFERROR(IF($D698&lt;&gt;"",VLOOKUP(C698,Simulador!$H$17:$I$27,2,FALSE),0),0)</f>
        <v>0</v>
      </c>
      <c r="F698" s="46" t="str">
        <f t="shared" ca="1" si="121"/>
        <v/>
      </c>
      <c r="G698" s="43" t="str">
        <f ca="1">+IF(F698&lt;&gt;"",F698*VLOOKUP(YEAR($C698),'Proyecciones DTF'!$B$4:$Y$112,IF(C698&lt;EOMONTH($C$1,61),6,IF(AND(C698&gt;=EOMONTH($C$1,61),C698&lt;EOMONTH($C$1,90)),9,IF(AND(C698&gt;=EOMONTH($C$1,91),C698&lt;EOMONTH($C$1,120)),12,IF(AND(C698&gt;=EOMONTH($C$1,121),C698&lt;EOMONTH($C$1,150)),15,IF(AND(C698&gt;=EOMONTH($C$1,151),C698&lt;EOMONTH($C$1,180)),18,IF(AND(C698&gt;=EOMONTH($C$1,181),C698&lt;EOMONTH($C$1,210)),21,24))))))),"")</f>
        <v/>
      </c>
      <c r="H698" s="47" t="str">
        <f ca="1">+IF(F698&lt;&gt;"",F698*VLOOKUP(YEAR($C698),'Proyecciones DTF'!$B$4:$Y$112,IF(C698&lt;EOMONTH($C$1,61),3,IF(AND(C698&gt;=EOMONTH($C$1,61),C698&lt;EOMONTH($C$1,90)),6,IF(AND(C698&gt;=EOMONTH($C$1,91),C698&lt;EOMONTH($C$1,120)),9,IF(AND(C698&gt;=EOMONTH($C$1,121),C698&lt;EOMONTH($C$1,150)),12,IF(AND(C698&gt;=EOMONTH($C$1,151),C698&lt;EOMONTH($C$1,180)),15,IF(AND(C698&gt;=EOMONTH($C$1,181),C698&lt;EOMONTH($C$1,210)),18,21))))))),"")</f>
        <v/>
      </c>
      <c r="I698" s="88" t="str">
        <f t="shared" ca="1" si="122"/>
        <v/>
      </c>
      <c r="J698" s="138" t="str">
        <f t="shared" ca="1" si="123"/>
        <v/>
      </c>
      <c r="K698" s="43" t="str">
        <f ca="1">+IF(G698&lt;&gt;"",SUM($G$7:G698),"")</f>
        <v/>
      </c>
      <c r="L698" s="46" t="str">
        <f t="shared" ca="1" si="124"/>
        <v/>
      </c>
      <c r="M698" s="51" t="str">
        <f ca="1">+IF(H698&lt;&gt;"",SUM($H$7:H698),"")</f>
        <v/>
      </c>
      <c r="N698" s="47" t="str">
        <f t="shared" ca="1" si="125"/>
        <v/>
      </c>
      <c r="O698" s="46" t="str">
        <f t="shared" ca="1" si="126"/>
        <v/>
      </c>
      <c r="P698" s="46" t="str">
        <f t="shared" ca="1" si="127"/>
        <v/>
      </c>
      <c r="Q698" s="53" t="str">
        <f t="shared" ca="1" si="128"/>
        <v/>
      </c>
      <c r="R698" s="53" t="str">
        <f t="shared" ca="1" si="129"/>
        <v/>
      </c>
    </row>
    <row r="699" spans="1:18" x14ac:dyDescent="0.25">
      <c r="A699" s="31">
        <v>693</v>
      </c>
      <c r="B699" s="37" t="str">
        <f t="shared" ca="1" si="119"/>
        <v/>
      </c>
      <c r="C699" s="40" t="str">
        <f t="shared" ca="1" si="120"/>
        <v/>
      </c>
      <c r="D699" s="43" t="str">
        <f ca="1">+IF($C699&lt;&gt;"",VLOOKUP(YEAR($C699),'Proyecciones cuota'!$B$5:$C$113,2,FALSE),"")</f>
        <v/>
      </c>
      <c r="E699" s="171">
        <f ca="1">IFERROR(IF($D699&lt;&gt;"",VLOOKUP(C699,Simulador!$H$17:$I$27,2,FALSE),0),0)</f>
        <v>0</v>
      </c>
      <c r="F699" s="46" t="str">
        <f t="shared" ca="1" si="121"/>
        <v/>
      </c>
      <c r="G699" s="43" t="str">
        <f ca="1">+IF(F699&lt;&gt;"",F699*VLOOKUP(YEAR($C699),'Proyecciones DTF'!$B$4:$Y$112,IF(C699&lt;EOMONTH($C$1,61),6,IF(AND(C699&gt;=EOMONTH($C$1,61),C699&lt;EOMONTH($C$1,90)),9,IF(AND(C699&gt;=EOMONTH($C$1,91),C699&lt;EOMONTH($C$1,120)),12,IF(AND(C699&gt;=EOMONTH($C$1,121),C699&lt;EOMONTH($C$1,150)),15,IF(AND(C699&gt;=EOMONTH($C$1,151),C699&lt;EOMONTH($C$1,180)),18,IF(AND(C699&gt;=EOMONTH($C$1,181),C699&lt;EOMONTH($C$1,210)),21,24))))))),"")</f>
        <v/>
      </c>
      <c r="H699" s="47" t="str">
        <f ca="1">+IF(F699&lt;&gt;"",F699*VLOOKUP(YEAR($C699),'Proyecciones DTF'!$B$4:$Y$112,IF(C699&lt;EOMONTH($C$1,61),3,IF(AND(C699&gt;=EOMONTH($C$1,61),C699&lt;EOMONTH($C$1,90)),6,IF(AND(C699&gt;=EOMONTH($C$1,91),C699&lt;EOMONTH($C$1,120)),9,IF(AND(C699&gt;=EOMONTH($C$1,121),C699&lt;EOMONTH($C$1,150)),12,IF(AND(C699&gt;=EOMONTH($C$1,151),C699&lt;EOMONTH($C$1,180)),15,IF(AND(C699&gt;=EOMONTH($C$1,181),C699&lt;EOMONTH($C$1,210)),18,21))))))),"")</f>
        <v/>
      </c>
      <c r="I699" s="88" t="str">
        <f t="shared" ca="1" si="122"/>
        <v/>
      </c>
      <c r="J699" s="138" t="str">
        <f t="shared" ca="1" si="123"/>
        <v/>
      </c>
      <c r="K699" s="43" t="str">
        <f ca="1">+IF(G699&lt;&gt;"",SUM($G$7:G699),"")</f>
        <v/>
      </c>
      <c r="L699" s="46" t="str">
        <f t="shared" ca="1" si="124"/>
        <v/>
      </c>
      <c r="M699" s="51" t="str">
        <f ca="1">+IF(H699&lt;&gt;"",SUM($H$7:H699),"")</f>
        <v/>
      </c>
      <c r="N699" s="47" t="str">
        <f t="shared" ca="1" si="125"/>
        <v/>
      </c>
      <c r="O699" s="46" t="str">
        <f t="shared" ca="1" si="126"/>
        <v/>
      </c>
      <c r="P699" s="46" t="str">
        <f t="shared" ca="1" si="127"/>
        <v/>
      </c>
      <c r="Q699" s="53" t="str">
        <f t="shared" ca="1" si="128"/>
        <v/>
      </c>
      <c r="R699" s="53" t="str">
        <f t="shared" ca="1" si="129"/>
        <v/>
      </c>
    </row>
    <row r="700" spans="1:18" x14ac:dyDescent="0.25">
      <c r="A700" s="31">
        <v>694</v>
      </c>
      <c r="B700" s="37" t="str">
        <f t="shared" ca="1" si="119"/>
        <v/>
      </c>
      <c r="C700" s="40" t="str">
        <f t="shared" ca="1" si="120"/>
        <v/>
      </c>
      <c r="D700" s="43" t="str">
        <f ca="1">+IF($C700&lt;&gt;"",VLOOKUP(YEAR($C700),'Proyecciones cuota'!$B$5:$C$113,2,FALSE),"")</f>
        <v/>
      </c>
      <c r="E700" s="171">
        <f ca="1">IFERROR(IF($D700&lt;&gt;"",VLOOKUP(C700,Simulador!$H$17:$I$27,2,FALSE),0),0)</f>
        <v>0</v>
      </c>
      <c r="F700" s="46" t="str">
        <f t="shared" ca="1" si="121"/>
        <v/>
      </c>
      <c r="G700" s="43" t="str">
        <f ca="1">+IF(F700&lt;&gt;"",F700*VLOOKUP(YEAR($C700),'Proyecciones DTF'!$B$4:$Y$112,IF(C700&lt;EOMONTH($C$1,61),6,IF(AND(C700&gt;=EOMONTH($C$1,61),C700&lt;EOMONTH($C$1,90)),9,IF(AND(C700&gt;=EOMONTH($C$1,91),C700&lt;EOMONTH($C$1,120)),12,IF(AND(C700&gt;=EOMONTH($C$1,121),C700&lt;EOMONTH($C$1,150)),15,IF(AND(C700&gt;=EOMONTH($C$1,151),C700&lt;EOMONTH($C$1,180)),18,IF(AND(C700&gt;=EOMONTH($C$1,181),C700&lt;EOMONTH($C$1,210)),21,24))))))),"")</f>
        <v/>
      </c>
      <c r="H700" s="47" t="str">
        <f ca="1">+IF(F700&lt;&gt;"",F700*VLOOKUP(YEAR($C700),'Proyecciones DTF'!$B$4:$Y$112,IF(C700&lt;EOMONTH($C$1,61),3,IF(AND(C700&gt;=EOMONTH($C$1,61),C700&lt;EOMONTH($C$1,90)),6,IF(AND(C700&gt;=EOMONTH($C$1,91),C700&lt;EOMONTH($C$1,120)),9,IF(AND(C700&gt;=EOMONTH($C$1,121),C700&lt;EOMONTH($C$1,150)),12,IF(AND(C700&gt;=EOMONTH($C$1,151),C700&lt;EOMONTH($C$1,180)),15,IF(AND(C700&gt;=EOMONTH($C$1,181),C700&lt;EOMONTH($C$1,210)),18,21))))))),"")</f>
        <v/>
      </c>
      <c r="I700" s="88" t="str">
        <f t="shared" ca="1" si="122"/>
        <v/>
      </c>
      <c r="J700" s="138" t="str">
        <f t="shared" ca="1" si="123"/>
        <v/>
      </c>
      <c r="K700" s="43" t="str">
        <f ca="1">+IF(G700&lt;&gt;"",SUM($G$7:G700),"")</f>
        <v/>
      </c>
      <c r="L700" s="46" t="str">
        <f t="shared" ca="1" si="124"/>
        <v/>
      </c>
      <c r="M700" s="51" t="str">
        <f ca="1">+IF(H700&lt;&gt;"",SUM($H$7:H700),"")</f>
        <v/>
      </c>
      <c r="N700" s="47" t="str">
        <f t="shared" ca="1" si="125"/>
        <v/>
      </c>
      <c r="O700" s="46" t="str">
        <f t="shared" ca="1" si="126"/>
        <v/>
      </c>
      <c r="P700" s="46" t="str">
        <f t="shared" ca="1" si="127"/>
        <v/>
      </c>
      <c r="Q700" s="53" t="str">
        <f t="shared" ca="1" si="128"/>
        <v/>
      </c>
      <c r="R700" s="53" t="str">
        <f t="shared" ca="1" si="129"/>
        <v/>
      </c>
    </row>
    <row r="701" spans="1:18" x14ac:dyDescent="0.25">
      <c r="A701" s="31">
        <v>695</v>
      </c>
      <c r="B701" s="37" t="str">
        <f t="shared" ca="1" si="119"/>
        <v/>
      </c>
      <c r="C701" s="40" t="str">
        <f t="shared" ca="1" si="120"/>
        <v/>
      </c>
      <c r="D701" s="43" t="str">
        <f ca="1">+IF($C701&lt;&gt;"",VLOOKUP(YEAR($C701),'Proyecciones cuota'!$B$5:$C$113,2,FALSE),"")</f>
        <v/>
      </c>
      <c r="E701" s="171">
        <f ca="1">IFERROR(IF($D701&lt;&gt;"",VLOOKUP(C701,Simulador!$H$17:$I$27,2,FALSE),0),0)</f>
        <v>0</v>
      </c>
      <c r="F701" s="46" t="str">
        <f t="shared" ca="1" si="121"/>
        <v/>
      </c>
      <c r="G701" s="43" t="str">
        <f ca="1">+IF(F701&lt;&gt;"",F701*VLOOKUP(YEAR($C701),'Proyecciones DTF'!$B$4:$Y$112,IF(C701&lt;EOMONTH($C$1,61),6,IF(AND(C701&gt;=EOMONTH($C$1,61),C701&lt;EOMONTH($C$1,90)),9,IF(AND(C701&gt;=EOMONTH($C$1,91),C701&lt;EOMONTH($C$1,120)),12,IF(AND(C701&gt;=EOMONTH($C$1,121),C701&lt;EOMONTH($C$1,150)),15,IF(AND(C701&gt;=EOMONTH($C$1,151),C701&lt;EOMONTH($C$1,180)),18,IF(AND(C701&gt;=EOMONTH($C$1,181),C701&lt;EOMONTH($C$1,210)),21,24))))))),"")</f>
        <v/>
      </c>
      <c r="H701" s="47" t="str">
        <f ca="1">+IF(F701&lt;&gt;"",F701*VLOOKUP(YEAR($C701),'Proyecciones DTF'!$B$4:$Y$112,IF(C701&lt;EOMONTH($C$1,61),3,IF(AND(C701&gt;=EOMONTH($C$1,61),C701&lt;EOMONTH($C$1,90)),6,IF(AND(C701&gt;=EOMONTH($C$1,91),C701&lt;EOMONTH($C$1,120)),9,IF(AND(C701&gt;=EOMONTH($C$1,121),C701&lt;EOMONTH($C$1,150)),12,IF(AND(C701&gt;=EOMONTH($C$1,151),C701&lt;EOMONTH($C$1,180)),15,IF(AND(C701&gt;=EOMONTH($C$1,181),C701&lt;EOMONTH($C$1,210)),18,21))))))),"")</f>
        <v/>
      </c>
      <c r="I701" s="88" t="str">
        <f t="shared" ca="1" si="122"/>
        <v/>
      </c>
      <c r="J701" s="138" t="str">
        <f t="shared" ca="1" si="123"/>
        <v/>
      </c>
      <c r="K701" s="43" t="str">
        <f ca="1">+IF(G701&lt;&gt;"",SUM($G$7:G701),"")</f>
        <v/>
      </c>
      <c r="L701" s="46" t="str">
        <f t="shared" ca="1" si="124"/>
        <v/>
      </c>
      <c r="M701" s="51" t="str">
        <f ca="1">+IF(H701&lt;&gt;"",SUM($H$7:H701),"")</f>
        <v/>
      </c>
      <c r="N701" s="47" t="str">
        <f t="shared" ca="1" si="125"/>
        <v/>
      </c>
      <c r="O701" s="46" t="str">
        <f t="shared" ca="1" si="126"/>
        <v/>
      </c>
      <c r="P701" s="46" t="str">
        <f t="shared" ca="1" si="127"/>
        <v/>
      </c>
      <c r="Q701" s="53" t="str">
        <f t="shared" ca="1" si="128"/>
        <v/>
      </c>
      <c r="R701" s="53" t="str">
        <f t="shared" ca="1" si="129"/>
        <v/>
      </c>
    </row>
    <row r="702" spans="1:18" x14ac:dyDescent="0.25">
      <c r="A702" s="31">
        <v>696</v>
      </c>
      <c r="B702" s="37" t="str">
        <f t="shared" ca="1" si="119"/>
        <v/>
      </c>
      <c r="C702" s="40" t="str">
        <f t="shared" ca="1" si="120"/>
        <v/>
      </c>
      <c r="D702" s="43" t="str">
        <f ca="1">+IF($C702&lt;&gt;"",VLOOKUP(YEAR($C702),'Proyecciones cuota'!$B$5:$C$113,2,FALSE),"")</f>
        <v/>
      </c>
      <c r="E702" s="171">
        <f ca="1">IFERROR(IF($D702&lt;&gt;"",VLOOKUP(C702,Simulador!$H$17:$I$27,2,FALSE),0),0)</f>
        <v>0</v>
      </c>
      <c r="F702" s="46" t="str">
        <f t="shared" ca="1" si="121"/>
        <v/>
      </c>
      <c r="G702" s="43" t="str">
        <f ca="1">+IF(F702&lt;&gt;"",F702*VLOOKUP(YEAR($C702),'Proyecciones DTF'!$B$4:$Y$112,IF(C702&lt;EOMONTH($C$1,61),6,IF(AND(C702&gt;=EOMONTH($C$1,61),C702&lt;EOMONTH($C$1,90)),9,IF(AND(C702&gt;=EOMONTH($C$1,91),C702&lt;EOMONTH($C$1,120)),12,IF(AND(C702&gt;=EOMONTH($C$1,121),C702&lt;EOMONTH($C$1,150)),15,IF(AND(C702&gt;=EOMONTH($C$1,151),C702&lt;EOMONTH($C$1,180)),18,IF(AND(C702&gt;=EOMONTH($C$1,181),C702&lt;EOMONTH($C$1,210)),21,24))))))),"")</f>
        <v/>
      </c>
      <c r="H702" s="47" t="str">
        <f ca="1">+IF(F702&lt;&gt;"",F702*VLOOKUP(YEAR($C702),'Proyecciones DTF'!$B$4:$Y$112,IF(C702&lt;EOMONTH($C$1,61),3,IF(AND(C702&gt;=EOMONTH($C$1,61),C702&lt;EOMONTH($C$1,90)),6,IF(AND(C702&gt;=EOMONTH($C$1,91),C702&lt;EOMONTH($C$1,120)),9,IF(AND(C702&gt;=EOMONTH($C$1,121),C702&lt;EOMONTH($C$1,150)),12,IF(AND(C702&gt;=EOMONTH($C$1,151),C702&lt;EOMONTH($C$1,180)),15,IF(AND(C702&gt;=EOMONTH($C$1,181),C702&lt;EOMONTH($C$1,210)),18,21))))))),"")</f>
        <v/>
      </c>
      <c r="I702" s="88" t="str">
        <f t="shared" ca="1" si="122"/>
        <v/>
      </c>
      <c r="J702" s="138" t="str">
        <f t="shared" ca="1" si="123"/>
        <v/>
      </c>
      <c r="K702" s="43" t="str">
        <f ca="1">+IF(G702&lt;&gt;"",SUM($G$7:G702),"")</f>
        <v/>
      </c>
      <c r="L702" s="46" t="str">
        <f t="shared" ca="1" si="124"/>
        <v/>
      </c>
      <c r="M702" s="51" t="str">
        <f ca="1">+IF(H702&lt;&gt;"",SUM($H$7:H702),"")</f>
        <v/>
      </c>
      <c r="N702" s="47" t="str">
        <f t="shared" ca="1" si="125"/>
        <v/>
      </c>
      <c r="O702" s="46" t="str">
        <f t="shared" ca="1" si="126"/>
        <v/>
      </c>
      <c r="P702" s="46" t="str">
        <f t="shared" ca="1" si="127"/>
        <v/>
      </c>
      <c r="Q702" s="53" t="str">
        <f t="shared" ca="1" si="128"/>
        <v/>
      </c>
      <c r="R702" s="53" t="str">
        <f t="shared" ca="1" si="129"/>
        <v/>
      </c>
    </row>
    <row r="703" spans="1:18" x14ac:dyDescent="0.25">
      <c r="A703" s="31">
        <v>697</v>
      </c>
      <c r="B703" s="37" t="str">
        <f t="shared" ca="1" si="119"/>
        <v/>
      </c>
      <c r="C703" s="40" t="str">
        <f t="shared" ca="1" si="120"/>
        <v/>
      </c>
      <c r="D703" s="43" t="str">
        <f ca="1">+IF($C703&lt;&gt;"",VLOOKUP(YEAR($C703),'Proyecciones cuota'!$B$5:$C$113,2,FALSE),"")</f>
        <v/>
      </c>
      <c r="E703" s="171">
        <f ca="1">IFERROR(IF($D703&lt;&gt;"",VLOOKUP(C703,Simulador!$H$17:$I$27,2,FALSE),0),0)</f>
        <v>0</v>
      </c>
      <c r="F703" s="46" t="str">
        <f t="shared" ca="1" si="121"/>
        <v/>
      </c>
      <c r="G703" s="43" t="str">
        <f ca="1">+IF(F703&lt;&gt;"",F703*VLOOKUP(YEAR($C703),'Proyecciones DTF'!$B$4:$Y$112,IF(C703&lt;EOMONTH($C$1,61),6,IF(AND(C703&gt;=EOMONTH($C$1,61),C703&lt;EOMONTH($C$1,90)),9,IF(AND(C703&gt;=EOMONTH($C$1,91),C703&lt;EOMONTH($C$1,120)),12,IF(AND(C703&gt;=EOMONTH($C$1,121),C703&lt;EOMONTH($C$1,150)),15,IF(AND(C703&gt;=EOMONTH($C$1,151),C703&lt;EOMONTH($C$1,180)),18,IF(AND(C703&gt;=EOMONTH($C$1,181),C703&lt;EOMONTH($C$1,210)),21,24))))))),"")</f>
        <v/>
      </c>
      <c r="H703" s="47" t="str">
        <f ca="1">+IF(F703&lt;&gt;"",F703*VLOOKUP(YEAR($C703),'Proyecciones DTF'!$B$4:$Y$112,IF(C703&lt;EOMONTH($C$1,61),3,IF(AND(C703&gt;=EOMONTH($C$1,61),C703&lt;EOMONTH($C$1,90)),6,IF(AND(C703&gt;=EOMONTH($C$1,91),C703&lt;EOMONTH($C$1,120)),9,IF(AND(C703&gt;=EOMONTH($C$1,121),C703&lt;EOMONTH($C$1,150)),12,IF(AND(C703&gt;=EOMONTH($C$1,151),C703&lt;EOMONTH($C$1,180)),15,IF(AND(C703&gt;=EOMONTH($C$1,181),C703&lt;EOMONTH($C$1,210)),18,21))))))),"")</f>
        <v/>
      </c>
      <c r="I703" s="88" t="str">
        <f t="shared" ca="1" si="122"/>
        <v/>
      </c>
      <c r="J703" s="138" t="str">
        <f t="shared" ca="1" si="123"/>
        <v/>
      </c>
      <c r="K703" s="43" t="str">
        <f ca="1">+IF(G703&lt;&gt;"",SUM($G$7:G703),"")</f>
        <v/>
      </c>
      <c r="L703" s="46" t="str">
        <f t="shared" ca="1" si="124"/>
        <v/>
      </c>
      <c r="M703" s="51" t="str">
        <f ca="1">+IF(H703&lt;&gt;"",SUM($H$7:H703),"")</f>
        <v/>
      </c>
      <c r="N703" s="47" t="str">
        <f t="shared" ca="1" si="125"/>
        <v/>
      </c>
      <c r="O703" s="46" t="str">
        <f t="shared" ca="1" si="126"/>
        <v/>
      </c>
      <c r="P703" s="46" t="str">
        <f t="shared" ca="1" si="127"/>
        <v/>
      </c>
      <c r="Q703" s="53" t="str">
        <f t="shared" ca="1" si="128"/>
        <v/>
      </c>
      <c r="R703" s="53" t="str">
        <f t="shared" ca="1" si="129"/>
        <v/>
      </c>
    </row>
    <row r="704" spans="1:18" x14ac:dyDescent="0.25">
      <c r="A704" s="31">
        <v>698</v>
      </c>
      <c r="B704" s="37" t="str">
        <f t="shared" ca="1" si="119"/>
        <v/>
      </c>
      <c r="C704" s="40" t="str">
        <f t="shared" ca="1" si="120"/>
        <v/>
      </c>
      <c r="D704" s="43" t="str">
        <f ca="1">+IF($C704&lt;&gt;"",VLOOKUP(YEAR($C704),'Proyecciones cuota'!$B$5:$C$113,2,FALSE),"")</f>
        <v/>
      </c>
      <c r="E704" s="171">
        <f ca="1">IFERROR(IF($D704&lt;&gt;"",VLOOKUP(C704,Simulador!$H$17:$I$27,2,FALSE),0),0)</f>
        <v>0</v>
      </c>
      <c r="F704" s="46" t="str">
        <f t="shared" ca="1" si="121"/>
        <v/>
      </c>
      <c r="G704" s="43" t="str">
        <f ca="1">+IF(F704&lt;&gt;"",F704*VLOOKUP(YEAR($C704),'Proyecciones DTF'!$B$4:$Y$112,IF(C704&lt;EOMONTH($C$1,61),6,IF(AND(C704&gt;=EOMONTH($C$1,61),C704&lt;EOMONTH($C$1,90)),9,IF(AND(C704&gt;=EOMONTH($C$1,91),C704&lt;EOMONTH($C$1,120)),12,IF(AND(C704&gt;=EOMONTH($C$1,121),C704&lt;EOMONTH($C$1,150)),15,IF(AND(C704&gt;=EOMONTH($C$1,151),C704&lt;EOMONTH($C$1,180)),18,IF(AND(C704&gt;=EOMONTH($C$1,181),C704&lt;EOMONTH($C$1,210)),21,24))))))),"")</f>
        <v/>
      </c>
      <c r="H704" s="47" t="str">
        <f ca="1">+IF(F704&lt;&gt;"",F704*VLOOKUP(YEAR($C704),'Proyecciones DTF'!$B$4:$Y$112,IF(C704&lt;EOMONTH($C$1,61),3,IF(AND(C704&gt;=EOMONTH($C$1,61),C704&lt;EOMONTH($C$1,90)),6,IF(AND(C704&gt;=EOMONTH($C$1,91),C704&lt;EOMONTH($C$1,120)),9,IF(AND(C704&gt;=EOMONTH($C$1,121),C704&lt;EOMONTH($C$1,150)),12,IF(AND(C704&gt;=EOMONTH($C$1,151),C704&lt;EOMONTH($C$1,180)),15,IF(AND(C704&gt;=EOMONTH($C$1,181),C704&lt;EOMONTH($C$1,210)),18,21))))))),"")</f>
        <v/>
      </c>
      <c r="I704" s="88" t="str">
        <f t="shared" ca="1" si="122"/>
        <v/>
      </c>
      <c r="J704" s="138" t="str">
        <f t="shared" ca="1" si="123"/>
        <v/>
      </c>
      <c r="K704" s="43" t="str">
        <f ca="1">+IF(G704&lt;&gt;"",SUM($G$7:G704),"")</f>
        <v/>
      </c>
      <c r="L704" s="46" t="str">
        <f t="shared" ca="1" si="124"/>
        <v/>
      </c>
      <c r="M704" s="51" t="str">
        <f ca="1">+IF(H704&lt;&gt;"",SUM($H$7:H704),"")</f>
        <v/>
      </c>
      <c r="N704" s="47" t="str">
        <f t="shared" ca="1" si="125"/>
        <v/>
      </c>
      <c r="O704" s="46" t="str">
        <f t="shared" ca="1" si="126"/>
        <v/>
      </c>
      <c r="P704" s="46" t="str">
        <f t="shared" ca="1" si="127"/>
        <v/>
      </c>
      <c r="Q704" s="53" t="str">
        <f t="shared" ca="1" si="128"/>
        <v/>
      </c>
      <c r="R704" s="53" t="str">
        <f t="shared" ca="1" si="129"/>
        <v/>
      </c>
    </row>
    <row r="705" spans="1:18" x14ac:dyDescent="0.25">
      <c r="A705" s="31">
        <v>699</v>
      </c>
      <c r="B705" s="37" t="str">
        <f t="shared" ca="1" si="119"/>
        <v/>
      </c>
      <c r="C705" s="40" t="str">
        <f t="shared" ca="1" si="120"/>
        <v/>
      </c>
      <c r="D705" s="43" t="str">
        <f ca="1">+IF($C705&lt;&gt;"",VLOOKUP(YEAR($C705),'Proyecciones cuota'!$B$5:$C$113,2,FALSE),"")</f>
        <v/>
      </c>
      <c r="E705" s="171">
        <f ca="1">IFERROR(IF($D705&lt;&gt;"",VLOOKUP(C705,Simulador!$H$17:$I$27,2,FALSE),0),0)</f>
        <v>0</v>
      </c>
      <c r="F705" s="46" t="str">
        <f t="shared" ca="1" si="121"/>
        <v/>
      </c>
      <c r="G705" s="43" t="str">
        <f ca="1">+IF(F705&lt;&gt;"",F705*VLOOKUP(YEAR($C705),'Proyecciones DTF'!$B$4:$Y$112,IF(C705&lt;EOMONTH($C$1,61),6,IF(AND(C705&gt;=EOMONTH($C$1,61),C705&lt;EOMONTH($C$1,90)),9,IF(AND(C705&gt;=EOMONTH($C$1,91),C705&lt;EOMONTH($C$1,120)),12,IF(AND(C705&gt;=EOMONTH($C$1,121),C705&lt;EOMONTH($C$1,150)),15,IF(AND(C705&gt;=EOMONTH($C$1,151),C705&lt;EOMONTH($C$1,180)),18,IF(AND(C705&gt;=EOMONTH($C$1,181),C705&lt;EOMONTH($C$1,210)),21,24))))))),"")</f>
        <v/>
      </c>
      <c r="H705" s="47" t="str">
        <f ca="1">+IF(F705&lt;&gt;"",F705*VLOOKUP(YEAR($C705),'Proyecciones DTF'!$B$4:$Y$112,IF(C705&lt;EOMONTH($C$1,61),3,IF(AND(C705&gt;=EOMONTH($C$1,61),C705&lt;EOMONTH($C$1,90)),6,IF(AND(C705&gt;=EOMONTH($C$1,91),C705&lt;EOMONTH($C$1,120)),9,IF(AND(C705&gt;=EOMONTH($C$1,121),C705&lt;EOMONTH($C$1,150)),12,IF(AND(C705&gt;=EOMONTH($C$1,151),C705&lt;EOMONTH($C$1,180)),15,IF(AND(C705&gt;=EOMONTH($C$1,181),C705&lt;EOMONTH($C$1,210)),18,21))))))),"")</f>
        <v/>
      </c>
      <c r="I705" s="88" t="str">
        <f t="shared" ca="1" si="122"/>
        <v/>
      </c>
      <c r="J705" s="138" t="str">
        <f t="shared" ca="1" si="123"/>
        <v/>
      </c>
      <c r="K705" s="43" t="str">
        <f ca="1">+IF(G705&lt;&gt;"",SUM($G$7:G705),"")</f>
        <v/>
      </c>
      <c r="L705" s="46" t="str">
        <f t="shared" ca="1" si="124"/>
        <v/>
      </c>
      <c r="M705" s="51" t="str">
        <f ca="1">+IF(H705&lt;&gt;"",SUM($H$7:H705),"")</f>
        <v/>
      </c>
      <c r="N705" s="47" t="str">
        <f t="shared" ca="1" si="125"/>
        <v/>
      </c>
      <c r="O705" s="46" t="str">
        <f t="shared" ca="1" si="126"/>
        <v/>
      </c>
      <c r="P705" s="46" t="str">
        <f t="shared" ca="1" si="127"/>
        <v/>
      </c>
      <c r="Q705" s="53" t="str">
        <f t="shared" ca="1" si="128"/>
        <v/>
      </c>
      <c r="R705" s="53" t="str">
        <f t="shared" ca="1" si="129"/>
        <v/>
      </c>
    </row>
    <row r="706" spans="1:18" x14ac:dyDescent="0.25">
      <c r="A706" s="31">
        <v>700</v>
      </c>
      <c r="B706" s="37" t="str">
        <f t="shared" ca="1" si="119"/>
        <v/>
      </c>
      <c r="C706" s="40" t="str">
        <f t="shared" ca="1" si="120"/>
        <v/>
      </c>
      <c r="D706" s="43" t="str">
        <f ca="1">+IF($C706&lt;&gt;"",VLOOKUP(YEAR($C706),'Proyecciones cuota'!$B$5:$C$113,2,FALSE),"")</f>
        <v/>
      </c>
      <c r="E706" s="171">
        <f ca="1">IFERROR(IF($D706&lt;&gt;"",VLOOKUP(C706,Simulador!$H$17:$I$27,2,FALSE),0),0)</f>
        <v>0</v>
      </c>
      <c r="F706" s="46" t="str">
        <f t="shared" ca="1" si="121"/>
        <v/>
      </c>
      <c r="G706" s="43" t="str">
        <f ca="1">+IF(F706&lt;&gt;"",F706*VLOOKUP(YEAR($C706),'Proyecciones DTF'!$B$4:$Y$112,IF(C706&lt;EOMONTH($C$1,61),6,IF(AND(C706&gt;=EOMONTH($C$1,61),C706&lt;EOMONTH($C$1,90)),9,IF(AND(C706&gt;=EOMONTH($C$1,91),C706&lt;EOMONTH($C$1,120)),12,IF(AND(C706&gt;=EOMONTH($C$1,121),C706&lt;EOMONTH($C$1,150)),15,IF(AND(C706&gt;=EOMONTH($C$1,151),C706&lt;EOMONTH($C$1,180)),18,IF(AND(C706&gt;=EOMONTH($C$1,181),C706&lt;EOMONTH($C$1,210)),21,24))))))),"")</f>
        <v/>
      </c>
      <c r="H706" s="47" t="str">
        <f ca="1">+IF(F706&lt;&gt;"",F706*VLOOKUP(YEAR($C706),'Proyecciones DTF'!$B$4:$Y$112,IF(C706&lt;EOMONTH($C$1,61),3,IF(AND(C706&gt;=EOMONTH($C$1,61),C706&lt;EOMONTH($C$1,90)),6,IF(AND(C706&gt;=EOMONTH($C$1,91),C706&lt;EOMONTH($C$1,120)),9,IF(AND(C706&gt;=EOMONTH($C$1,121),C706&lt;EOMONTH($C$1,150)),12,IF(AND(C706&gt;=EOMONTH($C$1,151),C706&lt;EOMONTH($C$1,180)),15,IF(AND(C706&gt;=EOMONTH($C$1,181),C706&lt;EOMONTH($C$1,210)),18,21))))))),"")</f>
        <v/>
      </c>
      <c r="I706" s="88" t="str">
        <f t="shared" ca="1" si="122"/>
        <v/>
      </c>
      <c r="J706" s="138" t="str">
        <f t="shared" ca="1" si="123"/>
        <v/>
      </c>
      <c r="K706" s="43" t="str">
        <f ca="1">+IF(G706&lt;&gt;"",SUM($G$7:G706),"")</f>
        <v/>
      </c>
      <c r="L706" s="46" t="str">
        <f t="shared" ca="1" si="124"/>
        <v/>
      </c>
      <c r="M706" s="51" t="str">
        <f ca="1">+IF(H706&lt;&gt;"",SUM($H$7:H706),"")</f>
        <v/>
      </c>
      <c r="N706" s="47" t="str">
        <f t="shared" ca="1" si="125"/>
        <v/>
      </c>
      <c r="O706" s="46" t="str">
        <f t="shared" ca="1" si="126"/>
        <v/>
      </c>
      <c r="P706" s="46" t="str">
        <f t="shared" ca="1" si="127"/>
        <v/>
      </c>
      <c r="Q706" s="53" t="str">
        <f t="shared" ca="1" si="128"/>
        <v/>
      </c>
      <c r="R706" s="53" t="str">
        <f t="shared" ca="1" si="129"/>
        <v/>
      </c>
    </row>
    <row r="707" spans="1:18" x14ac:dyDescent="0.25">
      <c r="A707" s="31">
        <v>701</v>
      </c>
      <c r="B707" s="37" t="str">
        <f t="shared" ca="1" si="119"/>
        <v/>
      </c>
      <c r="C707" s="40" t="str">
        <f t="shared" ca="1" si="120"/>
        <v/>
      </c>
      <c r="D707" s="43" t="str">
        <f ca="1">+IF($C707&lt;&gt;"",VLOOKUP(YEAR($C707),'Proyecciones cuota'!$B$5:$C$113,2,FALSE),"")</f>
        <v/>
      </c>
      <c r="E707" s="171">
        <f ca="1">IFERROR(IF($D707&lt;&gt;"",VLOOKUP(C707,Simulador!$H$17:$I$27,2,FALSE),0),0)</f>
        <v>0</v>
      </c>
      <c r="F707" s="46" t="str">
        <f t="shared" ca="1" si="121"/>
        <v/>
      </c>
      <c r="G707" s="43" t="str">
        <f ca="1">+IF(F707&lt;&gt;"",F707*VLOOKUP(YEAR($C707),'Proyecciones DTF'!$B$4:$Y$112,IF(C707&lt;EOMONTH($C$1,61),6,IF(AND(C707&gt;=EOMONTH($C$1,61),C707&lt;EOMONTH($C$1,90)),9,IF(AND(C707&gt;=EOMONTH($C$1,91),C707&lt;EOMONTH($C$1,120)),12,IF(AND(C707&gt;=EOMONTH($C$1,121),C707&lt;EOMONTH($C$1,150)),15,IF(AND(C707&gt;=EOMONTH($C$1,151),C707&lt;EOMONTH($C$1,180)),18,IF(AND(C707&gt;=EOMONTH($C$1,181),C707&lt;EOMONTH($C$1,210)),21,24))))))),"")</f>
        <v/>
      </c>
      <c r="H707" s="47" t="str">
        <f ca="1">+IF(F707&lt;&gt;"",F707*VLOOKUP(YEAR($C707),'Proyecciones DTF'!$B$4:$Y$112,IF(C707&lt;EOMONTH($C$1,61),3,IF(AND(C707&gt;=EOMONTH($C$1,61),C707&lt;EOMONTH($C$1,90)),6,IF(AND(C707&gt;=EOMONTH($C$1,91),C707&lt;EOMONTH($C$1,120)),9,IF(AND(C707&gt;=EOMONTH($C$1,121),C707&lt;EOMONTH($C$1,150)),12,IF(AND(C707&gt;=EOMONTH($C$1,151),C707&lt;EOMONTH($C$1,180)),15,IF(AND(C707&gt;=EOMONTH($C$1,181),C707&lt;EOMONTH($C$1,210)),18,21))))))),"")</f>
        <v/>
      </c>
      <c r="I707" s="88" t="str">
        <f t="shared" ca="1" si="122"/>
        <v/>
      </c>
      <c r="J707" s="138" t="str">
        <f t="shared" ca="1" si="123"/>
        <v/>
      </c>
      <c r="K707" s="43" t="str">
        <f ca="1">+IF(G707&lt;&gt;"",SUM($G$7:G707),"")</f>
        <v/>
      </c>
      <c r="L707" s="46" t="str">
        <f t="shared" ca="1" si="124"/>
        <v/>
      </c>
      <c r="M707" s="51" t="str">
        <f ca="1">+IF(H707&lt;&gt;"",SUM($H$7:H707),"")</f>
        <v/>
      </c>
      <c r="N707" s="47" t="str">
        <f t="shared" ca="1" si="125"/>
        <v/>
      </c>
      <c r="O707" s="46" t="str">
        <f t="shared" ca="1" si="126"/>
        <v/>
      </c>
      <c r="P707" s="46" t="str">
        <f t="shared" ca="1" si="127"/>
        <v/>
      </c>
      <c r="Q707" s="53" t="str">
        <f t="shared" ca="1" si="128"/>
        <v/>
      </c>
      <c r="R707" s="53" t="str">
        <f t="shared" ca="1" si="129"/>
        <v/>
      </c>
    </row>
    <row r="708" spans="1:18" x14ac:dyDescent="0.25">
      <c r="A708" s="31">
        <v>702</v>
      </c>
      <c r="B708" s="37" t="str">
        <f t="shared" ca="1" si="119"/>
        <v/>
      </c>
      <c r="C708" s="40" t="str">
        <f t="shared" ca="1" si="120"/>
        <v/>
      </c>
      <c r="D708" s="43" t="str">
        <f ca="1">+IF($C708&lt;&gt;"",VLOOKUP(YEAR($C708),'Proyecciones cuota'!$B$5:$C$113,2,FALSE),"")</f>
        <v/>
      </c>
      <c r="E708" s="171">
        <f ca="1">IFERROR(IF($D708&lt;&gt;"",VLOOKUP(C708,Simulador!$H$17:$I$27,2,FALSE),0),0)</f>
        <v>0</v>
      </c>
      <c r="F708" s="46" t="str">
        <f t="shared" ca="1" si="121"/>
        <v/>
      </c>
      <c r="G708" s="43" t="str">
        <f ca="1">+IF(F708&lt;&gt;"",F708*VLOOKUP(YEAR($C708),'Proyecciones DTF'!$B$4:$Y$112,IF(C708&lt;EOMONTH($C$1,61),6,IF(AND(C708&gt;=EOMONTH($C$1,61),C708&lt;EOMONTH($C$1,90)),9,IF(AND(C708&gt;=EOMONTH($C$1,91),C708&lt;EOMONTH($C$1,120)),12,IF(AND(C708&gt;=EOMONTH($C$1,121),C708&lt;EOMONTH($C$1,150)),15,IF(AND(C708&gt;=EOMONTH($C$1,151),C708&lt;EOMONTH($C$1,180)),18,IF(AND(C708&gt;=EOMONTH($C$1,181),C708&lt;EOMONTH($C$1,210)),21,24))))))),"")</f>
        <v/>
      </c>
      <c r="H708" s="47" t="str">
        <f ca="1">+IF(F708&lt;&gt;"",F708*VLOOKUP(YEAR($C708),'Proyecciones DTF'!$B$4:$Y$112,IF(C708&lt;EOMONTH($C$1,61),3,IF(AND(C708&gt;=EOMONTH($C$1,61),C708&lt;EOMONTH($C$1,90)),6,IF(AND(C708&gt;=EOMONTH($C$1,91),C708&lt;EOMONTH($C$1,120)),9,IF(AND(C708&gt;=EOMONTH($C$1,121),C708&lt;EOMONTH($C$1,150)),12,IF(AND(C708&gt;=EOMONTH($C$1,151),C708&lt;EOMONTH($C$1,180)),15,IF(AND(C708&gt;=EOMONTH($C$1,181),C708&lt;EOMONTH($C$1,210)),18,21))))))),"")</f>
        <v/>
      </c>
      <c r="I708" s="88" t="str">
        <f t="shared" ca="1" si="122"/>
        <v/>
      </c>
      <c r="J708" s="138" t="str">
        <f t="shared" ca="1" si="123"/>
        <v/>
      </c>
      <c r="K708" s="43" t="str">
        <f ca="1">+IF(G708&lt;&gt;"",SUM($G$7:G708),"")</f>
        <v/>
      </c>
      <c r="L708" s="46" t="str">
        <f t="shared" ca="1" si="124"/>
        <v/>
      </c>
      <c r="M708" s="51" t="str">
        <f ca="1">+IF(H708&lt;&gt;"",SUM($H$7:H708),"")</f>
        <v/>
      </c>
      <c r="N708" s="47" t="str">
        <f t="shared" ca="1" si="125"/>
        <v/>
      </c>
      <c r="O708" s="46" t="str">
        <f t="shared" ca="1" si="126"/>
        <v/>
      </c>
      <c r="P708" s="46" t="str">
        <f t="shared" ca="1" si="127"/>
        <v/>
      </c>
      <c r="Q708" s="53" t="str">
        <f t="shared" ca="1" si="128"/>
        <v/>
      </c>
      <c r="R708" s="53" t="str">
        <f t="shared" ca="1" si="129"/>
        <v/>
      </c>
    </row>
    <row r="709" spans="1:18" x14ac:dyDescent="0.25">
      <c r="A709" s="31">
        <v>703</v>
      </c>
      <c r="B709" s="37" t="str">
        <f t="shared" ca="1" si="119"/>
        <v/>
      </c>
      <c r="C709" s="40" t="str">
        <f t="shared" ca="1" si="120"/>
        <v/>
      </c>
      <c r="D709" s="43" t="str">
        <f ca="1">+IF($C709&lt;&gt;"",VLOOKUP(YEAR($C709),'Proyecciones cuota'!$B$5:$C$113,2,FALSE),"")</f>
        <v/>
      </c>
      <c r="E709" s="171">
        <f ca="1">IFERROR(IF($D709&lt;&gt;"",VLOOKUP(C709,Simulador!$H$17:$I$27,2,FALSE),0),0)</f>
        <v>0</v>
      </c>
      <c r="F709" s="46" t="str">
        <f t="shared" ca="1" si="121"/>
        <v/>
      </c>
      <c r="G709" s="43" t="str">
        <f ca="1">+IF(F709&lt;&gt;"",F709*VLOOKUP(YEAR($C709),'Proyecciones DTF'!$B$4:$Y$112,IF(C709&lt;EOMONTH($C$1,61),6,IF(AND(C709&gt;=EOMONTH($C$1,61),C709&lt;EOMONTH($C$1,90)),9,IF(AND(C709&gt;=EOMONTH($C$1,91),C709&lt;EOMONTH($C$1,120)),12,IF(AND(C709&gt;=EOMONTH($C$1,121),C709&lt;EOMONTH($C$1,150)),15,IF(AND(C709&gt;=EOMONTH($C$1,151),C709&lt;EOMONTH($C$1,180)),18,IF(AND(C709&gt;=EOMONTH($C$1,181),C709&lt;EOMONTH($C$1,210)),21,24))))))),"")</f>
        <v/>
      </c>
      <c r="H709" s="47" t="str">
        <f ca="1">+IF(F709&lt;&gt;"",F709*VLOOKUP(YEAR($C709),'Proyecciones DTF'!$B$4:$Y$112,IF(C709&lt;EOMONTH($C$1,61),3,IF(AND(C709&gt;=EOMONTH($C$1,61),C709&lt;EOMONTH($C$1,90)),6,IF(AND(C709&gt;=EOMONTH($C$1,91),C709&lt;EOMONTH($C$1,120)),9,IF(AND(C709&gt;=EOMONTH($C$1,121),C709&lt;EOMONTH($C$1,150)),12,IF(AND(C709&gt;=EOMONTH($C$1,151),C709&lt;EOMONTH($C$1,180)),15,IF(AND(C709&gt;=EOMONTH($C$1,181),C709&lt;EOMONTH($C$1,210)),18,21))))))),"")</f>
        <v/>
      </c>
      <c r="I709" s="88" t="str">
        <f t="shared" ca="1" si="122"/>
        <v/>
      </c>
      <c r="J709" s="138" t="str">
        <f t="shared" ca="1" si="123"/>
        <v/>
      </c>
      <c r="K709" s="43" t="str">
        <f ca="1">+IF(G709&lt;&gt;"",SUM($G$7:G709),"")</f>
        <v/>
      </c>
      <c r="L709" s="46" t="str">
        <f t="shared" ca="1" si="124"/>
        <v/>
      </c>
      <c r="M709" s="51" t="str">
        <f ca="1">+IF(H709&lt;&gt;"",SUM($H$7:H709),"")</f>
        <v/>
      </c>
      <c r="N709" s="47" t="str">
        <f t="shared" ca="1" si="125"/>
        <v/>
      </c>
      <c r="O709" s="46" t="str">
        <f t="shared" ca="1" si="126"/>
        <v/>
      </c>
      <c r="P709" s="46" t="str">
        <f t="shared" ca="1" si="127"/>
        <v/>
      </c>
      <c r="Q709" s="53" t="str">
        <f t="shared" ca="1" si="128"/>
        <v/>
      </c>
      <c r="R709" s="53" t="str">
        <f t="shared" ca="1" si="129"/>
        <v/>
      </c>
    </row>
    <row r="710" spans="1:18" x14ac:dyDescent="0.25">
      <c r="A710" s="31">
        <v>704</v>
      </c>
      <c r="B710" s="37" t="str">
        <f t="shared" ca="1" si="119"/>
        <v/>
      </c>
      <c r="C710" s="40" t="str">
        <f t="shared" ca="1" si="120"/>
        <v/>
      </c>
      <c r="D710" s="43" t="str">
        <f ca="1">+IF($C710&lt;&gt;"",VLOOKUP(YEAR($C710),'Proyecciones cuota'!$B$5:$C$113,2,FALSE),"")</f>
        <v/>
      </c>
      <c r="E710" s="171">
        <f ca="1">IFERROR(IF($D710&lt;&gt;"",VLOOKUP(C710,Simulador!$H$17:$I$27,2,FALSE),0),0)</f>
        <v>0</v>
      </c>
      <c r="F710" s="46" t="str">
        <f t="shared" ca="1" si="121"/>
        <v/>
      </c>
      <c r="G710" s="43" t="str">
        <f ca="1">+IF(F710&lt;&gt;"",F710*VLOOKUP(YEAR($C710),'Proyecciones DTF'!$B$4:$Y$112,IF(C710&lt;EOMONTH($C$1,61),6,IF(AND(C710&gt;=EOMONTH($C$1,61),C710&lt;EOMONTH($C$1,90)),9,IF(AND(C710&gt;=EOMONTH($C$1,91),C710&lt;EOMONTH($C$1,120)),12,IF(AND(C710&gt;=EOMONTH($C$1,121),C710&lt;EOMONTH($C$1,150)),15,IF(AND(C710&gt;=EOMONTH($C$1,151),C710&lt;EOMONTH($C$1,180)),18,IF(AND(C710&gt;=EOMONTH($C$1,181),C710&lt;EOMONTH($C$1,210)),21,24))))))),"")</f>
        <v/>
      </c>
      <c r="H710" s="47" t="str">
        <f ca="1">+IF(F710&lt;&gt;"",F710*VLOOKUP(YEAR($C710),'Proyecciones DTF'!$B$4:$Y$112,IF(C710&lt;EOMONTH($C$1,61),3,IF(AND(C710&gt;=EOMONTH($C$1,61),C710&lt;EOMONTH($C$1,90)),6,IF(AND(C710&gt;=EOMONTH($C$1,91),C710&lt;EOMONTH($C$1,120)),9,IF(AND(C710&gt;=EOMONTH($C$1,121),C710&lt;EOMONTH($C$1,150)),12,IF(AND(C710&gt;=EOMONTH($C$1,151),C710&lt;EOMONTH($C$1,180)),15,IF(AND(C710&gt;=EOMONTH($C$1,181),C710&lt;EOMONTH($C$1,210)),18,21))))))),"")</f>
        <v/>
      </c>
      <c r="I710" s="88" t="str">
        <f t="shared" ca="1" si="122"/>
        <v/>
      </c>
      <c r="J710" s="138" t="str">
        <f t="shared" ca="1" si="123"/>
        <v/>
      </c>
      <c r="K710" s="43" t="str">
        <f ca="1">+IF(G710&lt;&gt;"",SUM($G$7:G710),"")</f>
        <v/>
      </c>
      <c r="L710" s="46" t="str">
        <f t="shared" ca="1" si="124"/>
        <v/>
      </c>
      <c r="M710" s="51" t="str">
        <f ca="1">+IF(H710&lt;&gt;"",SUM($H$7:H710),"")</f>
        <v/>
      </c>
      <c r="N710" s="47" t="str">
        <f t="shared" ca="1" si="125"/>
        <v/>
      </c>
      <c r="O710" s="46" t="str">
        <f t="shared" ca="1" si="126"/>
        <v/>
      </c>
      <c r="P710" s="46" t="str">
        <f t="shared" ca="1" si="127"/>
        <v/>
      </c>
      <c r="Q710" s="53" t="str">
        <f t="shared" ca="1" si="128"/>
        <v/>
      </c>
      <c r="R710" s="53" t="str">
        <f t="shared" ca="1" si="129"/>
        <v/>
      </c>
    </row>
    <row r="711" spans="1:18" x14ac:dyDescent="0.25">
      <c r="A711" s="31">
        <v>705</v>
      </c>
      <c r="B711" s="37" t="str">
        <f t="shared" ca="1" si="119"/>
        <v/>
      </c>
      <c r="C711" s="40" t="str">
        <f t="shared" ca="1" si="120"/>
        <v/>
      </c>
      <c r="D711" s="43" t="str">
        <f ca="1">+IF($C711&lt;&gt;"",VLOOKUP(YEAR($C711),'Proyecciones cuota'!$B$5:$C$113,2,FALSE),"")</f>
        <v/>
      </c>
      <c r="E711" s="171">
        <f ca="1">IFERROR(IF($D711&lt;&gt;"",VLOOKUP(C711,Simulador!$H$17:$I$27,2,FALSE),0),0)</f>
        <v>0</v>
      </c>
      <c r="F711" s="46" t="str">
        <f t="shared" ca="1" si="121"/>
        <v/>
      </c>
      <c r="G711" s="43" t="str">
        <f ca="1">+IF(F711&lt;&gt;"",F711*VLOOKUP(YEAR($C711),'Proyecciones DTF'!$B$4:$Y$112,IF(C711&lt;EOMONTH($C$1,61),6,IF(AND(C711&gt;=EOMONTH($C$1,61),C711&lt;EOMONTH($C$1,90)),9,IF(AND(C711&gt;=EOMONTH($C$1,91),C711&lt;EOMONTH($C$1,120)),12,IF(AND(C711&gt;=EOMONTH($C$1,121),C711&lt;EOMONTH($C$1,150)),15,IF(AND(C711&gt;=EOMONTH($C$1,151),C711&lt;EOMONTH($C$1,180)),18,IF(AND(C711&gt;=EOMONTH($C$1,181),C711&lt;EOMONTH($C$1,210)),21,24))))))),"")</f>
        <v/>
      </c>
      <c r="H711" s="47" t="str">
        <f ca="1">+IF(F711&lt;&gt;"",F711*VLOOKUP(YEAR($C711),'Proyecciones DTF'!$B$4:$Y$112,IF(C711&lt;EOMONTH($C$1,61),3,IF(AND(C711&gt;=EOMONTH($C$1,61),C711&lt;EOMONTH($C$1,90)),6,IF(AND(C711&gt;=EOMONTH($C$1,91),C711&lt;EOMONTH($C$1,120)),9,IF(AND(C711&gt;=EOMONTH($C$1,121),C711&lt;EOMONTH($C$1,150)),12,IF(AND(C711&gt;=EOMONTH($C$1,151),C711&lt;EOMONTH($C$1,180)),15,IF(AND(C711&gt;=EOMONTH($C$1,181),C711&lt;EOMONTH($C$1,210)),18,21))))))),"")</f>
        <v/>
      </c>
      <c r="I711" s="88" t="str">
        <f t="shared" ca="1" si="122"/>
        <v/>
      </c>
      <c r="J711" s="138" t="str">
        <f t="shared" ca="1" si="123"/>
        <v/>
      </c>
      <c r="K711" s="43" t="str">
        <f ca="1">+IF(G711&lt;&gt;"",SUM($G$7:G711),"")</f>
        <v/>
      </c>
      <c r="L711" s="46" t="str">
        <f t="shared" ca="1" si="124"/>
        <v/>
      </c>
      <c r="M711" s="51" t="str">
        <f ca="1">+IF(H711&lt;&gt;"",SUM($H$7:H711),"")</f>
        <v/>
      </c>
      <c r="N711" s="47" t="str">
        <f t="shared" ca="1" si="125"/>
        <v/>
      </c>
      <c r="O711" s="46" t="str">
        <f t="shared" ca="1" si="126"/>
        <v/>
      </c>
      <c r="P711" s="46" t="str">
        <f t="shared" ca="1" si="127"/>
        <v/>
      </c>
      <c r="Q711" s="53" t="str">
        <f t="shared" ca="1" si="128"/>
        <v/>
      </c>
      <c r="R711" s="53" t="str">
        <f t="shared" ca="1" si="129"/>
        <v/>
      </c>
    </row>
    <row r="712" spans="1:18" x14ac:dyDescent="0.25">
      <c r="A712" s="31">
        <v>706</v>
      </c>
      <c r="B712" s="37" t="str">
        <f t="shared" ca="1" si="119"/>
        <v/>
      </c>
      <c r="C712" s="40" t="str">
        <f t="shared" ca="1" si="120"/>
        <v/>
      </c>
      <c r="D712" s="43" t="str">
        <f ca="1">+IF($C712&lt;&gt;"",VLOOKUP(YEAR($C712),'Proyecciones cuota'!$B$5:$C$113,2,FALSE),"")</f>
        <v/>
      </c>
      <c r="E712" s="171">
        <f ca="1">IFERROR(IF($D712&lt;&gt;"",VLOOKUP(C712,Simulador!$H$17:$I$27,2,FALSE),0),0)</f>
        <v>0</v>
      </c>
      <c r="F712" s="46" t="str">
        <f t="shared" ca="1" si="121"/>
        <v/>
      </c>
      <c r="G712" s="43" t="str">
        <f ca="1">+IF(F712&lt;&gt;"",F712*VLOOKUP(YEAR($C712),'Proyecciones DTF'!$B$4:$Y$112,IF(C712&lt;EOMONTH($C$1,61),6,IF(AND(C712&gt;=EOMONTH($C$1,61),C712&lt;EOMONTH($C$1,90)),9,IF(AND(C712&gt;=EOMONTH($C$1,91),C712&lt;EOMONTH($C$1,120)),12,IF(AND(C712&gt;=EOMONTH($C$1,121),C712&lt;EOMONTH($C$1,150)),15,IF(AND(C712&gt;=EOMONTH($C$1,151),C712&lt;EOMONTH($C$1,180)),18,IF(AND(C712&gt;=EOMONTH($C$1,181),C712&lt;EOMONTH($C$1,210)),21,24))))))),"")</f>
        <v/>
      </c>
      <c r="H712" s="47" t="str">
        <f ca="1">+IF(F712&lt;&gt;"",F712*VLOOKUP(YEAR($C712),'Proyecciones DTF'!$B$4:$Y$112,IF(C712&lt;EOMONTH($C$1,61),3,IF(AND(C712&gt;=EOMONTH($C$1,61),C712&lt;EOMONTH($C$1,90)),6,IF(AND(C712&gt;=EOMONTH($C$1,91),C712&lt;EOMONTH($C$1,120)),9,IF(AND(C712&gt;=EOMONTH($C$1,121),C712&lt;EOMONTH($C$1,150)),12,IF(AND(C712&gt;=EOMONTH($C$1,151),C712&lt;EOMONTH($C$1,180)),15,IF(AND(C712&gt;=EOMONTH($C$1,181),C712&lt;EOMONTH($C$1,210)),18,21))))))),"")</f>
        <v/>
      </c>
      <c r="I712" s="88" t="str">
        <f t="shared" ca="1" si="122"/>
        <v/>
      </c>
      <c r="J712" s="138" t="str">
        <f t="shared" ca="1" si="123"/>
        <v/>
      </c>
      <c r="K712" s="43" t="str">
        <f ca="1">+IF(G712&lt;&gt;"",SUM($G$7:G712),"")</f>
        <v/>
      </c>
      <c r="L712" s="46" t="str">
        <f t="shared" ca="1" si="124"/>
        <v/>
      </c>
      <c r="M712" s="51" t="str">
        <f ca="1">+IF(H712&lt;&gt;"",SUM($H$7:H712),"")</f>
        <v/>
      </c>
      <c r="N712" s="47" t="str">
        <f t="shared" ca="1" si="125"/>
        <v/>
      </c>
      <c r="O712" s="46" t="str">
        <f t="shared" ca="1" si="126"/>
        <v/>
      </c>
      <c r="P712" s="46" t="str">
        <f t="shared" ca="1" si="127"/>
        <v/>
      </c>
      <c r="Q712" s="53" t="str">
        <f t="shared" ca="1" si="128"/>
        <v/>
      </c>
      <c r="R712" s="53" t="str">
        <f t="shared" ca="1" si="129"/>
        <v/>
      </c>
    </row>
    <row r="713" spans="1:18" x14ac:dyDescent="0.25">
      <c r="A713" s="31">
        <v>707</v>
      </c>
      <c r="B713" s="37" t="str">
        <f t="shared" ref="B713:B776" ca="1" si="130">+IF(C713&lt;&gt;"",YEAR(C713),"")</f>
        <v/>
      </c>
      <c r="C713" s="40" t="str">
        <f t="shared" ref="C713:C776" ca="1" si="131">+IF(EOMONTH($C$1,A713)&lt;=EOMONTH($C$1,$C$2*12),EOMONTH($C$1,A713),"")</f>
        <v/>
      </c>
      <c r="D713" s="43" t="str">
        <f ca="1">+IF($C713&lt;&gt;"",VLOOKUP(YEAR($C713),'Proyecciones cuota'!$B$5:$C$113,2,FALSE),"")</f>
        <v/>
      </c>
      <c r="E713" s="171">
        <f ca="1">IFERROR(IF($D713&lt;&gt;"",VLOOKUP(C713,Simulador!$H$17:$I$27,2,FALSE),0),0)</f>
        <v>0</v>
      </c>
      <c r="F713" s="46" t="str">
        <f t="shared" ref="F713:F776" ca="1" si="132">+IF(D713&lt;&gt;"",F712+D713+E713,"")</f>
        <v/>
      </c>
      <c r="G713" s="43" t="str">
        <f ca="1">+IF(F713&lt;&gt;"",F713*VLOOKUP(YEAR($C713),'Proyecciones DTF'!$B$4:$Y$112,IF(C713&lt;EOMONTH($C$1,61),6,IF(AND(C713&gt;=EOMONTH($C$1,61),C713&lt;EOMONTH($C$1,90)),9,IF(AND(C713&gt;=EOMONTH($C$1,91),C713&lt;EOMONTH($C$1,120)),12,IF(AND(C713&gt;=EOMONTH($C$1,121),C713&lt;EOMONTH($C$1,150)),15,IF(AND(C713&gt;=EOMONTH($C$1,151),C713&lt;EOMONTH($C$1,180)),18,IF(AND(C713&gt;=EOMONTH($C$1,181),C713&lt;EOMONTH($C$1,210)),21,24))))))),"")</f>
        <v/>
      </c>
      <c r="H713" s="47" t="str">
        <f ca="1">+IF(F713&lt;&gt;"",F713*VLOOKUP(YEAR($C713),'Proyecciones DTF'!$B$4:$Y$112,IF(C713&lt;EOMONTH($C$1,61),3,IF(AND(C713&gt;=EOMONTH($C$1,61),C713&lt;EOMONTH($C$1,90)),6,IF(AND(C713&gt;=EOMONTH($C$1,91),C713&lt;EOMONTH($C$1,120)),9,IF(AND(C713&gt;=EOMONTH($C$1,121),C713&lt;EOMONTH($C$1,150)),12,IF(AND(C713&gt;=EOMONTH($C$1,151),C713&lt;EOMONTH($C$1,180)),15,IF(AND(C713&gt;=EOMONTH($C$1,181),C713&lt;EOMONTH($C$1,210)),18,21))))))),"")</f>
        <v/>
      </c>
      <c r="I713" s="88" t="str">
        <f t="shared" ref="I713:I776" ca="1" si="133">IF(G713="","",((1+G713/F713)^(12/1))-1)</f>
        <v/>
      </c>
      <c r="J713" s="138" t="str">
        <f t="shared" ref="J713:J776" ca="1" si="134">IFERROR(((1+H713/F713)^(12/1))-1,"")</f>
        <v/>
      </c>
      <c r="K713" s="43" t="str">
        <f ca="1">+IF(G713&lt;&gt;"",SUM($G$7:G713),"")</f>
        <v/>
      </c>
      <c r="L713" s="46" t="str">
        <f t="shared" ref="L713:L776" ca="1" si="135">IF(K713="","",K713*93%)</f>
        <v/>
      </c>
      <c r="M713" s="51" t="str">
        <f ca="1">+IF(H713&lt;&gt;"",SUM($H$7:H713),"")</f>
        <v/>
      </c>
      <c r="N713" s="47" t="str">
        <f t="shared" ref="N713:N776" ca="1" si="136">IF(M713="","",M713*$U$13)</f>
        <v/>
      </c>
      <c r="O713" s="46" t="str">
        <f t="shared" ref="O713:O776" ca="1" si="137">+IF(K713&lt;&gt;"",F713+K713,"")</f>
        <v/>
      </c>
      <c r="P713" s="46" t="str">
        <f t="shared" ref="P713:P776" ca="1" si="138">IF(L713="","",F713+L713)</f>
        <v/>
      </c>
      <c r="Q713" s="53" t="str">
        <f t="shared" ref="Q713:Q776" ca="1" si="139">+IF(M713&lt;&gt;"",F713+M713,"")</f>
        <v/>
      </c>
      <c r="R713" s="53" t="str">
        <f t="shared" ref="R713:R776" ca="1" si="140">IF(N713="","",F713+N713)</f>
        <v/>
      </c>
    </row>
    <row r="714" spans="1:18" x14ac:dyDescent="0.25">
      <c r="A714" s="31">
        <v>708</v>
      </c>
      <c r="B714" s="37" t="str">
        <f t="shared" ca="1" si="130"/>
        <v/>
      </c>
      <c r="C714" s="40" t="str">
        <f t="shared" ca="1" si="131"/>
        <v/>
      </c>
      <c r="D714" s="43" t="str">
        <f ca="1">+IF($C714&lt;&gt;"",VLOOKUP(YEAR($C714),'Proyecciones cuota'!$B$5:$C$113,2,FALSE),"")</f>
        <v/>
      </c>
      <c r="E714" s="171">
        <f ca="1">IFERROR(IF($D714&lt;&gt;"",VLOOKUP(C714,Simulador!$H$17:$I$27,2,FALSE),0),0)</f>
        <v>0</v>
      </c>
      <c r="F714" s="46" t="str">
        <f t="shared" ca="1" si="132"/>
        <v/>
      </c>
      <c r="G714" s="43" t="str">
        <f ca="1">+IF(F714&lt;&gt;"",F714*VLOOKUP(YEAR($C714),'Proyecciones DTF'!$B$4:$Y$112,IF(C714&lt;EOMONTH($C$1,61),6,IF(AND(C714&gt;=EOMONTH($C$1,61),C714&lt;EOMONTH($C$1,90)),9,IF(AND(C714&gt;=EOMONTH($C$1,91),C714&lt;EOMONTH($C$1,120)),12,IF(AND(C714&gt;=EOMONTH($C$1,121),C714&lt;EOMONTH($C$1,150)),15,IF(AND(C714&gt;=EOMONTH($C$1,151),C714&lt;EOMONTH($C$1,180)),18,IF(AND(C714&gt;=EOMONTH($C$1,181),C714&lt;EOMONTH($C$1,210)),21,24))))))),"")</f>
        <v/>
      </c>
      <c r="H714" s="47" t="str">
        <f ca="1">+IF(F714&lt;&gt;"",F714*VLOOKUP(YEAR($C714),'Proyecciones DTF'!$B$4:$Y$112,IF(C714&lt;EOMONTH($C$1,61),3,IF(AND(C714&gt;=EOMONTH($C$1,61),C714&lt;EOMONTH($C$1,90)),6,IF(AND(C714&gt;=EOMONTH($C$1,91),C714&lt;EOMONTH($C$1,120)),9,IF(AND(C714&gt;=EOMONTH($C$1,121),C714&lt;EOMONTH($C$1,150)),12,IF(AND(C714&gt;=EOMONTH($C$1,151),C714&lt;EOMONTH($C$1,180)),15,IF(AND(C714&gt;=EOMONTH($C$1,181),C714&lt;EOMONTH($C$1,210)),18,21))))))),"")</f>
        <v/>
      </c>
      <c r="I714" s="88" t="str">
        <f t="shared" ca="1" si="133"/>
        <v/>
      </c>
      <c r="J714" s="138" t="str">
        <f t="shared" ca="1" si="134"/>
        <v/>
      </c>
      <c r="K714" s="43" t="str">
        <f ca="1">+IF(G714&lt;&gt;"",SUM($G$7:G714),"")</f>
        <v/>
      </c>
      <c r="L714" s="46" t="str">
        <f t="shared" ca="1" si="135"/>
        <v/>
      </c>
      <c r="M714" s="51" t="str">
        <f ca="1">+IF(H714&lt;&gt;"",SUM($H$7:H714),"")</f>
        <v/>
      </c>
      <c r="N714" s="47" t="str">
        <f t="shared" ca="1" si="136"/>
        <v/>
      </c>
      <c r="O714" s="46" t="str">
        <f t="shared" ca="1" si="137"/>
        <v/>
      </c>
      <c r="P714" s="46" t="str">
        <f t="shared" ca="1" si="138"/>
        <v/>
      </c>
      <c r="Q714" s="53" t="str">
        <f t="shared" ca="1" si="139"/>
        <v/>
      </c>
      <c r="R714" s="53" t="str">
        <f t="shared" ca="1" si="140"/>
        <v/>
      </c>
    </row>
    <row r="715" spans="1:18" x14ac:dyDescent="0.25">
      <c r="A715" s="31">
        <v>709</v>
      </c>
      <c r="B715" s="37" t="str">
        <f t="shared" ca="1" si="130"/>
        <v/>
      </c>
      <c r="C715" s="40" t="str">
        <f t="shared" ca="1" si="131"/>
        <v/>
      </c>
      <c r="D715" s="43" t="str">
        <f ca="1">+IF($C715&lt;&gt;"",VLOOKUP(YEAR($C715),'Proyecciones cuota'!$B$5:$C$113,2,FALSE),"")</f>
        <v/>
      </c>
      <c r="E715" s="171">
        <f ca="1">IFERROR(IF($D715&lt;&gt;"",VLOOKUP(C715,Simulador!$H$17:$I$27,2,FALSE),0),0)</f>
        <v>0</v>
      </c>
      <c r="F715" s="46" t="str">
        <f t="shared" ca="1" si="132"/>
        <v/>
      </c>
      <c r="G715" s="43" t="str">
        <f ca="1">+IF(F715&lt;&gt;"",F715*VLOOKUP(YEAR($C715),'Proyecciones DTF'!$B$4:$Y$112,IF(C715&lt;EOMONTH($C$1,61),6,IF(AND(C715&gt;=EOMONTH($C$1,61),C715&lt;EOMONTH($C$1,90)),9,IF(AND(C715&gt;=EOMONTH($C$1,91),C715&lt;EOMONTH($C$1,120)),12,IF(AND(C715&gt;=EOMONTH($C$1,121),C715&lt;EOMONTH($C$1,150)),15,IF(AND(C715&gt;=EOMONTH($C$1,151),C715&lt;EOMONTH($C$1,180)),18,IF(AND(C715&gt;=EOMONTH($C$1,181),C715&lt;EOMONTH($C$1,210)),21,24))))))),"")</f>
        <v/>
      </c>
      <c r="H715" s="47" t="str">
        <f ca="1">+IF(F715&lt;&gt;"",F715*VLOOKUP(YEAR($C715),'Proyecciones DTF'!$B$4:$Y$112,IF(C715&lt;EOMONTH($C$1,61),3,IF(AND(C715&gt;=EOMONTH($C$1,61),C715&lt;EOMONTH($C$1,90)),6,IF(AND(C715&gt;=EOMONTH($C$1,91),C715&lt;EOMONTH($C$1,120)),9,IF(AND(C715&gt;=EOMONTH($C$1,121),C715&lt;EOMONTH($C$1,150)),12,IF(AND(C715&gt;=EOMONTH($C$1,151),C715&lt;EOMONTH($C$1,180)),15,IF(AND(C715&gt;=EOMONTH($C$1,181),C715&lt;EOMONTH($C$1,210)),18,21))))))),"")</f>
        <v/>
      </c>
      <c r="I715" s="88" t="str">
        <f t="shared" ca="1" si="133"/>
        <v/>
      </c>
      <c r="J715" s="138" t="str">
        <f t="shared" ca="1" si="134"/>
        <v/>
      </c>
      <c r="K715" s="43" t="str">
        <f ca="1">+IF(G715&lt;&gt;"",SUM($G$7:G715),"")</f>
        <v/>
      </c>
      <c r="L715" s="46" t="str">
        <f t="shared" ca="1" si="135"/>
        <v/>
      </c>
      <c r="M715" s="51" t="str">
        <f ca="1">+IF(H715&lt;&gt;"",SUM($H$7:H715),"")</f>
        <v/>
      </c>
      <c r="N715" s="47" t="str">
        <f t="shared" ca="1" si="136"/>
        <v/>
      </c>
      <c r="O715" s="46" t="str">
        <f t="shared" ca="1" si="137"/>
        <v/>
      </c>
      <c r="P715" s="46" t="str">
        <f t="shared" ca="1" si="138"/>
        <v/>
      </c>
      <c r="Q715" s="53" t="str">
        <f t="shared" ca="1" si="139"/>
        <v/>
      </c>
      <c r="R715" s="53" t="str">
        <f t="shared" ca="1" si="140"/>
        <v/>
      </c>
    </row>
    <row r="716" spans="1:18" x14ac:dyDescent="0.25">
      <c r="A716" s="31">
        <v>710</v>
      </c>
      <c r="B716" s="37" t="str">
        <f t="shared" ca="1" si="130"/>
        <v/>
      </c>
      <c r="C716" s="40" t="str">
        <f t="shared" ca="1" si="131"/>
        <v/>
      </c>
      <c r="D716" s="43" t="str">
        <f ca="1">+IF($C716&lt;&gt;"",VLOOKUP(YEAR($C716),'Proyecciones cuota'!$B$5:$C$113,2,FALSE),"")</f>
        <v/>
      </c>
      <c r="E716" s="171">
        <f ca="1">IFERROR(IF($D716&lt;&gt;"",VLOOKUP(C716,Simulador!$H$17:$I$27,2,FALSE),0),0)</f>
        <v>0</v>
      </c>
      <c r="F716" s="46" t="str">
        <f t="shared" ca="1" si="132"/>
        <v/>
      </c>
      <c r="G716" s="43" t="str">
        <f ca="1">+IF(F716&lt;&gt;"",F716*VLOOKUP(YEAR($C716),'Proyecciones DTF'!$B$4:$Y$112,IF(C716&lt;EOMONTH($C$1,61),6,IF(AND(C716&gt;=EOMONTH($C$1,61),C716&lt;EOMONTH($C$1,90)),9,IF(AND(C716&gt;=EOMONTH($C$1,91),C716&lt;EOMONTH($C$1,120)),12,IF(AND(C716&gt;=EOMONTH($C$1,121),C716&lt;EOMONTH($C$1,150)),15,IF(AND(C716&gt;=EOMONTH($C$1,151),C716&lt;EOMONTH($C$1,180)),18,IF(AND(C716&gt;=EOMONTH($C$1,181),C716&lt;EOMONTH($C$1,210)),21,24))))))),"")</f>
        <v/>
      </c>
      <c r="H716" s="47" t="str">
        <f ca="1">+IF(F716&lt;&gt;"",F716*VLOOKUP(YEAR($C716),'Proyecciones DTF'!$B$4:$Y$112,IF(C716&lt;EOMONTH($C$1,61),3,IF(AND(C716&gt;=EOMONTH($C$1,61),C716&lt;EOMONTH($C$1,90)),6,IF(AND(C716&gt;=EOMONTH($C$1,91),C716&lt;EOMONTH($C$1,120)),9,IF(AND(C716&gt;=EOMONTH($C$1,121),C716&lt;EOMONTH($C$1,150)),12,IF(AND(C716&gt;=EOMONTH($C$1,151),C716&lt;EOMONTH($C$1,180)),15,IF(AND(C716&gt;=EOMONTH($C$1,181),C716&lt;EOMONTH($C$1,210)),18,21))))))),"")</f>
        <v/>
      </c>
      <c r="I716" s="88" t="str">
        <f t="shared" ca="1" si="133"/>
        <v/>
      </c>
      <c r="J716" s="138" t="str">
        <f t="shared" ca="1" si="134"/>
        <v/>
      </c>
      <c r="K716" s="43" t="str">
        <f ca="1">+IF(G716&lt;&gt;"",SUM($G$7:G716),"")</f>
        <v/>
      </c>
      <c r="L716" s="46" t="str">
        <f t="shared" ca="1" si="135"/>
        <v/>
      </c>
      <c r="M716" s="51" t="str">
        <f ca="1">+IF(H716&lt;&gt;"",SUM($H$7:H716),"")</f>
        <v/>
      </c>
      <c r="N716" s="47" t="str">
        <f t="shared" ca="1" si="136"/>
        <v/>
      </c>
      <c r="O716" s="46" t="str">
        <f t="shared" ca="1" si="137"/>
        <v/>
      </c>
      <c r="P716" s="46" t="str">
        <f t="shared" ca="1" si="138"/>
        <v/>
      </c>
      <c r="Q716" s="53" t="str">
        <f t="shared" ca="1" si="139"/>
        <v/>
      </c>
      <c r="R716" s="53" t="str">
        <f t="shared" ca="1" si="140"/>
        <v/>
      </c>
    </row>
    <row r="717" spans="1:18" x14ac:dyDescent="0.25">
      <c r="A717" s="31">
        <v>711</v>
      </c>
      <c r="B717" s="37" t="str">
        <f t="shared" ca="1" si="130"/>
        <v/>
      </c>
      <c r="C717" s="40" t="str">
        <f t="shared" ca="1" si="131"/>
        <v/>
      </c>
      <c r="D717" s="43" t="str">
        <f ca="1">+IF($C717&lt;&gt;"",VLOOKUP(YEAR($C717),'Proyecciones cuota'!$B$5:$C$113,2,FALSE),"")</f>
        <v/>
      </c>
      <c r="E717" s="171">
        <f ca="1">IFERROR(IF($D717&lt;&gt;"",VLOOKUP(C717,Simulador!$H$17:$I$27,2,FALSE),0),0)</f>
        <v>0</v>
      </c>
      <c r="F717" s="46" t="str">
        <f t="shared" ca="1" si="132"/>
        <v/>
      </c>
      <c r="G717" s="43" t="str">
        <f ca="1">+IF(F717&lt;&gt;"",F717*VLOOKUP(YEAR($C717),'Proyecciones DTF'!$B$4:$Y$112,IF(C717&lt;EOMONTH($C$1,61),6,IF(AND(C717&gt;=EOMONTH($C$1,61),C717&lt;EOMONTH($C$1,90)),9,IF(AND(C717&gt;=EOMONTH($C$1,91),C717&lt;EOMONTH($C$1,120)),12,IF(AND(C717&gt;=EOMONTH($C$1,121),C717&lt;EOMONTH($C$1,150)),15,IF(AND(C717&gt;=EOMONTH($C$1,151),C717&lt;EOMONTH($C$1,180)),18,IF(AND(C717&gt;=EOMONTH($C$1,181),C717&lt;EOMONTH($C$1,210)),21,24))))))),"")</f>
        <v/>
      </c>
      <c r="H717" s="47" t="str">
        <f ca="1">+IF(F717&lt;&gt;"",F717*VLOOKUP(YEAR($C717),'Proyecciones DTF'!$B$4:$Y$112,IF(C717&lt;EOMONTH($C$1,61),3,IF(AND(C717&gt;=EOMONTH($C$1,61),C717&lt;EOMONTH($C$1,90)),6,IF(AND(C717&gt;=EOMONTH($C$1,91),C717&lt;EOMONTH($C$1,120)),9,IF(AND(C717&gt;=EOMONTH($C$1,121),C717&lt;EOMONTH($C$1,150)),12,IF(AND(C717&gt;=EOMONTH($C$1,151),C717&lt;EOMONTH($C$1,180)),15,IF(AND(C717&gt;=EOMONTH($C$1,181),C717&lt;EOMONTH($C$1,210)),18,21))))))),"")</f>
        <v/>
      </c>
      <c r="I717" s="88" t="str">
        <f t="shared" ca="1" si="133"/>
        <v/>
      </c>
      <c r="J717" s="138" t="str">
        <f t="shared" ca="1" si="134"/>
        <v/>
      </c>
      <c r="K717" s="43" t="str">
        <f ca="1">+IF(G717&lt;&gt;"",SUM($G$7:G717),"")</f>
        <v/>
      </c>
      <c r="L717" s="46" t="str">
        <f t="shared" ca="1" si="135"/>
        <v/>
      </c>
      <c r="M717" s="51" t="str">
        <f ca="1">+IF(H717&lt;&gt;"",SUM($H$7:H717),"")</f>
        <v/>
      </c>
      <c r="N717" s="47" t="str">
        <f t="shared" ca="1" si="136"/>
        <v/>
      </c>
      <c r="O717" s="46" t="str">
        <f t="shared" ca="1" si="137"/>
        <v/>
      </c>
      <c r="P717" s="46" t="str">
        <f t="shared" ca="1" si="138"/>
        <v/>
      </c>
      <c r="Q717" s="53" t="str">
        <f t="shared" ca="1" si="139"/>
        <v/>
      </c>
      <c r="R717" s="53" t="str">
        <f t="shared" ca="1" si="140"/>
        <v/>
      </c>
    </row>
    <row r="718" spans="1:18" x14ac:dyDescent="0.25">
      <c r="A718" s="31">
        <v>712</v>
      </c>
      <c r="B718" s="37" t="str">
        <f t="shared" ca="1" si="130"/>
        <v/>
      </c>
      <c r="C718" s="40" t="str">
        <f t="shared" ca="1" si="131"/>
        <v/>
      </c>
      <c r="D718" s="43" t="str">
        <f ca="1">+IF($C718&lt;&gt;"",VLOOKUP(YEAR($C718),'Proyecciones cuota'!$B$5:$C$113,2,FALSE),"")</f>
        <v/>
      </c>
      <c r="E718" s="171">
        <f ca="1">IFERROR(IF($D718&lt;&gt;"",VLOOKUP(C718,Simulador!$H$17:$I$27,2,FALSE),0),0)</f>
        <v>0</v>
      </c>
      <c r="F718" s="46" t="str">
        <f t="shared" ca="1" si="132"/>
        <v/>
      </c>
      <c r="G718" s="43" t="str">
        <f ca="1">+IF(F718&lt;&gt;"",F718*VLOOKUP(YEAR($C718),'Proyecciones DTF'!$B$4:$Y$112,IF(C718&lt;EOMONTH($C$1,61),6,IF(AND(C718&gt;=EOMONTH($C$1,61),C718&lt;EOMONTH($C$1,90)),9,IF(AND(C718&gt;=EOMONTH($C$1,91),C718&lt;EOMONTH($C$1,120)),12,IF(AND(C718&gt;=EOMONTH($C$1,121),C718&lt;EOMONTH($C$1,150)),15,IF(AND(C718&gt;=EOMONTH($C$1,151),C718&lt;EOMONTH($C$1,180)),18,IF(AND(C718&gt;=EOMONTH($C$1,181),C718&lt;EOMONTH($C$1,210)),21,24))))))),"")</f>
        <v/>
      </c>
      <c r="H718" s="47" t="str">
        <f ca="1">+IF(F718&lt;&gt;"",F718*VLOOKUP(YEAR($C718),'Proyecciones DTF'!$B$4:$Y$112,IF(C718&lt;EOMONTH($C$1,61),3,IF(AND(C718&gt;=EOMONTH($C$1,61),C718&lt;EOMONTH($C$1,90)),6,IF(AND(C718&gt;=EOMONTH($C$1,91),C718&lt;EOMONTH($C$1,120)),9,IF(AND(C718&gt;=EOMONTH($C$1,121),C718&lt;EOMONTH($C$1,150)),12,IF(AND(C718&gt;=EOMONTH($C$1,151),C718&lt;EOMONTH($C$1,180)),15,IF(AND(C718&gt;=EOMONTH($C$1,181),C718&lt;EOMONTH($C$1,210)),18,21))))))),"")</f>
        <v/>
      </c>
      <c r="I718" s="88" t="str">
        <f t="shared" ca="1" si="133"/>
        <v/>
      </c>
      <c r="J718" s="138" t="str">
        <f t="shared" ca="1" si="134"/>
        <v/>
      </c>
      <c r="K718" s="43" t="str">
        <f ca="1">+IF(G718&lt;&gt;"",SUM($G$7:G718),"")</f>
        <v/>
      </c>
      <c r="L718" s="46" t="str">
        <f t="shared" ca="1" si="135"/>
        <v/>
      </c>
      <c r="M718" s="51" t="str">
        <f ca="1">+IF(H718&lt;&gt;"",SUM($H$7:H718),"")</f>
        <v/>
      </c>
      <c r="N718" s="47" t="str">
        <f t="shared" ca="1" si="136"/>
        <v/>
      </c>
      <c r="O718" s="46" t="str">
        <f t="shared" ca="1" si="137"/>
        <v/>
      </c>
      <c r="P718" s="46" t="str">
        <f t="shared" ca="1" si="138"/>
        <v/>
      </c>
      <c r="Q718" s="53" t="str">
        <f t="shared" ca="1" si="139"/>
        <v/>
      </c>
      <c r="R718" s="53" t="str">
        <f t="shared" ca="1" si="140"/>
        <v/>
      </c>
    </row>
    <row r="719" spans="1:18" x14ac:dyDescent="0.25">
      <c r="A719" s="31">
        <v>713</v>
      </c>
      <c r="B719" s="37" t="str">
        <f t="shared" ca="1" si="130"/>
        <v/>
      </c>
      <c r="C719" s="40" t="str">
        <f t="shared" ca="1" si="131"/>
        <v/>
      </c>
      <c r="D719" s="43" t="str">
        <f ca="1">+IF($C719&lt;&gt;"",VLOOKUP(YEAR($C719),'Proyecciones cuota'!$B$5:$C$113,2,FALSE),"")</f>
        <v/>
      </c>
      <c r="E719" s="171">
        <f ca="1">IFERROR(IF($D719&lt;&gt;"",VLOOKUP(C719,Simulador!$H$17:$I$27,2,FALSE),0),0)</f>
        <v>0</v>
      </c>
      <c r="F719" s="46" t="str">
        <f t="shared" ca="1" si="132"/>
        <v/>
      </c>
      <c r="G719" s="43" t="str">
        <f ca="1">+IF(F719&lt;&gt;"",F719*VLOOKUP(YEAR($C719),'Proyecciones DTF'!$B$4:$Y$112,IF(C719&lt;EOMONTH($C$1,61),6,IF(AND(C719&gt;=EOMONTH($C$1,61),C719&lt;EOMONTH($C$1,90)),9,IF(AND(C719&gt;=EOMONTH($C$1,91),C719&lt;EOMONTH($C$1,120)),12,IF(AND(C719&gt;=EOMONTH($C$1,121),C719&lt;EOMONTH($C$1,150)),15,IF(AND(C719&gt;=EOMONTH($C$1,151),C719&lt;EOMONTH($C$1,180)),18,IF(AND(C719&gt;=EOMONTH($C$1,181),C719&lt;EOMONTH($C$1,210)),21,24))))))),"")</f>
        <v/>
      </c>
      <c r="H719" s="47" t="str">
        <f ca="1">+IF(F719&lt;&gt;"",F719*VLOOKUP(YEAR($C719),'Proyecciones DTF'!$B$4:$Y$112,IF(C719&lt;EOMONTH($C$1,61),3,IF(AND(C719&gt;=EOMONTH($C$1,61),C719&lt;EOMONTH($C$1,90)),6,IF(AND(C719&gt;=EOMONTH($C$1,91),C719&lt;EOMONTH($C$1,120)),9,IF(AND(C719&gt;=EOMONTH($C$1,121),C719&lt;EOMONTH($C$1,150)),12,IF(AND(C719&gt;=EOMONTH($C$1,151),C719&lt;EOMONTH($C$1,180)),15,IF(AND(C719&gt;=EOMONTH($C$1,181),C719&lt;EOMONTH($C$1,210)),18,21))))))),"")</f>
        <v/>
      </c>
      <c r="I719" s="88" t="str">
        <f t="shared" ca="1" si="133"/>
        <v/>
      </c>
      <c r="J719" s="138" t="str">
        <f t="shared" ca="1" si="134"/>
        <v/>
      </c>
      <c r="K719" s="43" t="str">
        <f ca="1">+IF(G719&lt;&gt;"",SUM($G$7:G719),"")</f>
        <v/>
      </c>
      <c r="L719" s="46" t="str">
        <f t="shared" ca="1" si="135"/>
        <v/>
      </c>
      <c r="M719" s="51" t="str">
        <f ca="1">+IF(H719&lt;&gt;"",SUM($H$7:H719),"")</f>
        <v/>
      </c>
      <c r="N719" s="47" t="str">
        <f t="shared" ca="1" si="136"/>
        <v/>
      </c>
      <c r="O719" s="46" t="str">
        <f t="shared" ca="1" si="137"/>
        <v/>
      </c>
      <c r="P719" s="46" t="str">
        <f t="shared" ca="1" si="138"/>
        <v/>
      </c>
      <c r="Q719" s="53" t="str">
        <f t="shared" ca="1" si="139"/>
        <v/>
      </c>
      <c r="R719" s="53" t="str">
        <f t="shared" ca="1" si="140"/>
        <v/>
      </c>
    </row>
    <row r="720" spans="1:18" x14ac:dyDescent="0.25">
      <c r="A720" s="31">
        <v>714</v>
      </c>
      <c r="B720" s="37" t="str">
        <f t="shared" ca="1" si="130"/>
        <v/>
      </c>
      <c r="C720" s="40" t="str">
        <f t="shared" ca="1" si="131"/>
        <v/>
      </c>
      <c r="D720" s="43" t="str">
        <f ca="1">+IF($C720&lt;&gt;"",VLOOKUP(YEAR($C720),'Proyecciones cuota'!$B$5:$C$113,2,FALSE),"")</f>
        <v/>
      </c>
      <c r="E720" s="171">
        <f ca="1">IFERROR(IF($D720&lt;&gt;"",VLOOKUP(C720,Simulador!$H$17:$I$27,2,FALSE),0),0)</f>
        <v>0</v>
      </c>
      <c r="F720" s="46" t="str">
        <f t="shared" ca="1" si="132"/>
        <v/>
      </c>
      <c r="G720" s="43" t="str">
        <f ca="1">+IF(F720&lt;&gt;"",F720*VLOOKUP(YEAR($C720),'Proyecciones DTF'!$B$4:$Y$112,IF(C720&lt;EOMONTH($C$1,61),6,IF(AND(C720&gt;=EOMONTH($C$1,61),C720&lt;EOMONTH($C$1,90)),9,IF(AND(C720&gt;=EOMONTH($C$1,91),C720&lt;EOMONTH($C$1,120)),12,IF(AND(C720&gt;=EOMONTH($C$1,121),C720&lt;EOMONTH($C$1,150)),15,IF(AND(C720&gt;=EOMONTH($C$1,151),C720&lt;EOMONTH($C$1,180)),18,IF(AND(C720&gt;=EOMONTH($C$1,181),C720&lt;EOMONTH($C$1,210)),21,24))))))),"")</f>
        <v/>
      </c>
      <c r="H720" s="47" t="str">
        <f ca="1">+IF(F720&lt;&gt;"",F720*VLOOKUP(YEAR($C720),'Proyecciones DTF'!$B$4:$Y$112,IF(C720&lt;EOMONTH($C$1,61),3,IF(AND(C720&gt;=EOMONTH($C$1,61),C720&lt;EOMONTH($C$1,90)),6,IF(AND(C720&gt;=EOMONTH($C$1,91),C720&lt;EOMONTH($C$1,120)),9,IF(AND(C720&gt;=EOMONTH($C$1,121),C720&lt;EOMONTH($C$1,150)),12,IF(AND(C720&gt;=EOMONTH($C$1,151),C720&lt;EOMONTH($C$1,180)),15,IF(AND(C720&gt;=EOMONTH($C$1,181),C720&lt;EOMONTH($C$1,210)),18,21))))))),"")</f>
        <v/>
      </c>
      <c r="I720" s="88" t="str">
        <f t="shared" ca="1" si="133"/>
        <v/>
      </c>
      <c r="J720" s="138" t="str">
        <f t="shared" ca="1" si="134"/>
        <v/>
      </c>
      <c r="K720" s="43" t="str">
        <f ca="1">+IF(G720&lt;&gt;"",SUM($G$7:G720),"")</f>
        <v/>
      </c>
      <c r="L720" s="46" t="str">
        <f t="shared" ca="1" si="135"/>
        <v/>
      </c>
      <c r="M720" s="51" t="str">
        <f ca="1">+IF(H720&lt;&gt;"",SUM($H$7:H720),"")</f>
        <v/>
      </c>
      <c r="N720" s="47" t="str">
        <f t="shared" ca="1" si="136"/>
        <v/>
      </c>
      <c r="O720" s="46" t="str">
        <f t="shared" ca="1" si="137"/>
        <v/>
      </c>
      <c r="P720" s="46" t="str">
        <f t="shared" ca="1" si="138"/>
        <v/>
      </c>
      <c r="Q720" s="53" t="str">
        <f t="shared" ca="1" si="139"/>
        <v/>
      </c>
      <c r="R720" s="53" t="str">
        <f t="shared" ca="1" si="140"/>
        <v/>
      </c>
    </row>
    <row r="721" spans="1:18" x14ac:dyDescent="0.25">
      <c r="A721" s="31">
        <v>715</v>
      </c>
      <c r="B721" s="37" t="str">
        <f t="shared" ca="1" si="130"/>
        <v/>
      </c>
      <c r="C721" s="40" t="str">
        <f t="shared" ca="1" si="131"/>
        <v/>
      </c>
      <c r="D721" s="43" t="str">
        <f ca="1">+IF($C721&lt;&gt;"",VLOOKUP(YEAR($C721),'Proyecciones cuota'!$B$5:$C$113,2,FALSE),"")</f>
        <v/>
      </c>
      <c r="E721" s="171">
        <f ca="1">IFERROR(IF($D721&lt;&gt;"",VLOOKUP(C721,Simulador!$H$17:$I$27,2,FALSE),0),0)</f>
        <v>0</v>
      </c>
      <c r="F721" s="46" t="str">
        <f t="shared" ca="1" si="132"/>
        <v/>
      </c>
      <c r="G721" s="43" t="str">
        <f ca="1">+IF(F721&lt;&gt;"",F721*VLOOKUP(YEAR($C721),'Proyecciones DTF'!$B$4:$Y$112,IF(C721&lt;EOMONTH($C$1,61),6,IF(AND(C721&gt;=EOMONTH($C$1,61),C721&lt;EOMONTH($C$1,90)),9,IF(AND(C721&gt;=EOMONTH($C$1,91),C721&lt;EOMONTH($C$1,120)),12,IF(AND(C721&gt;=EOMONTH($C$1,121),C721&lt;EOMONTH($C$1,150)),15,IF(AND(C721&gt;=EOMONTH($C$1,151),C721&lt;EOMONTH($C$1,180)),18,IF(AND(C721&gt;=EOMONTH($C$1,181),C721&lt;EOMONTH($C$1,210)),21,24))))))),"")</f>
        <v/>
      </c>
      <c r="H721" s="47" t="str">
        <f ca="1">+IF(F721&lt;&gt;"",F721*VLOOKUP(YEAR($C721),'Proyecciones DTF'!$B$4:$Y$112,IF(C721&lt;EOMONTH($C$1,61),3,IF(AND(C721&gt;=EOMONTH($C$1,61),C721&lt;EOMONTH($C$1,90)),6,IF(AND(C721&gt;=EOMONTH($C$1,91),C721&lt;EOMONTH($C$1,120)),9,IF(AND(C721&gt;=EOMONTH($C$1,121),C721&lt;EOMONTH($C$1,150)),12,IF(AND(C721&gt;=EOMONTH($C$1,151),C721&lt;EOMONTH($C$1,180)),15,IF(AND(C721&gt;=EOMONTH($C$1,181),C721&lt;EOMONTH($C$1,210)),18,21))))))),"")</f>
        <v/>
      </c>
      <c r="I721" s="88" t="str">
        <f t="shared" ca="1" si="133"/>
        <v/>
      </c>
      <c r="J721" s="138" t="str">
        <f t="shared" ca="1" si="134"/>
        <v/>
      </c>
      <c r="K721" s="43" t="str">
        <f ca="1">+IF(G721&lt;&gt;"",SUM($G$7:G721),"")</f>
        <v/>
      </c>
      <c r="L721" s="46" t="str">
        <f t="shared" ca="1" si="135"/>
        <v/>
      </c>
      <c r="M721" s="51" t="str">
        <f ca="1">+IF(H721&lt;&gt;"",SUM($H$7:H721),"")</f>
        <v/>
      </c>
      <c r="N721" s="47" t="str">
        <f t="shared" ca="1" si="136"/>
        <v/>
      </c>
      <c r="O721" s="46" t="str">
        <f t="shared" ca="1" si="137"/>
        <v/>
      </c>
      <c r="P721" s="46" t="str">
        <f t="shared" ca="1" si="138"/>
        <v/>
      </c>
      <c r="Q721" s="53" t="str">
        <f t="shared" ca="1" si="139"/>
        <v/>
      </c>
      <c r="R721" s="53" t="str">
        <f t="shared" ca="1" si="140"/>
        <v/>
      </c>
    </row>
    <row r="722" spans="1:18" x14ac:dyDescent="0.25">
      <c r="A722" s="31">
        <v>716</v>
      </c>
      <c r="B722" s="37" t="str">
        <f t="shared" ca="1" si="130"/>
        <v/>
      </c>
      <c r="C722" s="40" t="str">
        <f t="shared" ca="1" si="131"/>
        <v/>
      </c>
      <c r="D722" s="43" t="str">
        <f ca="1">+IF($C722&lt;&gt;"",VLOOKUP(YEAR($C722),'Proyecciones cuota'!$B$5:$C$113,2,FALSE),"")</f>
        <v/>
      </c>
      <c r="E722" s="171">
        <f ca="1">IFERROR(IF($D722&lt;&gt;"",VLOOKUP(C722,Simulador!$H$17:$I$27,2,FALSE),0),0)</f>
        <v>0</v>
      </c>
      <c r="F722" s="46" t="str">
        <f t="shared" ca="1" si="132"/>
        <v/>
      </c>
      <c r="G722" s="43" t="str">
        <f ca="1">+IF(F722&lt;&gt;"",F722*VLOOKUP(YEAR($C722),'Proyecciones DTF'!$B$4:$Y$112,IF(C722&lt;EOMONTH($C$1,61),6,IF(AND(C722&gt;=EOMONTH($C$1,61),C722&lt;EOMONTH($C$1,90)),9,IF(AND(C722&gt;=EOMONTH($C$1,91),C722&lt;EOMONTH($C$1,120)),12,IF(AND(C722&gt;=EOMONTH($C$1,121),C722&lt;EOMONTH($C$1,150)),15,IF(AND(C722&gt;=EOMONTH($C$1,151),C722&lt;EOMONTH($C$1,180)),18,IF(AND(C722&gt;=EOMONTH($C$1,181),C722&lt;EOMONTH($C$1,210)),21,24))))))),"")</f>
        <v/>
      </c>
      <c r="H722" s="47" t="str">
        <f ca="1">+IF(F722&lt;&gt;"",F722*VLOOKUP(YEAR($C722),'Proyecciones DTF'!$B$4:$Y$112,IF(C722&lt;EOMONTH($C$1,61),3,IF(AND(C722&gt;=EOMONTH($C$1,61),C722&lt;EOMONTH($C$1,90)),6,IF(AND(C722&gt;=EOMONTH($C$1,91),C722&lt;EOMONTH($C$1,120)),9,IF(AND(C722&gt;=EOMONTH($C$1,121),C722&lt;EOMONTH($C$1,150)),12,IF(AND(C722&gt;=EOMONTH($C$1,151),C722&lt;EOMONTH($C$1,180)),15,IF(AND(C722&gt;=EOMONTH($C$1,181),C722&lt;EOMONTH($C$1,210)),18,21))))))),"")</f>
        <v/>
      </c>
      <c r="I722" s="88" t="str">
        <f t="shared" ca="1" si="133"/>
        <v/>
      </c>
      <c r="J722" s="138" t="str">
        <f t="shared" ca="1" si="134"/>
        <v/>
      </c>
      <c r="K722" s="43" t="str">
        <f ca="1">+IF(G722&lt;&gt;"",SUM($G$7:G722),"")</f>
        <v/>
      </c>
      <c r="L722" s="46" t="str">
        <f t="shared" ca="1" si="135"/>
        <v/>
      </c>
      <c r="M722" s="51" t="str">
        <f ca="1">+IF(H722&lt;&gt;"",SUM($H$7:H722),"")</f>
        <v/>
      </c>
      <c r="N722" s="47" t="str">
        <f t="shared" ca="1" si="136"/>
        <v/>
      </c>
      <c r="O722" s="46" t="str">
        <f t="shared" ca="1" si="137"/>
        <v/>
      </c>
      <c r="P722" s="46" t="str">
        <f t="shared" ca="1" si="138"/>
        <v/>
      </c>
      <c r="Q722" s="53" t="str">
        <f t="shared" ca="1" si="139"/>
        <v/>
      </c>
      <c r="R722" s="53" t="str">
        <f t="shared" ca="1" si="140"/>
        <v/>
      </c>
    </row>
    <row r="723" spans="1:18" x14ac:dyDescent="0.25">
      <c r="A723" s="31">
        <v>717</v>
      </c>
      <c r="B723" s="37" t="str">
        <f t="shared" ca="1" si="130"/>
        <v/>
      </c>
      <c r="C723" s="40" t="str">
        <f t="shared" ca="1" si="131"/>
        <v/>
      </c>
      <c r="D723" s="43" t="str">
        <f ca="1">+IF($C723&lt;&gt;"",VLOOKUP(YEAR($C723),'Proyecciones cuota'!$B$5:$C$113,2,FALSE),"")</f>
        <v/>
      </c>
      <c r="E723" s="171">
        <f ca="1">IFERROR(IF($D723&lt;&gt;"",VLOOKUP(C723,Simulador!$H$17:$I$27,2,FALSE),0),0)</f>
        <v>0</v>
      </c>
      <c r="F723" s="46" t="str">
        <f t="shared" ca="1" si="132"/>
        <v/>
      </c>
      <c r="G723" s="43" t="str">
        <f ca="1">+IF(F723&lt;&gt;"",F723*VLOOKUP(YEAR($C723),'Proyecciones DTF'!$B$4:$Y$112,IF(C723&lt;EOMONTH($C$1,61),6,IF(AND(C723&gt;=EOMONTH($C$1,61),C723&lt;EOMONTH($C$1,90)),9,IF(AND(C723&gt;=EOMONTH($C$1,91),C723&lt;EOMONTH($C$1,120)),12,IF(AND(C723&gt;=EOMONTH($C$1,121),C723&lt;EOMONTH($C$1,150)),15,IF(AND(C723&gt;=EOMONTH($C$1,151),C723&lt;EOMONTH($C$1,180)),18,IF(AND(C723&gt;=EOMONTH($C$1,181),C723&lt;EOMONTH($C$1,210)),21,24))))))),"")</f>
        <v/>
      </c>
      <c r="H723" s="47" t="str">
        <f ca="1">+IF(F723&lt;&gt;"",F723*VLOOKUP(YEAR($C723),'Proyecciones DTF'!$B$4:$Y$112,IF(C723&lt;EOMONTH($C$1,61),3,IF(AND(C723&gt;=EOMONTH($C$1,61),C723&lt;EOMONTH($C$1,90)),6,IF(AND(C723&gt;=EOMONTH($C$1,91),C723&lt;EOMONTH($C$1,120)),9,IF(AND(C723&gt;=EOMONTH($C$1,121),C723&lt;EOMONTH($C$1,150)),12,IF(AND(C723&gt;=EOMONTH($C$1,151),C723&lt;EOMONTH($C$1,180)),15,IF(AND(C723&gt;=EOMONTH($C$1,181),C723&lt;EOMONTH($C$1,210)),18,21))))))),"")</f>
        <v/>
      </c>
      <c r="I723" s="88" t="str">
        <f t="shared" ca="1" si="133"/>
        <v/>
      </c>
      <c r="J723" s="138" t="str">
        <f t="shared" ca="1" si="134"/>
        <v/>
      </c>
      <c r="K723" s="43" t="str">
        <f ca="1">+IF(G723&lt;&gt;"",SUM($G$7:G723),"")</f>
        <v/>
      </c>
      <c r="L723" s="46" t="str">
        <f t="shared" ca="1" si="135"/>
        <v/>
      </c>
      <c r="M723" s="51" t="str">
        <f ca="1">+IF(H723&lt;&gt;"",SUM($H$7:H723),"")</f>
        <v/>
      </c>
      <c r="N723" s="47" t="str">
        <f t="shared" ca="1" si="136"/>
        <v/>
      </c>
      <c r="O723" s="46" t="str">
        <f t="shared" ca="1" si="137"/>
        <v/>
      </c>
      <c r="P723" s="46" t="str">
        <f t="shared" ca="1" si="138"/>
        <v/>
      </c>
      <c r="Q723" s="53" t="str">
        <f t="shared" ca="1" si="139"/>
        <v/>
      </c>
      <c r="R723" s="53" t="str">
        <f t="shared" ca="1" si="140"/>
        <v/>
      </c>
    </row>
    <row r="724" spans="1:18" x14ac:dyDescent="0.25">
      <c r="A724" s="31">
        <v>718</v>
      </c>
      <c r="B724" s="37" t="str">
        <f t="shared" ca="1" si="130"/>
        <v/>
      </c>
      <c r="C724" s="40" t="str">
        <f t="shared" ca="1" si="131"/>
        <v/>
      </c>
      <c r="D724" s="43" t="str">
        <f ca="1">+IF($C724&lt;&gt;"",VLOOKUP(YEAR($C724),'Proyecciones cuota'!$B$5:$C$113,2,FALSE),"")</f>
        <v/>
      </c>
      <c r="E724" s="171">
        <f ca="1">IFERROR(IF($D724&lt;&gt;"",VLOOKUP(C724,Simulador!$H$17:$I$27,2,FALSE),0),0)</f>
        <v>0</v>
      </c>
      <c r="F724" s="46" t="str">
        <f t="shared" ca="1" si="132"/>
        <v/>
      </c>
      <c r="G724" s="43" t="str">
        <f ca="1">+IF(F724&lt;&gt;"",F724*VLOOKUP(YEAR($C724),'Proyecciones DTF'!$B$4:$Y$112,IF(C724&lt;EOMONTH($C$1,61),6,IF(AND(C724&gt;=EOMONTH($C$1,61),C724&lt;EOMONTH($C$1,90)),9,IF(AND(C724&gt;=EOMONTH($C$1,91),C724&lt;EOMONTH($C$1,120)),12,IF(AND(C724&gt;=EOMONTH($C$1,121),C724&lt;EOMONTH($C$1,150)),15,IF(AND(C724&gt;=EOMONTH($C$1,151),C724&lt;EOMONTH($C$1,180)),18,IF(AND(C724&gt;=EOMONTH($C$1,181),C724&lt;EOMONTH($C$1,210)),21,24))))))),"")</f>
        <v/>
      </c>
      <c r="H724" s="47" t="str">
        <f ca="1">+IF(F724&lt;&gt;"",F724*VLOOKUP(YEAR($C724),'Proyecciones DTF'!$B$4:$Y$112,IF(C724&lt;EOMONTH($C$1,61),3,IF(AND(C724&gt;=EOMONTH($C$1,61),C724&lt;EOMONTH($C$1,90)),6,IF(AND(C724&gt;=EOMONTH($C$1,91),C724&lt;EOMONTH($C$1,120)),9,IF(AND(C724&gt;=EOMONTH($C$1,121),C724&lt;EOMONTH($C$1,150)),12,IF(AND(C724&gt;=EOMONTH($C$1,151),C724&lt;EOMONTH($C$1,180)),15,IF(AND(C724&gt;=EOMONTH($C$1,181),C724&lt;EOMONTH($C$1,210)),18,21))))))),"")</f>
        <v/>
      </c>
      <c r="I724" s="88" t="str">
        <f t="shared" ca="1" si="133"/>
        <v/>
      </c>
      <c r="J724" s="138" t="str">
        <f t="shared" ca="1" si="134"/>
        <v/>
      </c>
      <c r="K724" s="43" t="str">
        <f ca="1">+IF(G724&lt;&gt;"",SUM($G$7:G724),"")</f>
        <v/>
      </c>
      <c r="L724" s="46" t="str">
        <f t="shared" ca="1" si="135"/>
        <v/>
      </c>
      <c r="M724" s="51" t="str">
        <f ca="1">+IF(H724&lt;&gt;"",SUM($H$7:H724),"")</f>
        <v/>
      </c>
      <c r="N724" s="47" t="str">
        <f t="shared" ca="1" si="136"/>
        <v/>
      </c>
      <c r="O724" s="46" t="str">
        <f t="shared" ca="1" si="137"/>
        <v/>
      </c>
      <c r="P724" s="46" t="str">
        <f t="shared" ca="1" si="138"/>
        <v/>
      </c>
      <c r="Q724" s="53" t="str">
        <f t="shared" ca="1" si="139"/>
        <v/>
      </c>
      <c r="R724" s="53" t="str">
        <f t="shared" ca="1" si="140"/>
        <v/>
      </c>
    </row>
    <row r="725" spans="1:18" x14ac:dyDescent="0.25">
      <c r="A725" s="31">
        <v>719</v>
      </c>
      <c r="B725" s="37" t="str">
        <f t="shared" ca="1" si="130"/>
        <v/>
      </c>
      <c r="C725" s="40" t="str">
        <f t="shared" ca="1" si="131"/>
        <v/>
      </c>
      <c r="D725" s="43" t="str">
        <f ca="1">+IF($C725&lt;&gt;"",VLOOKUP(YEAR($C725),'Proyecciones cuota'!$B$5:$C$113,2,FALSE),"")</f>
        <v/>
      </c>
      <c r="E725" s="171">
        <f ca="1">IFERROR(IF($D725&lt;&gt;"",VLOOKUP(C725,Simulador!$H$17:$I$27,2,FALSE),0),0)</f>
        <v>0</v>
      </c>
      <c r="F725" s="46" t="str">
        <f t="shared" ca="1" si="132"/>
        <v/>
      </c>
      <c r="G725" s="43" t="str">
        <f ca="1">+IF(F725&lt;&gt;"",F725*VLOOKUP(YEAR($C725),'Proyecciones DTF'!$B$4:$Y$112,IF(C725&lt;EOMONTH($C$1,61),6,IF(AND(C725&gt;=EOMONTH($C$1,61),C725&lt;EOMONTH($C$1,90)),9,IF(AND(C725&gt;=EOMONTH($C$1,91),C725&lt;EOMONTH($C$1,120)),12,IF(AND(C725&gt;=EOMONTH($C$1,121),C725&lt;EOMONTH($C$1,150)),15,IF(AND(C725&gt;=EOMONTH($C$1,151),C725&lt;EOMONTH($C$1,180)),18,IF(AND(C725&gt;=EOMONTH($C$1,181),C725&lt;EOMONTH($C$1,210)),21,24))))))),"")</f>
        <v/>
      </c>
      <c r="H725" s="47" t="str">
        <f ca="1">+IF(F725&lt;&gt;"",F725*VLOOKUP(YEAR($C725),'Proyecciones DTF'!$B$4:$Y$112,IF(C725&lt;EOMONTH($C$1,61),3,IF(AND(C725&gt;=EOMONTH($C$1,61),C725&lt;EOMONTH($C$1,90)),6,IF(AND(C725&gt;=EOMONTH($C$1,91),C725&lt;EOMONTH($C$1,120)),9,IF(AND(C725&gt;=EOMONTH($C$1,121),C725&lt;EOMONTH($C$1,150)),12,IF(AND(C725&gt;=EOMONTH($C$1,151),C725&lt;EOMONTH($C$1,180)),15,IF(AND(C725&gt;=EOMONTH($C$1,181),C725&lt;EOMONTH($C$1,210)),18,21))))))),"")</f>
        <v/>
      </c>
      <c r="I725" s="88" t="str">
        <f t="shared" ca="1" si="133"/>
        <v/>
      </c>
      <c r="J725" s="138" t="str">
        <f t="shared" ca="1" si="134"/>
        <v/>
      </c>
      <c r="K725" s="43" t="str">
        <f ca="1">+IF(G725&lt;&gt;"",SUM($G$7:G725),"")</f>
        <v/>
      </c>
      <c r="L725" s="46" t="str">
        <f t="shared" ca="1" si="135"/>
        <v/>
      </c>
      <c r="M725" s="51" t="str">
        <f ca="1">+IF(H725&lt;&gt;"",SUM($H$7:H725),"")</f>
        <v/>
      </c>
      <c r="N725" s="47" t="str">
        <f t="shared" ca="1" si="136"/>
        <v/>
      </c>
      <c r="O725" s="46" t="str">
        <f t="shared" ca="1" si="137"/>
        <v/>
      </c>
      <c r="P725" s="46" t="str">
        <f t="shared" ca="1" si="138"/>
        <v/>
      </c>
      <c r="Q725" s="53" t="str">
        <f t="shared" ca="1" si="139"/>
        <v/>
      </c>
      <c r="R725" s="53" t="str">
        <f t="shared" ca="1" si="140"/>
        <v/>
      </c>
    </row>
    <row r="726" spans="1:18" x14ac:dyDescent="0.25">
      <c r="A726" s="31">
        <v>720</v>
      </c>
      <c r="B726" s="37" t="str">
        <f t="shared" ca="1" si="130"/>
        <v/>
      </c>
      <c r="C726" s="40" t="str">
        <f t="shared" ca="1" si="131"/>
        <v/>
      </c>
      <c r="D726" s="43" t="str">
        <f ca="1">+IF($C726&lt;&gt;"",VLOOKUP(YEAR($C726),'Proyecciones cuota'!$B$5:$C$113,2,FALSE),"")</f>
        <v/>
      </c>
      <c r="E726" s="171">
        <f ca="1">IFERROR(IF($D726&lt;&gt;"",VLOOKUP(C726,Simulador!$H$17:$I$27,2,FALSE),0),0)</f>
        <v>0</v>
      </c>
      <c r="F726" s="46" t="str">
        <f t="shared" ca="1" si="132"/>
        <v/>
      </c>
      <c r="G726" s="43" t="str">
        <f ca="1">+IF(F726&lt;&gt;"",F726*VLOOKUP(YEAR($C726),'Proyecciones DTF'!$B$4:$Y$112,IF(C726&lt;EOMONTH($C$1,61),6,IF(AND(C726&gt;=EOMONTH($C$1,61),C726&lt;EOMONTH($C$1,90)),9,IF(AND(C726&gt;=EOMONTH($C$1,91),C726&lt;EOMONTH($C$1,120)),12,IF(AND(C726&gt;=EOMONTH($C$1,121),C726&lt;EOMONTH($C$1,150)),15,IF(AND(C726&gt;=EOMONTH($C$1,151),C726&lt;EOMONTH($C$1,180)),18,IF(AND(C726&gt;=EOMONTH($C$1,181),C726&lt;EOMONTH($C$1,210)),21,24))))))),"")</f>
        <v/>
      </c>
      <c r="H726" s="47" t="str">
        <f ca="1">+IF(F726&lt;&gt;"",F726*VLOOKUP(YEAR($C726),'Proyecciones DTF'!$B$4:$Y$112,IF(C726&lt;EOMONTH($C$1,61),3,IF(AND(C726&gt;=EOMONTH($C$1,61),C726&lt;EOMONTH($C$1,90)),6,IF(AND(C726&gt;=EOMONTH($C$1,91),C726&lt;EOMONTH($C$1,120)),9,IF(AND(C726&gt;=EOMONTH($C$1,121),C726&lt;EOMONTH($C$1,150)),12,IF(AND(C726&gt;=EOMONTH($C$1,151),C726&lt;EOMONTH($C$1,180)),15,IF(AND(C726&gt;=EOMONTH($C$1,181),C726&lt;EOMONTH($C$1,210)),18,21))))))),"")</f>
        <v/>
      </c>
      <c r="I726" s="88" t="str">
        <f t="shared" ca="1" si="133"/>
        <v/>
      </c>
      <c r="J726" s="138" t="str">
        <f t="shared" ca="1" si="134"/>
        <v/>
      </c>
      <c r="K726" s="43" t="str">
        <f ca="1">+IF(G726&lt;&gt;"",SUM($G$7:G726),"")</f>
        <v/>
      </c>
      <c r="L726" s="46" t="str">
        <f t="shared" ca="1" si="135"/>
        <v/>
      </c>
      <c r="M726" s="51" t="str">
        <f ca="1">+IF(H726&lt;&gt;"",SUM($H$7:H726),"")</f>
        <v/>
      </c>
      <c r="N726" s="47" t="str">
        <f t="shared" ca="1" si="136"/>
        <v/>
      </c>
      <c r="O726" s="46" t="str">
        <f t="shared" ca="1" si="137"/>
        <v/>
      </c>
      <c r="P726" s="46" t="str">
        <f t="shared" ca="1" si="138"/>
        <v/>
      </c>
      <c r="Q726" s="53" t="str">
        <f t="shared" ca="1" si="139"/>
        <v/>
      </c>
      <c r="R726" s="53" t="str">
        <f t="shared" ca="1" si="140"/>
        <v/>
      </c>
    </row>
    <row r="727" spans="1:18" x14ac:dyDescent="0.25">
      <c r="A727" s="31">
        <v>721</v>
      </c>
      <c r="B727" s="37" t="str">
        <f t="shared" ca="1" si="130"/>
        <v/>
      </c>
      <c r="C727" s="40" t="str">
        <f t="shared" ca="1" si="131"/>
        <v/>
      </c>
      <c r="D727" s="43" t="str">
        <f ca="1">+IF($C727&lt;&gt;"",VLOOKUP(YEAR($C727),'Proyecciones cuota'!$B$5:$C$113,2,FALSE),"")</f>
        <v/>
      </c>
      <c r="E727" s="171">
        <f ca="1">IFERROR(IF($D727&lt;&gt;"",VLOOKUP(C727,Simulador!$H$17:$I$27,2,FALSE),0),0)</f>
        <v>0</v>
      </c>
      <c r="F727" s="46" t="str">
        <f t="shared" ca="1" si="132"/>
        <v/>
      </c>
      <c r="G727" s="43" t="str">
        <f ca="1">+IF(F727&lt;&gt;"",F727*VLOOKUP(YEAR($C727),'Proyecciones DTF'!$B$4:$Y$112,IF(C727&lt;EOMONTH($C$1,61),6,IF(AND(C727&gt;=EOMONTH($C$1,61),C727&lt;EOMONTH($C$1,90)),9,IF(AND(C727&gt;=EOMONTH($C$1,91),C727&lt;EOMONTH($C$1,120)),12,IF(AND(C727&gt;=EOMONTH($C$1,121),C727&lt;EOMONTH($C$1,150)),15,IF(AND(C727&gt;=EOMONTH($C$1,151),C727&lt;EOMONTH($C$1,180)),18,IF(AND(C727&gt;=EOMONTH($C$1,181),C727&lt;EOMONTH($C$1,210)),21,24))))))),"")</f>
        <v/>
      </c>
      <c r="H727" s="47" t="str">
        <f ca="1">+IF(F727&lt;&gt;"",F727*VLOOKUP(YEAR($C727),'Proyecciones DTF'!$B$4:$Y$112,IF(C727&lt;EOMONTH($C$1,61),3,IF(AND(C727&gt;=EOMONTH($C$1,61),C727&lt;EOMONTH($C$1,90)),6,IF(AND(C727&gt;=EOMONTH($C$1,91),C727&lt;EOMONTH($C$1,120)),9,IF(AND(C727&gt;=EOMONTH($C$1,121),C727&lt;EOMONTH($C$1,150)),12,IF(AND(C727&gt;=EOMONTH($C$1,151),C727&lt;EOMONTH($C$1,180)),15,IF(AND(C727&gt;=EOMONTH($C$1,181),C727&lt;EOMONTH($C$1,210)),18,21))))))),"")</f>
        <v/>
      </c>
      <c r="I727" s="88" t="str">
        <f t="shared" ca="1" si="133"/>
        <v/>
      </c>
      <c r="J727" s="138" t="str">
        <f t="shared" ca="1" si="134"/>
        <v/>
      </c>
      <c r="K727" s="43" t="str">
        <f ca="1">+IF(G727&lt;&gt;"",SUM($G$7:G727),"")</f>
        <v/>
      </c>
      <c r="L727" s="46" t="str">
        <f t="shared" ca="1" si="135"/>
        <v/>
      </c>
      <c r="M727" s="51" t="str">
        <f ca="1">+IF(H727&lt;&gt;"",SUM($H$7:H727),"")</f>
        <v/>
      </c>
      <c r="N727" s="47" t="str">
        <f t="shared" ca="1" si="136"/>
        <v/>
      </c>
      <c r="O727" s="46" t="str">
        <f t="shared" ca="1" si="137"/>
        <v/>
      </c>
      <c r="P727" s="46" t="str">
        <f t="shared" ca="1" si="138"/>
        <v/>
      </c>
      <c r="Q727" s="53" t="str">
        <f t="shared" ca="1" si="139"/>
        <v/>
      </c>
      <c r="R727" s="53" t="str">
        <f t="shared" ca="1" si="140"/>
        <v/>
      </c>
    </row>
    <row r="728" spans="1:18" x14ac:dyDescent="0.25">
      <c r="A728" s="31">
        <v>722</v>
      </c>
      <c r="B728" s="37" t="str">
        <f t="shared" ca="1" si="130"/>
        <v/>
      </c>
      <c r="C728" s="40" t="str">
        <f t="shared" ca="1" si="131"/>
        <v/>
      </c>
      <c r="D728" s="43" t="str">
        <f ca="1">+IF($C728&lt;&gt;"",VLOOKUP(YEAR($C728),'Proyecciones cuota'!$B$5:$C$113,2,FALSE),"")</f>
        <v/>
      </c>
      <c r="E728" s="171">
        <f ca="1">IFERROR(IF($D728&lt;&gt;"",VLOOKUP(C728,Simulador!$H$17:$I$27,2,FALSE),0),0)</f>
        <v>0</v>
      </c>
      <c r="F728" s="46" t="str">
        <f t="shared" ca="1" si="132"/>
        <v/>
      </c>
      <c r="G728" s="43" t="str">
        <f ca="1">+IF(F728&lt;&gt;"",F728*VLOOKUP(YEAR($C728),'Proyecciones DTF'!$B$4:$Y$112,IF(C728&lt;EOMONTH($C$1,61),6,IF(AND(C728&gt;=EOMONTH($C$1,61),C728&lt;EOMONTH($C$1,90)),9,IF(AND(C728&gt;=EOMONTH($C$1,91),C728&lt;EOMONTH($C$1,120)),12,IF(AND(C728&gt;=EOMONTH($C$1,121),C728&lt;EOMONTH($C$1,150)),15,IF(AND(C728&gt;=EOMONTH($C$1,151),C728&lt;EOMONTH($C$1,180)),18,IF(AND(C728&gt;=EOMONTH($C$1,181),C728&lt;EOMONTH($C$1,210)),21,24))))))),"")</f>
        <v/>
      </c>
      <c r="H728" s="47" t="str">
        <f ca="1">+IF(F728&lt;&gt;"",F728*VLOOKUP(YEAR($C728),'Proyecciones DTF'!$B$4:$Y$112,IF(C728&lt;EOMONTH($C$1,61),3,IF(AND(C728&gt;=EOMONTH($C$1,61),C728&lt;EOMONTH($C$1,90)),6,IF(AND(C728&gt;=EOMONTH($C$1,91),C728&lt;EOMONTH($C$1,120)),9,IF(AND(C728&gt;=EOMONTH($C$1,121),C728&lt;EOMONTH($C$1,150)),12,IF(AND(C728&gt;=EOMONTH($C$1,151),C728&lt;EOMONTH($C$1,180)),15,IF(AND(C728&gt;=EOMONTH($C$1,181),C728&lt;EOMONTH($C$1,210)),18,21))))))),"")</f>
        <v/>
      </c>
      <c r="I728" s="88" t="str">
        <f t="shared" ca="1" si="133"/>
        <v/>
      </c>
      <c r="J728" s="138" t="str">
        <f t="shared" ca="1" si="134"/>
        <v/>
      </c>
      <c r="K728" s="43" t="str">
        <f ca="1">+IF(G728&lt;&gt;"",SUM($G$7:G728),"")</f>
        <v/>
      </c>
      <c r="L728" s="46" t="str">
        <f t="shared" ca="1" si="135"/>
        <v/>
      </c>
      <c r="M728" s="51" t="str">
        <f ca="1">+IF(H728&lt;&gt;"",SUM($H$7:H728),"")</f>
        <v/>
      </c>
      <c r="N728" s="47" t="str">
        <f t="shared" ca="1" si="136"/>
        <v/>
      </c>
      <c r="O728" s="46" t="str">
        <f t="shared" ca="1" si="137"/>
        <v/>
      </c>
      <c r="P728" s="46" t="str">
        <f t="shared" ca="1" si="138"/>
        <v/>
      </c>
      <c r="Q728" s="53" t="str">
        <f t="shared" ca="1" si="139"/>
        <v/>
      </c>
      <c r="R728" s="53" t="str">
        <f t="shared" ca="1" si="140"/>
        <v/>
      </c>
    </row>
    <row r="729" spans="1:18" x14ac:dyDescent="0.25">
      <c r="A729" s="31">
        <v>723</v>
      </c>
      <c r="B729" s="37" t="str">
        <f t="shared" ca="1" si="130"/>
        <v/>
      </c>
      <c r="C729" s="40" t="str">
        <f t="shared" ca="1" si="131"/>
        <v/>
      </c>
      <c r="D729" s="43" t="str">
        <f ca="1">+IF($C729&lt;&gt;"",VLOOKUP(YEAR($C729),'Proyecciones cuota'!$B$5:$C$113,2,FALSE),"")</f>
        <v/>
      </c>
      <c r="E729" s="171">
        <f ca="1">IFERROR(IF($D729&lt;&gt;"",VLOOKUP(C729,Simulador!$H$17:$I$27,2,FALSE),0),0)</f>
        <v>0</v>
      </c>
      <c r="F729" s="46" t="str">
        <f t="shared" ca="1" si="132"/>
        <v/>
      </c>
      <c r="G729" s="43" t="str">
        <f ca="1">+IF(F729&lt;&gt;"",F729*VLOOKUP(YEAR($C729),'Proyecciones DTF'!$B$4:$Y$112,IF(C729&lt;EOMONTH($C$1,61),6,IF(AND(C729&gt;=EOMONTH($C$1,61),C729&lt;EOMONTH($C$1,90)),9,IF(AND(C729&gt;=EOMONTH($C$1,91),C729&lt;EOMONTH($C$1,120)),12,IF(AND(C729&gt;=EOMONTH($C$1,121),C729&lt;EOMONTH($C$1,150)),15,IF(AND(C729&gt;=EOMONTH($C$1,151),C729&lt;EOMONTH($C$1,180)),18,IF(AND(C729&gt;=EOMONTH($C$1,181),C729&lt;EOMONTH($C$1,210)),21,24))))))),"")</f>
        <v/>
      </c>
      <c r="H729" s="47" t="str">
        <f ca="1">+IF(F729&lt;&gt;"",F729*VLOOKUP(YEAR($C729),'Proyecciones DTF'!$B$4:$Y$112,IF(C729&lt;EOMONTH($C$1,61),3,IF(AND(C729&gt;=EOMONTH($C$1,61),C729&lt;EOMONTH($C$1,90)),6,IF(AND(C729&gt;=EOMONTH($C$1,91),C729&lt;EOMONTH($C$1,120)),9,IF(AND(C729&gt;=EOMONTH($C$1,121),C729&lt;EOMONTH($C$1,150)),12,IF(AND(C729&gt;=EOMONTH($C$1,151),C729&lt;EOMONTH($C$1,180)),15,IF(AND(C729&gt;=EOMONTH($C$1,181),C729&lt;EOMONTH($C$1,210)),18,21))))))),"")</f>
        <v/>
      </c>
      <c r="I729" s="88" t="str">
        <f t="shared" ca="1" si="133"/>
        <v/>
      </c>
      <c r="J729" s="138" t="str">
        <f t="shared" ca="1" si="134"/>
        <v/>
      </c>
      <c r="K729" s="43" t="str">
        <f ca="1">+IF(G729&lt;&gt;"",SUM($G$7:G729),"")</f>
        <v/>
      </c>
      <c r="L729" s="46" t="str">
        <f t="shared" ca="1" si="135"/>
        <v/>
      </c>
      <c r="M729" s="51" t="str">
        <f ca="1">+IF(H729&lt;&gt;"",SUM($H$7:H729),"")</f>
        <v/>
      </c>
      <c r="N729" s="47" t="str">
        <f t="shared" ca="1" si="136"/>
        <v/>
      </c>
      <c r="O729" s="46" t="str">
        <f t="shared" ca="1" si="137"/>
        <v/>
      </c>
      <c r="P729" s="46" t="str">
        <f t="shared" ca="1" si="138"/>
        <v/>
      </c>
      <c r="Q729" s="53" t="str">
        <f t="shared" ca="1" si="139"/>
        <v/>
      </c>
      <c r="R729" s="53" t="str">
        <f t="shared" ca="1" si="140"/>
        <v/>
      </c>
    </row>
    <row r="730" spans="1:18" x14ac:dyDescent="0.25">
      <c r="A730" s="31">
        <v>724</v>
      </c>
      <c r="B730" s="37" t="str">
        <f t="shared" ca="1" si="130"/>
        <v/>
      </c>
      <c r="C730" s="40" t="str">
        <f t="shared" ca="1" si="131"/>
        <v/>
      </c>
      <c r="D730" s="43" t="str">
        <f ca="1">+IF($C730&lt;&gt;"",VLOOKUP(YEAR($C730),'Proyecciones cuota'!$B$5:$C$113,2,FALSE),"")</f>
        <v/>
      </c>
      <c r="E730" s="171">
        <f ca="1">IFERROR(IF($D730&lt;&gt;"",VLOOKUP(C730,Simulador!$H$17:$I$27,2,FALSE),0),0)</f>
        <v>0</v>
      </c>
      <c r="F730" s="46" t="str">
        <f t="shared" ca="1" si="132"/>
        <v/>
      </c>
      <c r="G730" s="43" t="str">
        <f ca="1">+IF(F730&lt;&gt;"",F730*VLOOKUP(YEAR($C730),'Proyecciones DTF'!$B$4:$Y$112,IF(C730&lt;EOMONTH($C$1,61),6,IF(AND(C730&gt;=EOMONTH($C$1,61),C730&lt;EOMONTH($C$1,90)),9,IF(AND(C730&gt;=EOMONTH($C$1,91),C730&lt;EOMONTH($C$1,120)),12,IF(AND(C730&gt;=EOMONTH($C$1,121),C730&lt;EOMONTH($C$1,150)),15,IF(AND(C730&gt;=EOMONTH($C$1,151),C730&lt;EOMONTH($C$1,180)),18,IF(AND(C730&gt;=EOMONTH($C$1,181),C730&lt;EOMONTH($C$1,210)),21,24))))))),"")</f>
        <v/>
      </c>
      <c r="H730" s="47" t="str">
        <f ca="1">+IF(F730&lt;&gt;"",F730*VLOOKUP(YEAR($C730),'Proyecciones DTF'!$B$4:$Y$112,IF(C730&lt;EOMONTH($C$1,61),3,IF(AND(C730&gt;=EOMONTH($C$1,61),C730&lt;EOMONTH($C$1,90)),6,IF(AND(C730&gt;=EOMONTH($C$1,91),C730&lt;EOMONTH($C$1,120)),9,IF(AND(C730&gt;=EOMONTH($C$1,121),C730&lt;EOMONTH($C$1,150)),12,IF(AND(C730&gt;=EOMONTH($C$1,151),C730&lt;EOMONTH($C$1,180)),15,IF(AND(C730&gt;=EOMONTH($C$1,181),C730&lt;EOMONTH($C$1,210)),18,21))))))),"")</f>
        <v/>
      </c>
      <c r="I730" s="88" t="str">
        <f t="shared" ca="1" si="133"/>
        <v/>
      </c>
      <c r="J730" s="138" t="str">
        <f t="shared" ca="1" si="134"/>
        <v/>
      </c>
      <c r="K730" s="43" t="str">
        <f ca="1">+IF(G730&lt;&gt;"",SUM($G$7:G730),"")</f>
        <v/>
      </c>
      <c r="L730" s="46" t="str">
        <f t="shared" ca="1" si="135"/>
        <v/>
      </c>
      <c r="M730" s="51" t="str">
        <f ca="1">+IF(H730&lt;&gt;"",SUM($H$7:H730),"")</f>
        <v/>
      </c>
      <c r="N730" s="47" t="str">
        <f t="shared" ca="1" si="136"/>
        <v/>
      </c>
      <c r="O730" s="46" t="str">
        <f t="shared" ca="1" si="137"/>
        <v/>
      </c>
      <c r="P730" s="46" t="str">
        <f t="shared" ca="1" si="138"/>
        <v/>
      </c>
      <c r="Q730" s="53" t="str">
        <f t="shared" ca="1" si="139"/>
        <v/>
      </c>
      <c r="R730" s="53" t="str">
        <f t="shared" ca="1" si="140"/>
        <v/>
      </c>
    </row>
    <row r="731" spans="1:18" x14ac:dyDescent="0.25">
      <c r="A731" s="31">
        <v>725</v>
      </c>
      <c r="B731" s="37" t="str">
        <f t="shared" ca="1" si="130"/>
        <v/>
      </c>
      <c r="C731" s="40" t="str">
        <f t="shared" ca="1" si="131"/>
        <v/>
      </c>
      <c r="D731" s="43" t="str">
        <f ca="1">+IF($C731&lt;&gt;"",VLOOKUP(YEAR($C731),'Proyecciones cuota'!$B$5:$C$113,2,FALSE),"")</f>
        <v/>
      </c>
      <c r="E731" s="171">
        <f ca="1">IFERROR(IF($D731&lt;&gt;"",VLOOKUP(C731,Simulador!$H$17:$I$27,2,FALSE),0),0)</f>
        <v>0</v>
      </c>
      <c r="F731" s="46" t="str">
        <f t="shared" ca="1" si="132"/>
        <v/>
      </c>
      <c r="G731" s="43" t="str">
        <f ca="1">+IF(F731&lt;&gt;"",F731*VLOOKUP(YEAR($C731),'Proyecciones DTF'!$B$4:$Y$112,IF(C731&lt;EOMONTH($C$1,61),6,IF(AND(C731&gt;=EOMONTH($C$1,61),C731&lt;EOMONTH($C$1,90)),9,IF(AND(C731&gt;=EOMONTH($C$1,91),C731&lt;EOMONTH($C$1,120)),12,IF(AND(C731&gt;=EOMONTH($C$1,121),C731&lt;EOMONTH($C$1,150)),15,IF(AND(C731&gt;=EOMONTH($C$1,151),C731&lt;EOMONTH($C$1,180)),18,IF(AND(C731&gt;=EOMONTH($C$1,181),C731&lt;EOMONTH($C$1,210)),21,24))))))),"")</f>
        <v/>
      </c>
      <c r="H731" s="47" t="str">
        <f ca="1">+IF(F731&lt;&gt;"",F731*VLOOKUP(YEAR($C731),'Proyecciones DTF'!$B$4:$Y$112,IF(C731&lt;EOMONTH($C$1,61),3,IF(AND(C731&gt;=EOMONTH($C$1,61),C731&lt;EOMONTH($C$1,90)),6,IF(AND(C731&gt;=EOMONTH($C$1,91),C731&lt;EOMONTH($C$1,120)),9,IF(AND(C731&gt;=EOMONTH($C$1,121),C731&lt;EOMONTH($C$1,150)),12,IF(AND(C731&gt;=EOMONTH($C$1,151),C731&lt;EOMONTH($C$1,180)),15,IF(AND(C731&gt;=EOMONTH($C$1,181),C731&lt;EOMONTH($C$1,210)),18,21))))))),"")</f>
        <v/>
      </c>
      <c r="I731" s="88" t="str">
        <f t="shared" ca="1" si="133"/>
        <v/>
      </c>
      <c r="J731" s="138" t="str">
        <f t="shared" ca="1" si="134"/>
        <v/>
      </c>
      <c r="K731" s="43" t="str">
        <f ca="1">+IF(G731&lt;&gt;"",SUM($G$7:G731),"")</f>
        <v/>
      </c>
      <c r="L731" s="46" t="str">
        <f t="shared" ca="1" si="135"/>
        <v/>
      </c>
      <c r="M731" s="51" t="str">
        <f ca="1">+IF(H731&lt;&gt;"",SUM($H$7:H731),"")</f>
        <v/>
      </c>
      <c r="N731" s="47" t="str">
        <f t="shared" ca="1" si="136"/>
        <v/>
      </c>
      <c r="O731" s="46" t="str">
        <f t="shared" ca="1" si="137"/>
        <v/>
      </c>
      <c r="P731" s="46" t="str">
        <f t="shared" ca="1" si="138"/>
        <v/>
      </c>
      <c r="Q731" s="53" t="str">
        <f t="shared" ca="1" si="139"/>
        <v/>
      </c>
      <c r="R731" s="53" t="str">
        <f t="shared" ca="1" si="140"/>
        <v/>
      </c>
    </row>
    <row r="732" spans="1:18" x14ac:dyDescent="0.25">
      <c r="A732" s="31">
        <v>726</v>
      </c>
      <c r="B732" s="37" t="str">
        <f t="shared" ca="1" si="130"/>
        <v/>
      </c>
      <c r="C732" s="40" t="str">
        <f t="shared" ca="1" si="131"/>
        <v/>
      </c>
      <c r="D732" s="43" t="str">
        <f ca="1">+IF($C732&lt;&gt;"",VLOOKUP(YEAR($C732),'Proyecciones cuota'!$B$5:$C$113,2,FALSE),"")</f>
        <v/>
      </c>
      <c r="E732" s="171">
        <f ca="1">IFERROR(IF($D732&lt;&gt;"",VLOOKUP(C732,Simulador!$H$17:$I$27,2,FALSE),0),0)</f>
        <v>0</v>
      </c>
      <c r="F732" s="46" t="str">
        <f t="shared" ca="1" si="132"/>
        <v/>
      </c>
      <c r="G732" s="43" t="str">
        <f ca="1">+IF(F732&lt;&gt;"",F732*VLOOKUP(YEAR($C732),'Proyecciones DTF'!$B$4:$Y$112,IF(C732&lt;EOMONTH($C$1,61),6,IF(AND(C732&gt;=EOMONTH($C$1,61),C732&lt;EOMONTH($C$1,90)),9,IF(AND(C732&gt;=EOMONTH($C$1,91),C732&lt;EOMONTH($C$1,120)),12,IF(AND(C732&gt;=EOMONTH($C$1,121),C732&lt;EOMONTH($C$1,150)),15,IF(AND(C732&gt;=EOMONTH($C$1,151),C732&lt;EOMONTH($C$1,180)),18,IF(AND(C732&gt;=EOMONTH($C$1,181),C732&lt;EOMONTH($C$1,210)),21,24))))))),"")</f>
        <v/>
      </c>
      <c r="H732" s="47" t="str">
        <f ca="1">+IF(F732&lt;&gt;"",F732*VLOOKUP(YEAR($C732),'Proyecciones DTF'!$B$4:$Y$112,IF(C732&lt;EOMONTH($C$1,61),3,IF(AND(C732&gt;=EOMONTH($C$1,61),C732&lt;EOMONTH($C$1,90)),6,IF(AND(C732&gt;=EOMONTH($C$1,91),C732&lt;EOMONTH($C$1,120)),9,IF(AND(C732&gt;=EOMONTH($C$1,121),C732&lt;EOMONTH($C$1,150)),12,IF(AND(C732&gt;=EOMONTH($C$1,151),C732&lt;EOMONTH($C$1,180)),15,IF(AND(C732&gt;=EOMONTH($C$1,181),C732&lt;EOMONTH($C$1,210)),18,21))))))),"")</f>
        <v/>
      </c>
      <c r="I732" s="88" t="str">
        <f t="shared" ca="1" si="133"/>
        <v/>
      </c>
      <c r="J732" s="138" t="str">
        <f t="shared" ca="1" si="134"/>
        <v/>
      </c>
      <c r="K732" s="43" t="str">
        <f ca="1">+IF(G732&lt;&gt;"",SUM($G$7:G732),"")</f>
        <v/>
      </c>
      <c r="L732" s="46" t="str">
        <f t="shared" ca="1" si="135"/>
        <v/>
      </c>
      <c r="M732" s="51" t="str">
        <f ca="1">+IF(H732&lt;&gt;"",SUM($H$7:H732),"")</f>
        <v/>
      </c>
      <c r="N732" s="47" t="str">
        <f t="shared" ca="1" si="136"/>
        <v/>
      </c>
      <c r="O732" s="46" t="str">
        <f t="shared" ca="1" si="137"/>
        <v/>
      </c>
      <c r="P732" s="46" t="str">
        <f t="shared" ca="1" si="138"/>
        <v/>
      </c>
      <c r="Q732" s="53" t="str">
        <f t="shared" ca="1" si="139"/>
        <v/>
      </c>
      <c r="R732" s="53" t="str">
        <f t="shared" ca="1" si="140"/>
        <v/>
      </c>
    </row>
    <row r="733" spans="1:18" x14ac:dyDescent="0.25">
      <c r="A733" s="31">
        <v>727</v>
      </c>
      <c r="B733" s="37" t="str">
        <f t="shared" ca="1" si="130"/>
        <v/>
      </c>
      <c r="C733" s="40" t="str">
        <f t="shared" ca="1" si="131"/>
        <v/>
      </c>
      <c r="D733" s="43" t="str">
        <f ca="1">+IF($C733&lt;&gt;"",VLOOKUP(YEAR($C733),'Proyecciones cuota'!$B$5:$C$113,2,FALSE),"")</f>
        <v/>
      </c>
      <c r="E733" s="171">
        <f ca="1">IFERROR(IF($D733&lt;&gt;"",VLOOKUP(C733,Simulador!$H$17:$I$27,2,FALSE),0),0)</f>
        <v>0</v>
      </c>
      <c r="F733" s="46" t="str">
        <f t="shared" ca="1" si="132"/>
        <v/>
      </c>
      <c r="G733" s="43" t="str">
        <f ca="1">+IF(F733&lt;&gt;"",F733*VLOOKUP(YEAR($C733),'Proyecciones DTF'!$B$4:$Y$112,IF(C733&lt;EOMONTH($C$1,61),6,IF(AND(C733&gt;=EOMONTH($C$1,61),C733&lt;EOMONTH($C$1,90)),9,IF(AND(C733&gt;=EOMONTH($C$1,91),C733&lt;EOMONTH($C$1,120)),12,IF(AND(C733&gt;=EOMONTH($C$1,121),C733&lt;EOMONTH($C$1,150)),15,IF(AND(C733&gt;=EOMONTH($C$1,151),C733&lt;EOMONTH($C$1,180)),18,IF(AND(C733&gt;=EOMONTH($C$1,181),C733&lt;EOMONTH($C$1,210)),21,24))))))),"")</f>
        <v/>
      </c>
      <c r="H733" s="47" t="str">
        <f ca="1">+IF(F733&lt;&gt;"",F733*VLOOKUP(YEAR($C733),'Proyecciones DTF'!$B$4:$Y$112,IF(C733&lt;EOMONTH($C$1,61),3,IF(AND(C733&gt;=EOMONTH($C$1,61),C733&lt;EOMONTH($C$1,90)),6,IF(AND(C733&gt;=EOMONTH($C$1,91),C733&lt;EOMONTH($C$1,120)),9,IF(AND(C733&gt;=EOMONTH($C$1,121),C733&lt;EOMONTH($C$1,150)),12,IF(AND(C733&gt;=EOMONTH($C$1,151),C733&lt;EOMONTH($C$1,180)),15,IF(AND(C733&gt;=EOMONTH($C$1,181),C733&lt;EOMONTH($C$1,210)),18,21))))))),"")</f>
        <v/>
      </c>
      <c r="I733" s="88" t="str">
        <f t="shared" ca="1" si="133"/>
        <v/>
      </c>
      <c r="J733" s="138" t="str">
        <f t="shared" ca="1" si="134"/>
        <v/>
      </c>
      <c r="K733" s="43" t="str">
        <f ca="1">+IF(G733&lt;&gt;"",SUM($G$7:G733),"")</f>
        <v/>
      </c>
      <c r="L733" s="46" t="str">
        <f t="shared" ca="1" si="135"/>
        <v/>
      </c>
      <c r="M733" s="51" t="str">
        <f ca="1">+IF(H733&lt;&gt;"",SUM($H$7:H733),"")</f>
        <v/>
      </c>
      <c r="N733" s="47" t="str">
        <f t="shared" ca="1" si="136"/>
        <v/>
      </c>
      <c r="O733" s="46" t="str">
        <f t="shared" ca="1" si="137"/>
        <v/>
      </c>
      <c r="P733" s="46" t="str">
        <f t="shared" ca="1" si="138"/>
        <v/>
      </c>
      <c r="Q733" s="53" t="str">
        <f t="shared" ca="1" si="139"/>
        <v/>
      </c>
      <c r="R733" s="53" t="str">
        <f t="shared" ca="1" si="140"/>
        <v/>
      </c>
    </row>
    <row r="734" spans="1:18" x14ac:dyDescent="0.25">
      <c r="A734" s="31">
        <v>728</v>
      </c>
      <c r="B734" s="37" t="str">
        <f t="shared" ca="1" si="130"/>
        <v/>
      </c>
      <c r="C734" s="40" t="str">
        <f t="shared" ca="1" si="131"/>
        <v/>
      </c>
      <c r="D734" s="43" t="str">
        <f ca="1">+IF($C734&lt;&gt;"",VLOOKUP(YEAR($C734),'Proyecciones cuota'!$B$5:$C$113,2,FALSE),"")</f>
        <v/>
      </c>
      <c r="E734" s="171">
        <f ca="1">IFERROR(IF($D734&lt;&gt;"",VLOOKUP(C734,Simulador!$H$17:$I$27,2,FALSE),0),0)</f>
        <v>0</v>
      </c>
      <c r="F734" s="46" t="str">
        <f t="shared" ca="1" si="132"/>
        <v/>
      </c>
      <c r="G734" s="43" t="str">
        <f ca="1">+IF(F734&lt;&gt;"",F734*VLOOKUP(YEAR($C734),'Proyecciones DTF'!$B$4:$Y$112,IF(C734&lt;EOMONTH($C$1,61),6,IF(AND(C734&gt;=EOMONTH($C$1,61),C734&lt;EOMONTH($C$1,90)),9,IF(AND(C734&gt;=EOMONTH($C$1,91),C734&lt;EOMONTH($C$1,120)),12,IF(AND(C734&gt;=EOMONTH($C$1,121),C734&lt;EOMONTH($C$1,150)),15,IF(AND(C734&gt;=EOMONTH($C$1,151),C734&lt;EOMONTH($C$1,180)),18,IF(AND(C734&gt;=EOMONTH($C$1,181),C734&lt;EOMONTH($C$1,210)),21,24))))))),"")</f>
        <v/>
      </c>
      <c r="H734" s="47" t="str">
        <f ca="1">+IF(F734&lt;&gt;"",F734*VLOOKUP(YEAR($C734),'Proyecciones DTF'!$B$4:$Y$112,IF(C734&lt;EOMONTH($C$1,61),3,IF(AND(C734&gt;=EOMONTH($C$1,61),C734&lt;EOMONTH($C$1,90)),6,IF(AND(C734&gt;=EOMONTH($C$1,91),C734&lt;EOMONTH($C$1,120)),9,IF(AND(C734&gt;=EOMONTH($C$1,121),C734&lt;EOMONTH($C$1,150)),12,IF(AND(C734&gt;=EOMONTH($C$1,151),C734&lt;EOMONTH($C$1,180)),15,IF(AND(C734&gt;=EOMONTH($C$1,181),C734&lt;EOMONTH($C$1,210)),18,21))))))),"")</f>
        <v/>
      </c>
      <c r="I734" s="88" t="str">
        <f t="shared" ca="1" si="133"/>
        <v/>
      </c>
      <c r="J734" s="138" t="str">
        <f t="shared" ca="1" si="134"/>
        <v/>
      </c>
      <c r="K734" s="43" t="str">
        <f ca="1">+IF(G734&lt;&gt;"",SUM($G$7:G734),"")</f>
        <v/>
      </c>
      <c r="L734" s="46" t="str">
        <f t="shared" ca="1" si="135"/>
        <v/>
      </c>
      <c r="M734" s="51" t="str">
        <f ca="1">+IF(H734&lt;&gt;"",SUM($H$7:H734),"")</f>
        <v/>
      </c>
      <c r="N734" s="47" t="str">
        <f t="shared" ca="1" si="136"/>
        <v/>
      </c>
      <c r="O734" s="46" t="str">
        <f t="shared" ca="1" si="137"/>
        <v/>
      </c>
      <c r="P734" s="46" t="str">
        <f t="shared" ca="1" si="138"/>
        <v/>
      </c>
      <c r="Q734" s="53" t="str">
        <f t="shared" ca="1" si="139"/>
        <v/>
      </c>
      <c r="R734" s="53" t="str">
        <f t="shared" ca="1" si="140"/>
        <v/>
      </c>
    </row>
    <row r="735" spans="1:18" x14ac:dyDescent="0.25">
      <c r="A735" s="31">
        <v>729</v>
      </c>
      <c r="B735" s="37" t="str">
        <f t="shared" ca="1" si="130"/>
        <v/>
      </c>
      <c r="C735" s="40" t="str">
        <f t="shared" ca="1" si="131"/>
        <v/>
      </c>
      <c r="D735" s="43" t="str">
        <f ca="1">+IF($C735&lt;&gt;"",VLOOKUP(YEAR($C735),'Proyecciones cuota'!$B$5:$C$113,2,FALSE),"")</f>
        <v/>
      </c>
      <c r="E735" s="171">
        <f ca="1">IFERROR(IF($D735&lt;&gt;"",VLOOKUP(C735,Simulador!$H$17:$I$27,2,FALSE),0),0)</f>
        <v>0</v>
      </c>
      <c r="F735" s="46" t="str">
        <f t="shared" ca="1" si="132"/>
        <v/>
      </c>
      <c r="G735" s="43" t="str">
        <f ca="1">+IF(F735&lt;&gt;"",F735*VLOOKUP(YEAR($C735),'Proyecciones DTF'!$B$4:$Y$112,IF(C735&lt;EOMONTH($C$1,61),6,IF(AND(C735&gt;=EOMONTH($C$1,61),C735&lt;EOMONTH($C$1,90)),9,IF(AND(C735&gt;=EOMONTH($C$1,91),C735&lt;EOMONTH($C$1,120)),12,IF(AND(C735&gt;=EOMONTH($C$1,121),C735&lt;EOMONTH($C$1,150)),15,IF(AND(C735&gt;=EOMONTH($C$1,151),C735&lt;EOMONTH($C$1,180)),18,IF(AND(C735&gt;=EOMONTH($C$1,181),C735&lt;EOMONTH($C$1,210)),21,24))))))),"")</f>
        <v/>
      </c>
      <c r="H735" s="47" t="str">
        <f ca="1">+IF(F735&lt;&gt;"",F735*VLOOKUP(YEAR($C735),'Proyecciones DTF'!$B$4:$Y$112,IF(C735&lt;EOMONTH($C$1,61),3,IF(AND(C735&gt;=EOMONTH($C$1,61),C735&lt;EOMONTH($C$1,90)),6,IF(AND(C735&gt;=EOMONTH($C$1,91),C735&lt;EOMONTH($C$1,120)),9,IF(AND(C735&gt;=EOMONTH($C$1,121),C735&lt;EOMONTH($C$1,150)),12,IF(AND(C735&gt;=EOMONTH($C$1,151),C735&lt;EOMONTH($C$1,180)),15,IF(AND(C735&gt;=EOMONTH($C$1,181),C735&lt;EOMONTH($C$1,210)),18,21))))))),"")</f>
        <v/>
      </c>
      <c r="I735" s="88" t="str">
        <f t="shared" ca="1" si="133"/>
        <v/>
      </c>
      <c r="J735" s="138" t="str">
        <f t="shared" ca="1" si="134"/>
        <v/>
      </c>
      <c r="K735" s="43" t="str">
        <f ca="1">+IF(G735&lt;&gt;"",SUM($G$7:G735),"")</f>
        <v/>
      </c>
      <c r="L735" s="46" t="str">
        <f t="shared" ca="1" si="135"/>
        <v/>
      </c>
      <c r="M735" s="51" t="str">
        <f ca="1">+IF(H735&lt;&gt;"",SUM($H$7:H735),"")</f>
        <v/>
      </c>
      <c r="N735" s="47" t="str">
        <f t="shared" ca="1" si="136"/>
        <v/>
      </c>
      <c r="O735" s="46" t="str">
        <f t="shared" ca="1" si="137"/>
        <v/>
      </c>
      <c r="P735" s="46" t="str">
        <f t="shared" ca="1" si="138"/>
        <v/>
      </c>
      <c r="Q735" s="53" t="str">
        <f t="shared" ca="1" si="139"/>
        <v/>
      </c>
      <c r="R735" s="53" t="str">
        <f t="shared" ca="1" si="140"/>
        <v/>
      </c>
    </row>
    <row r="736" spans="1:18" x14ac:dyDescent="0.25">
      <c r="A736" s="31">
        <v>730</v>
      </c>
      <c r="B736" s="37" t="str">
        <f t="shared" ca="1" si="130"/>
        <v/>
      </c>
      <c r="C736" s="40" t="str">
        <f t="shared" ca="1" si="131"/>
        <v/>
      </c>
      <c r="D736" s="43" t="str">
        <f ca="1">+IF($C736&lt;&gt;"",VLOOKUP(YEAR($C736),'Proyecciones cuota'!$B$5:$C$113,2,FALSE),"")</f>
        <v/>
      </c>
      <c r="E736" s="171">
        <f ca="1">IFERROR(IF($D736&lt;&gt;"",VLOOKUP(C736,Simulador!$H$17:$I$27,2,FALSE),0),0)</f>
        <v>0</v>
      </c>
      <c r="F736" s="46" t="str">
        <f t="shared" ca="1" si="132"/>
        <v/>
      </c>
      <c r="G736" s="43" t="str">
        <f ca="1">+IF(F736&lt;&gt;"",F736*VLOOKUP(YEAR($C736),'Proyecciones DTF'!$B$4:$Y$112,IF(C736&lt;EOMONTH($C$1,61),6,IF(AND(C736&gt;=EOMONTH($C$1,61),C736&lt;EOMONTH($C$1,90)),9,IF(AND(C736&gt;=EOMONTH($C$1,91),C736&lt;EOMONTH($C$1,120)),12,IF(AND(C736&gt;=EOMONTH($C$1,121),C736&lt;EOMONTH($C$1,150)),15,IF(AND(C736&gt;=EOMONTH($C$1,151),C736&lt;EOMONTH($C$1,180)),18,IF(AND(C736&gt;=EOMONTH($C$1,181),C736&lt;EOMONTH($C$1,210)),21,24))))))),"")</f>
        <v/>
      </c>
      <c r="H736" s="47" t="str">
        <f ca="1">+IF(F736&lt;&gt;"",F736*VLOOKUP(YEAR($C736),'Proyecciones DTF'!$B$4:$Y$112,IF(C736&lt;EOMONTH($C$1,61),3,IF(AND(C736&gt;=EOMONTH($C$1,61),C736&lt;EOMONTH($C$1,90)),6,IF(AND(C736&gt;=EOMONTH($C$1,91),C736&lt;EOMONTH($C$1,120)),9,IF(AND(C736&gt;=EOMONTH($C$1,121),C736&lt;EOMONTH($C$1,150)),12,IF(AND(C736&gt;=EOMONTH($C$1,151),C736&lt;EOMONTH($C$1,180)),15,IF(AND(C736&gt;=EOMONTH($C$1,181),C736&lt;EOMONTH($C$1,210)),18,21))))))),"")</f>
        <v/>
      </c>
      <c r="I736" s="88" t="str">
        <f t="shared" ca="1" si="133"/>
        <v/>
      </c>
      <c r="J736" s="138" t="str">
        <f t="shared" ca="1" si="134"/>
        <v/>
      </c>
      <c r="K736" s="43" t="str">
        <f ca="1">+IF(G736&lt;&gt;"",SUM($G$7:G736),"")</f>
        <v/>
      </c>
      <c r="L736" s="46" t="str">
        <f t="shared" ca="1" si="135"/>
        <v/>
      </c>
      <c r="M736" s="51" t="str">
        <f ca="1">+IF(H736&lt;&gt;"",SUM($H$7:H736),"")</f>
        <v/>
      </c>
      <c r="N736" s="47" t="str">
        <f t="shared" ca="1" si="136"/>
        <v/>
      </c>
      <c r="O736" s="46" t="str">
        <f t="shared" ca="1" si="137"/>
        <v/>
      </c>
      <c r="P736" s="46" t="str">
        <f t="shared" ca="1" si="138"/>
        <v/>
      </c>
      <c r="Q736" s="53" t="str">
        <f t="shared" ca="1" si="139"/>
        <v/>
      </c>
      <c r="R736" s="53" t="str">
        <f t="shared" ca="1" si="140"/>
        <v/>
      </c>
    </row>
    <row r="737" spans="1:18" x14ac:dyDescent="0.25">
      <c r="A737" s="31">
        <v>731</v>
      </c>
      <c r="B737" s="37" t="str">
        <f t="shared" ca="1" si="130"/>
        <v/>
      </c>
      <c r="C737" s="40" t="str">
        <f t="shared" ca="1" si="131"/>
        <v/>
      </c>
      <c r="D737" s="43" t="str">
        <f ca="1">+IF($C737&lt;&gt;"",VLOOKUP(YEAR($C737),'Proyecciones cuota'!$B$5:$C$113,2,FALSE),"")</f>
        <v/>
      </c>
      <c r="E737" s="171">
        <f ca="1">IFERROR(IF($D737&lt;&gt;"",VLOOKUP(C737,Simulador!$H$17:$I$27,2,FALSE),0),0)</f>
        <v>0</v>
      </c>
      <c r="F737" s="46" t="str">
        <f t="shared" ca="1" si="132"/>
        <v/>
      </c>
      <c r="G737" s="43" t="str">
        <f ca="1">+IF(F737&lt;&gt;"",F737*VLOOKUP(YEAR($C737),'Proyecciones DTF'!$B$4:$Y$112,IF(C737&lt;EOMONTH($C$1,61),6,IF(AND(C737&gt;=EOMONTH($C$1,61),C737&lt;EOMONTH($C$1,90)),9,IF(AND(C737&gt;=EOMONTH($C$1,91),C737&lt;EOMONTH($C$1,120)),12,IF(AND(C737&gt;=EOMONTH($C$1,121),C737&lt;EOMONTH($C$1,150)),15,IF(AND(C737&gt;=EOMONTH($C$1,151),C737&lt;EOMONTH($C$1,180)),18,IF(AND(C737&gt;=EOMONTH($C$1,181),C737&lt;EOMONTH($C$1,210)),21,24))))))),"")</f>
        <v/>
      </c>
      <c r="H737" s="47" t="str">
        <f ca="1">+IF(F737&lt;&gt;"",F737*VLOOKUP(YEAR($C737),'Proyecciones DTF'!$B$4:$Y$112,IF(C737&lt;EOMONTH($C$1,61),3,IF(AND(C737&gt;=EOMONTH($C$1,61),C737&lt;EOMONTH($C$1,90)),6,IF(AND(C737&gt;=EOMONTH($C$1,91),C737&lt;EOMONTH($C$1,120)),9,IF(AND(C737&gt;=EOMONTH($C$1,121),C737&lt;EOMONTH($C$1,150)),12,IF(AND(C737&gt;=EOMONTH($C$1,151),C737&lt;EOMONTH($C$1,180)),15,IF(AND(C737&gt;=EOMONTH($C$1,181),C737&lt;EOMONTH($C$1,210)),18,21))))))),"")</f>
        <v/>
      </c>
      <c r="I737" s="88" t="str">
        <f t="shared" ca="1" si="133"/>
        <v/>
      </c>
      <c r="J737" s="138" t="str">
        <f t="shared" ca="1" si="134"/>
        <v/>
      </c>
      <c r="K737" s="43" t="str">
        <f ca="1">+IF(G737&lt;&gt;"",SUM($G$7:G737),"")</f>
        <v/>
      </c>
      <c r="L737" s="46" t="str">
        <f t="shared" ca="1" si="135"/>
        <v/>
      </c>
      <c r="M737" s="51" t="str">
        <f ca="1">+IF(H737&lt;&gt;"",SUM($H$7:H737),"")</f>
        <v/>
      </c>
      <c r="N737" s="47" t="str">
        <f t="shared" ca="1" si="136"/>
        <v/>
      </c>
      <c r="O737" s="46" t="str">
        <f t="shared" ca="1" si="137"/>
        <v/>
      </c>
      <c r="P737" s="46" t="str">
        <f t="shared" ca="1" si="138"/>
        <v/>
      </c>
      <c r="Q737" s="53" t="str">
        <f t="shared" ca="1" si="139"/>
        <v/>
      </c>
      <c r="R737" s="53" t="str">
        <f t="shared" ca="1" si="140"/>
        <v/>
      </c>
    </row>
    <row r="738" spans="1:18" x14ac:dyDescent="0.25">
      <c r="A738" s="31">
        <v>732</v>
      </c>
      <c r="B738" s="37" t="str">
        <f t="shared" ca="1" si="130"/>
        <v/>
      </c>
      <c r="C738" s="40" t="str">
        <f t="shared" ca="1" si="131"/>
        <v/>
      </c>
      <c r="D738" s="43" t="str">
        <f ca="1">+IF($C738&lt;&gt;"",VLOOKUP(YEAR($C738),'Proyecciones cuota'!$B$5:$C$113,2,FALSE),"")</f>
        <v/>
      </c>
      <c r="E738" s="171">
        <f ca="1">IFERROR(IF($D738&lt;&gt;"",VLOOKUP(C738,Simulador!$H$17:$I$27,2,FALSE),0),0)</f>
        <v>0</v>
      </c>
      <c r="F738" s="46" t="str">
        <f t="shared" ca="1" si="132"/>
        <v/>
      </c>
      <c r="G738" s="43" t="str">
        <f ca="1">+IF(F738&lt;&gt;"",F738*VLOOKUP(YEAR($C738),'Proyecciones DTF'!$B$4:$Y$112,IF(C738&lt;EOMONTH($C$1,61),6,IF(AND(C738&gt;=EOMONTH($C$1,61),C738&lt;EOMONTH($C$1,90)),9,IF(AND(C738&gt;=EOMONTH($C$1,91),C738&lt;EOMONTH($C$1,120)),12,IF(AND(C738&gt;=EOMONTH($C$1,121),C738&lt;EOMONTH($C$1,150)),15,IF(AND(C738&gt;=EOMONTH($C$1,151),C738&lt;EOMONTH($C$1,180)),18,IF(AND(C738&gt;=EOMONTH($C$1,181),C738&lt;EOMONTH($C$1,210)),21,24))))))),"")</f>
        <v/>
      </c>
      <c r="H738" s="47" t="str">
        <f ca="1">+IF(F738&lt;&gt;"",F738*VLOOKUP(YEAR($C738),'Proyecciones DTF'!$B$4:$Y$112,IF(C738&lt;EOMONTH($C$1,61),3,IF(AND(C738&gt;=EOMONTH($C$1,61),C738&lt;EOMONTH($C$1,90)),6,IF(AND(C738&gt;=EOMONTH($C$1,91),C738&lt;EOMONTH($C$1,120)),9,IF(AND(C738&gt;=EOMONTH($C$1,121),C738&lt;EOMONTH($C$1,150)),12,IF(AND(C738&gt;=EOMONTH($C$1,151),C738&lt;EOMONTH($C$1,180)),15,IF(AND(C738&gt;=EOMONTH($C$1,181),C738&lt;EOMONTH($C$1,210)),18,21))))))),"")</f>
        <v/>
      </c>
      <c r="I738" s="88" t="str">
        <f t="shared" ca="1" si="133"/>
        <v/>
      </c>
      <c r="J738" s="138" t="str">
        <f t="shared" ca="1" si="134"/>
        <v/>
      </c>
      <c r="K738" s="43" t="str">
        <f ca="1">+IF(G738&lt;&gt;"",SUM($G$7:G738),"")</f>
        <v/>
      </c>
      <c r="L738" s="46" t="str">
        <f t="shared" ca="1" si="135"/>
        <v/>
      </c>
      <c r="M738" s="51" t="str">
        <f ca="1">+IF(H738&lt;&gt;"",SUM($H$7:H738),"")</f>
        <v/>
      </c>
      <c r="N738" s="47" t="str">
        <f t="shared" ca="1" si="136"/>
        <v/>
      </c>
      <c r="O738" s="46" t="str">
        <f t="shared" ca="1" si="137"/>
        <v/>
      </c>
      <c r="P738" s="46" t="str">
        <f t="shared" ca="1" si="138"/>
        <v/>
      </c>
      <c r="Q738" s="53" t="str">
        <f t="shared" ca="1" si="139"/>
        <v/>
      </c>
      <c r="R738" s="53" t="str">
        <f t="shared" ca="1" si="140"/>
        <v/>
      </c>
    </row>
    <row r="739" spans="1:18" x14ac:dyDescent="0.25">
      <c r="A739" s="31">
        <v>733</v>
      </c>
      <c r="B739" s="37" t="str">
        <f t="shared" ca="1" si="130"/>
        <v/>
      </c>
      <c r="C739" s="40" t="str">
        <f t="shared" ca="1" si="131"/>
        <v/>
      </c>
      <c r="D739" s="43" t="str">
        <f ca="1">+IF($C739&lt;&gt;"",VLOOKUP(YEAR($C739),'Proyecciones cuota'!$B$5:$C$113,2,FALSE),"")</f>
        <v/>
      </c>
      <c r="E739" s="171">
        <f ca="1">IFERROR(IF($D739&lt;&gt;"",VLOOKUP(C739,Simulador!$H$17:$I$27,2,FALSE),0),0)</f>
        <v>0</v>
      </c>
      <c r="F739" s="46" t="str">
        <f t="shared" ca="1" si="132"/>
        <v/>
      </c>
      <c r="G739" s="43" t="str">
        <f ca="1">+IF(F739&lt;&gt;"",F739*VLOOKUP(YEAR($C739),'Proyecciones DTF'!$B$4:$Y$112,IF(C739&lt;EOMONTH($C$1,61),6,IF(AND(C739&gt;=EOMONTH($C$1,61),C739&lt;EOMONTH($C$1,90)),9,IF(AND(C739&gt;=EOMONTH($C$1,91),C739&lt;EOMONTH($C$1,120)),12,IF(AND(C739&gt;=EOMONTH($C$1,121),C739&lt;EOMONTH($C$1,150)),15,IF(AND(C739&gt;=EOMONTH($C$1,151),C739&lt;EOMONTH($C$1,180)),18,IF(AND(C739&gt;=EOMONTH($C$1,181),C739&lt;EOMONTH($C$1,210)),21,24))))))),"")</f>
        <v/>
      </c>
      <c r="H739" s="47" t="str">
        <f ca="1">+IF(F739&lt;&gt;"",F739*VLOOKUP(YEAR($C739),'Proyecciones DTF'!$B$4:$Y$112,IF(C739&lt;EOMONTH($C$1,61),3,IF(AND(C739&gt;=EOMONTH($C$1,61),C739&lt;EOMONTH($C$1,90)),6,IF(AND(C739&gt;=EOMONTH($C$1,91),C739&lt;EOMONTH($C$1,120)),9,IF(AND(C739&gt;=EOMONTH($C$1,121),C739&lt;EOMONTH($C$1,150)),12,IF(AND(C739&gt;=EOMONTH($C$1,151),C739&lt;EOMONTH($C$1,180)),15,IF(AND(C739&gt;=EOMONTH($C$1,181),C739&lt;EOMONTH($C$1,210)),18,21))))))),"")</f>
        <v/>
      </c>
      <c r="I739" s="88" t="str">
        <f t="shared" ca="1" si="133"/>
        <v/>
      </c>
      <c r="J739" s="138" t="str">
        <f t="shared" ca="1" si="134"/>
        <v/>
      </c>
      <c r="K739" s="43" t="str">
        <f ca="1">+IF(G739&lt;&gt;"",SUM($G$7:G739),"")</f>
        <v/>
      </c>
      <c r="L739" s="46" t="str">
        <f t="shared" ca="1" si="135"/>
        <v/>
      </c>
      <c r="M739" s="51" t="str">
        <f ca="1">+IF(H739&lt;&gt;"",SUM($H$7:H739),"")</f>
        <v/>
      </c>
      <c r="N739" s="47" t="str">
        <f t="shared" ca="1" si="136"/>
        <v/>
      </c>
      <c r="O739" s="46" t="str">
        <f t="shared" ca="1" si="137"/>
        <v/>
      </c>
      <c r="P739" s="46" t="str">
        <f t="shared" ca="1" si="138"/>
        <v/>
      </c>
      <c r="Q739" s="53" t="str">
        <f t="shared" ca="1" si="139"/>
        <v/>
      </c>
      <c r="R739" s="53" t="str">
        <f t="shared" ca="1" si="140"/>
        <v/>
      </c>
    </row>
    <row r="740" spans="1:18" x14ac:dyDescent="0.25">
      <c r="A740" s="31">
        <v>734</v>
      </c>
      <c r="B740" s="37" t="str">
        <f t="shared" ca="1" si="130"/>
        <v/>
      </c>
      <c r="C740" s="40" t="str">
        <f t="shared" ca="1" si="131"/>
        <v/>
      </c>
      <c r="D740" s="43" t="str">
        <f ca="1">+IF($C740&lt;&gt;"",VLOOKUP(YEAR($C740),'Proyecciones cuota'!$B$5:$C$113,2,FALSE),"")</f>
        <v/>
      </c>
      <c r="E740" s="171">
        <f ca="1">IFERROR(IF($D740&lt;&gt;"",VLOOKUP(C740,Simulador!$H$17:$I$27,2,FALSE),0),0)</f>
        <v>0</v>
      </c>
      <c r="F740" s="46" t="str">
        <f t="shared" ca="1" si="132"/>
        <v/>
      </c>
      <c r="G740" s="43" t="str">
        <f ca="1">+IF(F740&lt;&gt;"",F740*VLOOKUP(YEAR($C740),'Proyecciones DTF'!$B$4:$Y$112,IF(C740&lt;EOMONTH($C$1,61),6,IF(AND(C740&gt;=EOMONTH($C$1,61),C740&lt;EOMONTH($C$1,90)),9,IF(AND(C740&gt;=EOMONTH($C$1,91),C740&lt;EOMONTH($C$1,120)),12,IF(AND(C740&gt;=EOMONTH($C$1,121),C740&lt;EOMONTH($C$1,150)),15,IF(AND(C740&gt;=EOMONTH($C$1,151),C740&lt;EOMONTH($C$1,180)),18,IF(AND(C740&gt;=EOMONTH($C$1,181),C740&lt;EOMONTH($C$1,210)),21,24))))))),"")</f>
        <v/>
      </c>
      <c r="H740" s="47" t="str">
        <f ca="1">+IF(F740&lt;&gt;"",F740*VLOOKUP(YEAR($C740),'Proyecciones DTF'!$B$4:$Y$112,IF(C740&lt;EOMONTH($C$1,61),3,IF(AND(C740&gt;=EOMONTH($C$1,61),C740&lt;EOMONTH($C$1,90)),6,IF(AND(C740&gt;=EOMONTH($C$1,91),C740&lt;EOMONTH($C$1,120)),9,IF(AND(C740&gt;=EOMONTH($C$1,121),C740&lt;EOMONTH($C$1,150)),12,IF(AND(C740&gt;=EOMONTH($C$1,151),C740&lt;EOMONTH($C$1,180)),15,IF(AND(C740&gt;=EOMONTH($C$1,181),C740&lt;EOMONTH($C$1,210)),18,21))))))),"")</f>
        <v/>
      </c>
      <c r="I740" s="88" t="str">
        <f t="shared" ca="1" si="133"/>
        <v/>
      </c>
      <c r="J740" s="138" t="str">
        <f t="shared" ca="1" si="134"/>
        <v/>
      </c>
      <c r="K740" s="43" t="str">
        <f ca="1">+IF(G740&lt;&gt;"",SUM($G$7:G740),"")</f>
        <v/>
      </c>
      <c r="L740" s="46" t="str">
        <f t="shared" ca="1" si="135"/>
        <v/>
      </c>
      <c r="M740" s="51" t="str">
        <f ca="1">+IF(H740&lt;&gt;"",SUM($H$7:H740),"")</f>
        <v/>
      </c>
      <c r="N740" s="47" t="str">
        <f t="shared" ca="1" si="136"/>
        <v/>
      </c>
      <c r="O740" s="46" t="str">
        <f t="shared" ca="1" si="137"/>
        <v/>
      </c>
      <c r="P740" s="46" t="str">
        <f t="shared" ca="1" si="138"/>
        <v/>
      </c>
      <c r="Q740" s="53" t="str">
        <f t="shared" ca="1" si="139"/>
        <v/>
      </c>
      <c r="R740" s="53" t="str">
        <f t="shared" ca="1" si="140"/>
        <v/>
      </c>
    </row>
    <row r="741" spans="1:18" x14ac:dyDescent="0.25">
      <c r="A741" s="31">
        <v>735</v>
      </c>
      <c r="B741" s="37" t="str">
        <f t="shared" ca="1" si="130"/>
        <v/>
      </c>
      <c r="C741" s="40" t="str">
        <f t="shared" ca="1" si="131"/>
        <v/>
      </c>
      <c r="D741" s="43" t="str">
        <f ca="1">+IF($C741&lt;&gt;"",VLOOKUP(YEAR($C741),'Proyecciones cuota'!$B$5:$C$113,2,FALSE),"")</f>
        <v/>
      </c>
      <c r="E741" s="171">
        <f ca="1">IFERROR(IF($D741&lt;&gt;"",VLOOKUP(C741,Simulador!$H$17:$I$27,2,FALSE),0),0)</f>
        <v>0</v>
      </c>
      <c r="F741" s="46" t="str">
        <f t="shared" ca="1" si="132"/>
        <v/>
      </c>
      <c r="G741" s="43" t="str">
        <f ca="1">+IF(F741&lt;&gt;"",F741*VLOOKUP(YEAR($C741),'Proyecciones DTF'!$B$4:$Y$112,IF(C741&lt;EOMONTH($C$1,61),6,IF(AND(C741&gt;=EOMONTH($C$1,61),C741&lt;EOMONTH($C$1,90)),9,IF(AND(C741&gt;=EOMONTH($C$1,91),C741&lt;EOMONTH($C$1,120)),12,IF(AND(C741&gt;=EOMONTH($C$1,121),C741&lt;EOMONTH($C$1,150)),15,IF(AND(C741&gt;=EOMONTH($C$1,151),C741&lt;EOMONTH($C$1,180)),18,IF(AND(C741&gt;=EOMONTH($C$1,181),C741&lt;EOMONTH($C$1,210)),21,24))))))),"")</f>
        <v/>
      </c>
      <c r="H741" s="47" t="str">
        <f ca="1">+IF(F741&lt;&gt;"",F741*VLOOKUP(YEAR($C741),'Proyecciones DTF'!$B$4:$Y$112,IF(C741&lt;EOMONTH($C$1,61),3,IF(AND(C741&gt;=EOMONTH($C$1,61),C741&lt;EOMONTH($C$1,90)),6,IF(AND(C741&gt;=EOMONTH($C$1,91),C741&lt;EOMONTH($C$1,120)),9,IF(AND(C741&gt;=EOMONTH($C$1,121),C741&lt;EOMONTH($C$1,150)),12,IF(AND(C741&gt;=EOMONTH($C$1,151),C741&lt;EOMONTH($C$1,180)),15,IF(AND(C741&gt;=EOMONTH($C$1,181),C741&lt;EOMONTH($C$1,210)),18,21))))))),"")</f>
        <v/>
      </c>
      <c r="I741" s="88" t="str">
        <f t="shared" ca="1" si="133"/>
        <v/>
      </c>
      <c r="J741" s="138" t="str">
        <f t="shared" ca="1" si="134"/>
        <v/>
      </c>
      <c r="K741" s="43" t="str">
        <f ca="1">+IF(G741&lt;&gt;"",SUM($G$7:G741),"")</f>
        <v/>
      </c>
      <c r="L741" s="46" t="str">
        <f t="shared" ca="1" si="135"/>
        <v/>
      </c>
      <c r="M741" s="51" t="str">
        <f ca="1">+IF(H741&lt;&gt;"",SUM($H$7:H741),"")</f>
        <v/>
      </c>
      <c r="N741" s="47" t="str">
        <f t="shared" ca="1" si="136"/>
        <v/>
      </c>
      <c r="O741" s="46" t="str">
        <f t="shared" ca="1" si="137"/>
        <v/>
      </c>
      <c r="P741" s="46" t="str">
        <f t="shared" ca="1" si="138"/>
        <v/>
      </c>
      <c r="Q741" s="53" t="str">
        <f t="shared" ca="1" si="139"/>
        <v/>
      </c>
      <c r="R741" s="53" t="str">
        <f t="shared" ca="1" si="140"/>
        <v/>
      </c>
    </row>
    <row r="742" spans="1:18" x14ac:dyDescent="0.25">
      <c r="A742" s="31">
        <v>736</v>
      </c>
      <c r="B742" s="37" t="str">
        <f t="shared" ca="1" si="130"/>
        <v/>
      </c>
      <c r="C742" s="40" t="str">
        <f t="shared" ca="1" si="131"/>
        <v/>
      </c>
      <c r="D742" s="43" t="str">
        <f ca="1">+IF($C742&lt;&gt;"",VLOOKUP(YEAR($C742),'Proyecciones cuota'!$B$5:$C$113,2,FALSE),"")</f>
        <v/>
      </c>
      <c r="E742" s="171">
        <f ca="1">IFERROR(IF($D742&lt;&gt;"",VLOOKUP(C742,Simulador!$H$17:$I$27,2,FALSE),0),0)</f>
        <v>0</v>
      </c>
      <c r="F742" s="46" t="str">
        <f t="shared" ca="1" si="132"/>
        <v/>
      </c>
      <c r="G742" s="43" t="str">
        <f ca="1">+IF(F742&lt;&gt;"",F742*VLOOKUP(YEAR($C742),'Proyecciones DTF'!$B$4:$Y$112,IF(C742&lt;EOMONTH($C$1,61),6,IF(AND(C742&gt;=EOMONTH($C$1,61),C742&lt;EOMONTH($C$1,90)),9,IF(AND(C742&gt;=EOMONTH($C$1,91),C742&lt;EOMONTH($C$1,120)),12,IF(AND(C742&gt;=EOMONTH($C$1,121),C742&lt;EOMONTH($C$1,150)),15,IF(AND(C742&gt;=EOMONTH($C$1,151),C742&lt;EOMONTH($C$1,180)),18,IF(AND(C742&gt;=EOMONTH($C$1,181),C742&lt;EOMONTH($C$1,210)),21,24))))))),"")</f>
        <v/>
      </c>
      <c r="H742" s="47" t="str">
        <f ca="1">+IF(F742&lt;&gt;"",F742*VLOOKUP(YEAR($C742),'Proyecciones DTF'!$B$4:$Y$112,IF(C742&lt;EOMONTH($C$1,61),3,IF(AND(C742&gt;=EOMONTH($C$1,61),C742&lt;EOMONTH($C$1,90)),6,IF(AND(C742&gt;=EOMONTH($C$1,91),C742&lt;EOMONTH($C$1,120)),9,IF(AND(C742&gt;=EOMONTH($C$1,121),C742&lt;EOMONTH($C$1,150)),12,IF(AND(C742&gt;=EOMONTH($C$1,151),C742&lt;EOMONTH($C$1,180)),15,IF(AND(C742&gt;=EOMONTH($C$1,181),C742&lt;EOMONTH($C$1,210)),18,21))))))),"")</f>
        <v/>
      </c>
      <c r="I742" s="88" t="str">
        <f t="shared" ca="1" si="133"/>
        <v/>
      </c>
      <c r="J742" s="138" t="str">
        <f t="shared" ca="1" si="134"/>
        <v/>
      </c>
      <c r="K742" s="43" t="str">
        <f ca="1">+IF(G742&lt;&gt;"",SUM($G$7:G742),"")</f>
        <v/>
      </c>
      <c r="L742" s="46" t="str">
        <f t="shared" ca="1" si="135"/>
        <v/>
      </c>
      <c r="M742" s="51" t="str">
        <f ca="1">+IF(H742&lt;&gt;"",SUM($H$7:H742),"")</f>
        <v/>
      </c>
      <c r="N742" s="47" t="str">
        <f t="shared" ca="1" si="136"/>
        <v/>
      </c>
      <c r="O742" s="46" t="str">
        <f t="shared" ca="1" si="137"/>
        <v/>
      </c>
      <c r="P742" s="46" t="str">
        <f t="shared" ca="1" si="138"/>
        <v/>
      </c>
      <c r="Q742" s="53" t="str">
        <f t="shared" ca="1" si="139"/>
        <v/>
      </c>
      <c r="R742" s="53" t="str">
        <f t="shared" ca="1" si="140"/>
        <v/>
      </c>
    </row>
    <row r="743" spans="1:18" x14ac:dyDescent="0.25">
      <c r="A743" s="31">
        <v>737</v>
      </c>
      <c r="B743" s="37" t="str">
        <f t="shared" ca="1" si="130"/>
        <v/>
      </c>
      <c r="C743" s="40" t="str">
        <f t="shared" ca="1" si="131"/>
        <v/>
      </c>
      <c r="D743" s="43" t="str">
        <f ca="1">+IF($C743&lt;&gt;"",VLOOKUP(YEAR($C743),'Proyecciones cuota'!$B$5:$C$113,2,FALSE),"")</f>
        <v/>
      </c>
      <c r="E743" s="171">
        <f ca="1">IFERROR(IF($D743&lt;&gt;"",VLOOKUP(C743,Simulador!$H$17:$I$27,2,FALSE),0),0)</f>
        <v>0</v>
      </c>
      <c r="F743" s="46" t="str">
        <f t="shared" ca="1" si="132"/>
        <v/>
      </c>
      <c r="G743" s="43" t="str">
        <f ca="1">+IF(F743&lt;&gt;"",F743*VLOOKUP(YEAR($C743),'Proyecciones DTF'!$B$4:$Y$112,IF(C743&lt;EOMONTH($C$1,61),6,IF(AND(C743&gt;=EOMONTH($C$1,61),C743&lt;EOMONTH($C$1,90)),9,IF(AND(C743&gt;=EOMONTH($C$1,91),C743&lt;EOMONTH($C$1,120)),12,IF(AND(C743&gt;=EOMONTH($C$1,121),C743&lt;EOMONTH($C$1,150)),15,IF(AND(C743&gt;=EOMONTH($C$1,151),C743&lt;EOMONTH($C$1,180)),18,IF(AND(C743&gt;=EOMONTH($C$1,181),C743&lt;EOMONTH($C$1,210)),21,24))))))),"")</f>
        <v/>
      </c>
      <c r="H743" s="47" t="str">
        <f ca="1">+IF(F743&lt;&gt;"",F743*VLOOKUP(YEAR($C743),'Proyecciones DTF'!$B$4:$Y$112,IF(C743&lt;EOMONTH($C$1,61),3,IF(AND(C743&gt;=EOMONTH($C$1,61),C743&lt;EOMONTH($C$1,90)),6,IF(AND(C743&gt;=EOMONTH($C$1,91),C743&lt;EOMONTH($C$1,120)),9,IF(AND(C743&gt;=EOMONTH($C$1,121),C743&lt;EOMONTH($C$1,150)),12,IF(AND(C743&gt;=EOMONTH($C$1,151),C743&lt;EOMONTH($C$1,180)),15,IF(AND(C743&gt;=EOMONTH($C$1,181),C743&lt;EOMONTH($C$1,210)),18,21))))))),"")</f>
        <v/>
      </c>
      <c r="I743" s="88" t="str">
        <f t="shared" ca="1" si="133"/>
        <v/>
      </c>
      <c r="J743" s="138" t="str">
        <f t="shared" ca="1" si="134"/>
        <v/>
      </c>
      <c r="K743" s="43" t="str">
        <f ca="1">+IF(G743&lt;&gt;"",SUM($G$7:G743),"")</f>
        <v/>
      </c>
      <c r="L743" s="46" t="str">
        <f t="shared" ca="1" si="135"/>
        <v/>
      </c>
      <c r="M743" s="51" t="str">
        <f ca="1">+IF(H743&lt;&gt;"",SUM($H$7:H743),"")</f>
        <v/>
      </c>
      <c r="N743" s="47" t="str">
        <f t="shared" ca="1" si="136"/>
        <v/>
      </c>
      <c r="O743" s="46" t="str">
        <f t="shared" ca="1" si="137"/>
        <v/>
      </c>
      <c r="P743" s="46" t="str">
        <f t="shared" ca="1" si="138"/>
        <v/>
      </c>
      <c r="Q743" s="53" t="str">
        <f t="shared" ca="1" si="139"/>
        <v/>
      </c>
      <c r="R743" s="53" t="str">
        <f t="shared" ca="1" si="140"/>
        <v/>
      </c>
    </row>
    <row r="744" spans="1:18" x14ac:dyDescent="0.25">
      <c r="A744" s="31">
        <v>738</v>
      </c>
      <c r="B744" s="37" t="str">
        <f t="shared" ca="1" si="130"/>
        <v/>
      </c>
      <c r="C744" s="40" t="str">
        <f t="shared" ca="1" si="131"/>
        <v/>
      </c>
      <c r="D744" s="43" t="str">
        <f ca="1">+IF($C744&lt;&gt;"",VLOOKUP(YEAR($C744),'Proyecciones cuota'!$B$5:$C$113,2,FALSE),"")</f>
        <v/>
      </c>
      <c r="E744" s="171">
        <f ca="1">IFERROR(IF($D744&lt;&gt;"",VLOOKUP(C744,Simulador!$H$17:$I$27,2,FALSE),0),0)</f>
        <v>0</v>
      </c>
      <c r="F744" s="46" t="str">
        <f t="shared" ca="1" si="132"/>
        <v/>
      </c>
      <c r="G744" s="43" t="str">
        <f ca="1">+IF(F744&lt;&gt;"",F744*VLOOKUP(YEAR($C744),'Proyecciones DTF'!$B$4:$Y$112,IF(C744&lt;EOMONTH($C$1,61),6,IF(AND(C744&gt;=EOMONTH($C$1,61),C744&lt;EOMONTH($C$1,90)),9,IF(AND(C744&gt;=EOMONTH($C$1,91),C744&lt;EOMONTH($C$1,120)),12,IF(AND(C744&gt;=EOMONTH($C$1,121),C744&lt;EOMONTH($C$1,150)),15,IF(AND(C744&gt;=EOMONTH($C$1,151),C744&lt;EOMONTH($C$1,180)),18,IF(AND(C744&gt;=EOMONTH($C$1,181),C744&lt;EOMONTH($C$1,210)),21,24))))))),"")</f>
        <v/>
      </c>
      <c r="H744" s="47" t="str">
        <f ca="1">+IF(F744&lt;&gt;"",F744*VLOOKUP(YEAR($C744),'Proyecciones DTF'!$B$4:$Y$112,IF(C744&lt;EOMONTH($C$1,61),3,IF(AND(C744&gt;=EOMONTH($C$1,61),C744&lt;EOMONTH($C$1,90)),6,IF(AND(C744&gt;=EOMONTH($C$1,91),C744&lt;EOMONTH($C$1,120)),9,IF(AND(C744&gt;=EOMONTH($C$1,121),C744&lt;EOMONTH($C$1,150)),12,IF(AND(C744&gt;=EOMONTH($C$1,151),C744&lt;EOMONTH($C$1,180)),15,IF(AND(C744&gt;=EOMONTH($C$1,181),C744&lt;EOMONTH($C$1,210)),18,21))))))),"")</f>
        <v/>
      </c>
      <c r="I744" s="88" t="str">
        <f t="shared" ca="1" si="133"/>
        <v/>
      </c>
      <c r="J744" s="138" t="str">
        <f t="shared" ca="1" si="134"/>
        <v/>
      </c>
      <c r="K744" s="43" t="str">
        <f ca="1">+IF(G744&lt;&gt;"",SUM($G$7:G744),"")</f>
        <v/>
      </c>
      <c r="L744" s="46" t="str">
        <f t="shared" ca="1" si="135"/>
        <v/>
      </c>
      <c r="M744" s="51" t="str">
        <f ca="1">+IF(H744&lt;&gt;"",SUM($H$7:H744),"")</f>
        <v/>
      </c>
      <c r="N744" s="47" t="str">
        <f t="shared" ca="1" si="136"/>
        <v/>
      </c>
      <c r="O744" s="46" t="str">
        <f t="shared" ca="1" si="137"/>
        <v/>
      </c>
      <c r="P744" s="46" t="str">
        <f t="shared" ca="1" si="138"/>
        <v/>
      </c>
      <c r="Q744" s="53" t="str">
        <f t="shared" ca="1" si="139"/>
        <v/>
      </c>
      <c r="R744" s="53" t="str">
        <f t="shared" ca="1" si="140"/>
        <v/>
      </c>
    </row>
    <row r="745" spans="1:18" x14ac:dyDescent="0.25">
      <c r="A745" s="31">
        <v>739</v>
      </c>
      <c r="B745" s="37" t="str">
        <f t="shared" ca="1" si="130"/>
        <v/>
      </c>
      <c r="C745" s="40" t="str">
        <f t="shared" ca="1" si="131"/>
        <v/>
      </c>
      <c r="D745" s="43" t="str">
        <f ca="1">+IF($C745&lt;&gt;"",VLOOKUP(YEAR($C745),'Proyecciones cuota'!$B$5:$C$113,2,FALSE),"")</f>
        <v/>
      </c>
      <c r="E745" s="171">
        <f ca="1">IFERROR(IF($D745&lt;&gt;"",VLOOKUP(C745,Simulador!$H$17:$I$27,2,FALSE),0),0)</f>
        <v>0</v>
      </c>
      <c r="F745" s="46" t="str">
        <f t="shared" ca="1" si="132"/>
        <v/>
      </c>
      <c r="G745" s="43" t="str">
        <f ca="1">+IF(F745&lt;&gt;"",F745*VLOOKUP(YEAR($C745),'Proyecciones DTF'!$B$4:$Y$112,IF(C745&lt;EOMONTH($C$1,61),6,IF(AND(C745&gt;=EOMONTH($C$1,61),C745&lt;EOMONTH($C$1,90)),9,IF(AND(C745&gt;=EOMONTH($C$1,91),C745&lt;EOMONTH($C$1,120)),12,IF(AND(C745&gt;=EOMONTH($C$1,121),C745&lt;EOMONTH($C$1,150)),15,IF(AND(C745&gt;=EOMONTH($C$1,151),C745&lt;EOMONTH($C$1,180)),18,IF(AND(C745&gt;=EOMONTH($C$1,181),C745&lt;EOMONTH($C$1,210)),21,24))))))),"")</f>
        <v/>
      </c>
      <c r="H745" s="47" t="str">
        <f ca="1">+IF(F745&lt;&gt;"",F745*VLOOKUP(YEAR($C745),'Proyecciones DTF'!$B$4:$Y$112,IF(C745&lt;EOMONTH($C$1,61),3,IF(AND(C745&gt;=EOMONTH($C$1,61),C745&lt;EOMONTH($C$1,90)),6,IF(AND(C745&gt;=EOMONTH($C$1,91),C745&lt;EOMONTH($C$1,120)),9,IF(AND(C745&gt;=EOMONTH($C$1,121),C745&lt;EOMONTH($C$1,150)),12,IF(AND(C745&gt;=EOMONTH($C$1,151),C745&lt;EOMONTH($C$1,180)),15,IF(AND(C745&gt;=EOMONTH($C$1,181),C745&lt;EOMONTH($C$1,210)),18,21))))))),"")</f>
        <v/>
      </c>
      <c r="I745" s="88" t="str">
        <f t="shared" ca="1" si="133"/>
        <v/>
      </c>
      <c r="J745" s="138" t="str">
        <f t="shared" ca="1" si="134"/>
        <v/>
      </c>
      <c r="K745" s="43" t="str">
        <f ca="1">+IF(G745&lt;&gt;"",SUM($G$7:G745),"")</f>
        <v/>
      </c>
      <c r="L745" s="46" t="str">
        <f t="shared" ca="1" si="135"/>
        <v/>
      </c>
      <c r="M745" s="51" t="str">
        <f ca="1">+IF(H745&lt;&gt;"",SUM($H$7:H745),"")</f>
        <v/>
      </c>
      <c r="N745" s="47" t="str">
        <f t="shared" ca="1" si="136"/>
        <v/>
      </c>
      <c r="O745" s="46" t="str">
        <f t="shared" ca="1" si="137"/>
        <v/>
      </c>
      <c r="P745" s="46" t="str">
        <f t="shared" ca="1" si="138"/>
        <v/>
      </c>
      <c r="Q745" s="53" t="str">
        <f t="shared" ca="1" si="139"/>
        <v/>
      </c>
      <c r="R745" s="53" t="str">
        <f t="shared" ca="1" si="140"/>
        <v/>
      </c>
    </row>
    <row r="746" spans="1:18" x14ac:dyDescent="0.25">
      <c r="A746" s="31">
        <v>740</v>
      </c>
      <c r="B746" s="37" t="str">
        <f t="shared" ca="1" si="130"/>
        <v/>
      </c>
      <c r="C746" s="40" t="str">
        <f t="shared" ca="1" si="131"/>
        <v/>
      </c>
      <c r="D746" s="43" t="str">
        <f ca="1">+IF($C746&lt;&gt;"",VLOOKUP(YEAR($C746),'Proyecciones cuota'!$B$5:$C$113,2,FALSE),"")</f>
        <v/>
      </c>
      <c r="E746" s="171">
        <f ca="1">IFERROR(IF($D746&lt;&gt;"",VLOOKUP(C746,Simulador!$H$17:$I$27,2,FALSE),0),0)</f>
        <v>0</v>
      </c>
      <c r="F746" s="46" t="str">
        <f t="shared" ca="1" si="132"/>
        <v/>
      </c>
      <c r="G746" s="43" t="str">
        <f ca="1">+IF(F746&lt;&gt;"",F746*VLOOKUP(YEAR($C746),'Proyecciones DTF'!$B$4:$Y$112,IF(C746&lt;EOMONTH($C$1,61),6,IF(AND(C746&gt;=EOMONTH($C$1,61),C746&lt;EOMONTH($C$1,90)),9,IF(AND(C746&gt;=EOMONTH($C$1,91),C746&lt;EOMONTH($C$1,120)),12,IF(AND(C746&gt;=EOMONTH($C$1,121),C746&lt;EOMONTH($C$1,150)),15,IF(AND(C746&gt;=EOMONTH($C$1,151),C746&lt;EOMONTH($C$1,180)),18,IF(AND(C746&gt;=EOMONTH($C$1,181),C746&lt;EOMONTH($C$1,210)),21,24))))))),"")</f>
        <v/>
      </c>
      <c r="H746" s="47" t="str">
        <f ca="1">+IF(F746&lt;&gt;"",F746*VLOOKUP(YEAR($C746),'Proyecciones DTF'!$B$4:$Y$112,IF(C746&lt;EOMONTH($C$1,61),3,IF(AND(C746&gt;=EOMONTH($C$1,61),C746&lt;EOMONTH($C$1,90)),6,IF(AND(C746&gt;=EOMONTH($C$1,91),C746&lt;EOMONTH($C$1,120)),9,IF(AND(C746&gt;=EOMONTH($C$1,121),C746&lt;EOMONTH($C$1,150)),12,IF(AND(C746&gt;=EOMONTH($C$1,151),C746&lt;EOMONTH($C$1,180)),15,IF(AND(C746&gt;=EOMONTH($C$1,181),C746&lt;EOMONTH($C$1,210)),18,21))))))),"")</f>
        <v/>
      </c>
      <c r="I746" s="88" t="str">
        <f t="shared" ca="1" si="133"/>
        <v/>
      </c>
      <c r="J746" s="138" t="str">
        <f t="shared" ca="1" si="134"/>
        <v/>
      </c>
      <c r="K746" s="43" t="str">
        <f ca="1">+IF(G746&lt;&gt;"",SUM($G$7:G746),"")</f>
        <v/>
      </c>
      <c r="L746" s="46" t="str">
        <f t="shared" ca="1" si="135"/>
        <v/>
      </c>
      <c r="M746" s="51" t="str">
        <f ca="1">+IF(H746&lt;&gt;"",SUM($H$7:H746),"")</f>
        <v/>
      </c>
      <c r="N746" s="47" t="str">
        <f t="shared" ca="1" si="136"/>
        <v/>
      </c>
      <c r="O746" s="46" t="str">
        <f t="shared" ca="1" si="137"/>
        <v/>
      </c>
      <c r="P746" s="46" t="str">
        <f t="shared" ca="1" si="138"/>
        <v/>
      </c>
      <c r="Q746" s="53" t="str">
        <f t="shared" ca="1" si="139"/>
        <v/>
      </c>
      <c r="R746" s="53" t="str">
        <f t="shared" ca="1" si="140"/>
        <v/>
      </c>
    </row>
    <row r="747" spans="1:18" x14ac:dyDescent="0.25">
      <c r="A747" s="31">
        <v>741</v>
      </c>
      <c r="B747" s="37" t="str">
        <f t="shared" ca="1" si="130"/>
        <v/>
      </c>
      <c r="C747" s="40" t="str">
        <f t="shared" ca="1" si="131"/>
        <v/>
      </c>
      <c r="D747" s="43" t="str">
        <f ca="1">+IF($C747&lt;&gt;"",VLOOKUP(YEAR($C747),'Proyecciones cuota'!$B$5:$C$113,2,FALSE),"")</f>
        <v/>
      </c>
      <c r="E747" s="171">
        <f ca="1">IFERROR(IF($D747&lt;&gt;"",VLOOKUP(C747,Simulador!$H$17:$I$27,2,FALSE),0),0)</f>
        <v>0</v>
      </c>
      <c r="F747" s="46" t="str">
        <f t="shared" ca="1" si="132"/>
        <v/>
      </c>
      <c r="G747" s="43" t="str">
        <f ca="1">+IF(F747&lt;&gt;"",F747*VLOOKUP(YEAR($C747),'Proyecciones DTF'!$B$4:$Y$112,IF(C747&lt;EOMONTH($C$1,61),6,IF(AND(C747&gt;=EOMONTH($C$1,61),C747&lt;EOMONTH($C$1,90)),9,IF(AND(C747&gt;=EOMONTH($C$1,91),C747&lt;EOMONTH($C$1,120)),12,IF(AND(C747&gt;=EOMONTH($C$1,121),C747&lt;EOMONTH($C$1,150)),15,IF(AND(C747&gt;=EOMONTH($C$1,151),C747&lt;EOMONTH($C$1,180)),18,IF(AND(C747&gt;=EOMONTH($C$1,181),C747&lt;EOMONTH($C$1,210)),21,24))))))),"")</f>
        <v/>
      </c>
      <c r="H747" s="47" t="str">
        <f ca="1">+IF(F747&lt;&gt;"",F747*VLOOKUP(YEAR($C747),'Proyecciones DTF'!$B$4:$Y$112,IF(C747&lt;EOMONTH($C$1,61),3,IF(AND(C747&gt;=EOMONTH($C$1,61),C747&lt;EOMONTH($C$1,90)),6,IF(AND(C747&gt;=EOMONTH($C$1,91),C747&lt;EOMONTH($C$1,120)),9,IF(AND(C747&gt;=EOMONTH($C$1,121),C747&lt;EOMONTH($C$1,150)),12,IF(AND(C747&gt;=EOMONTH($C$1,151),C747&lt;EOMONTH($C$1,180)),15,IF(AND(C747&gt;=EOMONTH($C$1,181),C747&lt;EOMONTH($C$1,210)),18,21))))))),"")</f>
        <v/>
      </c>
      <c r="I747" s="88" t="str">
        <f t="shared" ca="1" si="133"/>
        <v/>
      </c>
      <c r="J747" s="138" t="str">
        <f t="shared" ca="1" si="134"/>
        <v/>
      </c>
      <c r="K747" s="43" t="str">
        <f ca="1">+IF(G747&lt;&gt;"",SUM($G$7:G747),"")</f>
        <v/>
      </c>
      <c r="L747" s="46" t="str">
        <f t="shared" ca="1" si="135"/>
        <v/>
      </c>
      <c r="M747" s="51" t="str">
        <f ca="1">+IF(H747&lt;&gt;"",SUM($H$7:H747),"")</f>
        <v/>
      </c>
      <c r="N747" s="47" t="str">
        <f t="shared" ca="1" si="136"/>
        <v/>
      </c>
      <c r="O747" s="46" t="str">
        <f t="shared" ca="1" si="137"/>
        <v/>
      </c>
      <c r="P747" s="46" t="str">
        <f t="shared" ca="1" si="138"/>
        <v/>
      </c>
      <c r="Q747" s="53" t="str">
        <f t="shared" ca="1" si="139"/>
        <v/>
      </c>
      <c r="R747" s="53" t="str">
        <f t="shared" ca="1" si="140"/>
        <v/>
      </c>
    </row>
    <row r="748" spans="1:18" x14ac:dyDescent="0.25">
      <c r="A748" s="31">
        <v>742</v>
      </c>
      <c r="B748" s="37" t="str">
        <f t="shared" ca="1" si="130"/>
        <v/>
      </c>
      <c r="C748" s="40" t="str">
        <f t="shared" ca="1" si="131"/>
        <v/>
      </c>
      <c r="D748" s="43" t="str">
        <f ca="1">+IF($C748&lt;&gt;"",VLOOKUP(YEAR($C748),'Proyecciones cuota'!$B$5:$C$113,2,FALSE),"")</f>
        <v/>
      </c>
      <c r="E748" s="171">
        <f ca="1">IFERROR(IF($D748&lt;&gt;"",VLOOKUP(C748,Simulador!$H$17:$I$27,2,FALSE),0),0)</f>
        <v>0</v>
      </c>
      <c r="F748" s="46" t="str">
        <f t="shared" ca="1" si="132"/>
        <v/>
      </c>
      <c r="G748" s="43" t="str">
        <f ca="1">+IF(F748&lt;&gt;"",F748*VLOOKUP(YEAR($C748),'Proyecciones DTF'!$B$4:$Y$112,IF(C748&lt;EOMONTH($C$1,61),6,IF(AND(C748&gt;=EOMONTH($C$1,61),C748&lt;EOMONTH($C$1,90)),9,IF(AND(C748&gt;=EOMONTH($C$1,91),C748&lt;EOMONTH($C$1,120)),12,IF(AND(C748&gt;=EOMONTH($C$1,121),C748&lt;EOMONTH($C$1,150)),15,IF(AND(C748&gt;=EOMONTH($C$1,151),C748&lt;EOMONTH($C$1,180)),18,IF(AND(C748&gt;=EOMONTH($C$1,181),C748&lt;EOMONTH($C$1,210)),21,24))))))),"")</f>
        <v/>
      </c>
      <c r="H748" s="47" t="str">
        <f ca="1">+IF(F748&lt;&gt;"",F748*VLOOKUP(YEAR($C748),'Proyecciones DTF'!$B$4:$Y$112,IF(C748&lt;EOMONTH($C$1,61),3,IF(AND(C748&gt;=EOMONTH($C$1,61),C748&lt;EOMONTH($C$1,90)),6,IF(AND(C748&gt;=EOMONTH($C$1,91),C748&lt;EOMONTH($C$1,120)),9,IF(AND(C748&gt;=EOMONTH($C$1,121),C748&lt;EOMONTH($C$1,150)),12,IF(AND(C748&gt;=EOMONTH($C$1,151),C748&lt;EOMONTH($C$1,180)),15,IF(AND(C748&gt;=EOMONTH($C$1,181),C748&lt;EOMONTH($C$1,210)),18,21))))))),"")</f>
        <v/>
      </c>
      <c r="I748" s="88" t="str">
        <f t="shared" ca="1" si="133"/>
        <v/>
      </c>
      <c r="J748" s="138" t="str">
        <f t="shared" ca="1" si="134"/>
        <v/>
      </c>
      <c r="K748" s="43" t="str">
        <f ca="1">+IF(G748&lt;&gt;"",SUM($G$7:G748),"")</f>
        <v/>
      </c>
      <c r="L748" s="46" t="str">
        <f t="shared" ca="1" si="135"/>
        <v/>
      </c>
      <c r="M748" s="51" t="str">
        <f ca="1">+IF(H748&lt;&gt;"",SUM($H$7:H748),"")</f>
        <v/>
      </c>
      <c r="N748" s="47" t="str">
        <f t="shared" ca="1" si="136"/>
        <v/>
      </c>
      <c r="O748" s="46" t="str">
        <f t="shared" ca="1" si="137"/>
        <v/>
      </c>
      <c r="P748" s="46" t="str">
        <f t="shared" ca="1" si="138"/>
        <v/>
      </c>
      <c r="Q748" s="53" t="str">
        <f t="shared" ca="1" si="139"/>
        <v/>
      </c>
      <c r="R748" s="53" t="str">
        <f t="shared" ca="1" si="140"/>
        <v/>
      </c>
    </row>
    <row r="749" spans="1:18" x14ac:dyDescent="0.25">
      <c r="A749" s="31">
        <v>743</v>
      </c>
      <c r="B749" s="37" t="str">
        <f t="shared" ca="1" si="130"/>
        <v/>
      </c>
      <c r="C749" s="40" t="str">
        <f t="shared" ca="1" si="131"/>
        <v/>
      </c>
      <c r="D749" s="43" t="str">
        <f ca="1">+IF($C749&lt;&gt;"",VLOOKUP(YEAR($C749),'Proyecciones cuota'!$B$5:$C$113,2,FALSE),"")</f>
        <v/>
      </c>
      <c r="E749" s="171">
        <f ca="1">IFERROR(IF($D749&lt;&gt;"",VLOOKUP(C749,Simulador!$H$17:$I$27,2,FALSE),0),0)</f>
        <v>0</v>
      </c>
      <c r="F749" s="46" t="str">
        <f t="shared" ca="1" si="132"/>
        <v/>
      </c>
      <c r="G749" s="43" t="str">
        <f ca="1">+IF(F749&lt;&gt;"",F749*VLOOKUP(YEAR($C749),'Proyecciones DTF'!$B$4:$Y$112,IF(C749&lt;EOMONTH($C$1,61),6,IF(AND(C749&gt;=EOMONTH($C$1,61),C749&lt;EOMONTH($C$1,90)),9,IF(AND(C749&gt;=EOMONTH($C$1,91),C749&lt;EOMONTH($C$1,120)),12,IF(AND(C749&gt;=EOMONTH($C$1,121),C749&lt;EOMONTH($C$1,150)),15,IF(AND(C749&gt;=EOMONTH($C$1,151),C749&lt;EOMONTH($C$1,180)),18,IF(AND(C749&gt;=EOMONTH($C$1,181),C749&lt;EOMONTH($C$1,210)),21,24))))))),"")</f>
        <v/>
      </c>
      <c r="H749" s="47" t="str">
        <f ca="1">+IF(F749&lt;&gt;"",F749*VLOOKUP(YEAR($C749),'Proyecciones DTF'!$B$4:$Y$112,IF(C749&lt;EOMONTH($C$1,61),3,IF(AND(C749&gt;=EOMONTH($C$1,61),C749&lt;EOMONTH($C$1,90)),6,IF(AND(C749&gt;=EOMONTH($C$1,91),C749&lt;EOMONTH($C$1,120)),9,IF(AND(C749&gt;=EOMONTH($C$1,121),C749&lt;EOMONTH($C$1,150)),12,IF(AND(C749&gt;=EOMONTH($C$1,151),C749&lt;EOMONTH($C$1,180)),15,IF(AND(C749&gt;=EOMONTH($C$1,181),C749&lt;EOMONTH($C$1,210)),18,21))))))),"")</f>
        <v/>
      </c>
      <c r="I749" s="88" t="str">
        <f t="shared" ca="1" si="133"/>
        <v/>
      </c>
      <c r="J749" s="138" t="str">
        <f t="shared" ca="1" si="134"/>
        <v/>
      </c>
      <c r="K749" s="43" t="str">
        <f ca="1">+IF(G749&lt;&gt;"",SUM($G$7:G749),"")</f>
        <v/>
      </c>
      <c r="L749" s="46" t="str">
        <f t="shared" ca="1" si="135"/>
        <v/>
      </c>
      <c r="M749" s="51" t="str">
        <f ca="1">+IF(H749&lt;&gt;"",SUM($H$7:H749),"")</f>
        <v/>
      </c>
      <c r="N749" s="47" t="str">
        <f t="shared" ca="1" si="136"/>
        <v/>
      </c>
      <c r="O749" s="46" t="str">
        <f t="shared" ca="1" si="137"/>
        <v/>
      </c>
      <c r="P749" s="46" t="str">
        <f t="shared" ca="1" si="138"/>
        <v/>
      </c>
      <c r="Q749" s="53" t="str">
        <f t="shared" ca="1" si="139"/>
        <v/>
      </c>
      <c r="R749" s="53" t="str">
        <f t="shared" ca="1" si="140"/>
        <v/>
      </c>
    </row>
    <row r="750" spans="1:18" x14ac:dyDescent="0.25">
      <c r="A750" s="31">
        <v>744</v>
      </c>
      <c r="B750" s="37" t="str">
        <f t="shared" ca="1" si="130"/>
        <v/>
      </c>
      <c r="C750" s="40" t="str">
        <f t="shared" ca="1" si="131"/>
        <v/>
      </c>
      <c r="D750" s="43" t="str">
        <f ca="1">+IF($C750&lt;&gt;"",VLOOKUP(YEAR($C750),'Proyecciones cuota'!$B$5:$C$113,2,FALSE),"")</f>
        <v/>
      </c>
      <c r="E750" s="171">
        <f ca="1">IFERROR(IF($D750&lt;&gt;"",VLOOKUP(C750,Simulador!$H$17:$I$27,2,FALSE),0),0)</f>
        <v>0</v>
      </c>
      <c r="F750" s="46" t="str">
        <f t="shared" ca="1" si="132"/>
        <v/>
      </c>
      <c r="G750" s="43" t="str">
        <f ca="1">+IF(F750&lt;&gt;"",F750*VLOOKUP(YEAR($C750),'Proyecciones DTF'!$B$4:$Y$112,IF(C750&lt;EOMONTH($C$1,61),6,IF(AND(C750&gt;=EOMONTH($C$1,61),C750&lt;EOMONTH($C$1,90)),9,IF(AND(C750&gt;=EOMONTH($C$1,91),C750&lt;EOMONTH($C$1,120)),12,IF(AND(C750&gt;=EOMONTH($C$1,121),C750&lt;EOMONTH($C$1,150)),15,IF(AND(C750&gt;=EOMONTH($C$1,151),C750&lt;EOMONTH($C$1,180)),18,IF(AND(C750&gt;=EOMONTH($C$1,181),C750&lt;EOMONTH($C$1,210)),21,24))))))),"")</f>
        <v/>
      </c>
      <c r="H750" s="47" t="str">
        <f ca="1">+IF(F750&lt;&gt;"",F750*VLOOKUP(YEAR($C750),'Proyecciones DTF'!$B$4:$Y$112,IF(C750&lt;EOMONTH($C$1,61),3,IF(AND(C750&gt;=EOMONTH($C$1,61),C750&lt;EOMONTH($C$1,90)),6,IF(AND(C750&gt;=EOMONTH($C$1,91),C750&lt;EOMONTH($C$1,120)),9,IF(AND(C750&gt;=EOMONTH($C$1,121),C750&lt;EOMONTH($C$1,150)),12,IF(AND(C750&gt;=EOMONTH($C$1,151),C750&lt;EOMONTH($C$1,180)),15,IF(AND(C750&gt;=EOMONTH($C$1,181),C750&lt;EOMONTH($C$1,210)),18,21))))))),"")</f>
        <v/>
      </c>
      <c r="I750" s="88" t="str">
        <f t="shared" ca="1" si="133"/>
        <v/>
      </c>
      <c r="J750" s="138" t="str">
        <f t="shared" ca="1" si="134"/>
        <v/>
      </c>
      <c r="K750" s="43" t="str">
        <f ca="1">+IF(G750&lt;&gt;"",SUM($G$7:G750),"")</f>
        <v/>
      </c>
      <c r="L750" s="46" t="str">
        <f t="shared" ca="1" si="135"/>
        <v/>
      </c>
      <c r="M750" s="51" t="str">
        <f ca="1">+IF(H750&lt;&gt;"",SUM($H$7:H750),"")</f>
        <v/>
      </c>
      <c r="N750" s="47" t="str">
        <f t="shared" ca="1" si="136"/>
        <v/>
      </c>
      <c r="O750" s="46" t="str">
        <f t="shared" ca="1" si="137"/>
        <v/>
      </c>
      <c r="P750" s="46" t="str">
        <f t="shared" ca="1" si="138"/>
        <v/>
      </c>
      <c r="Q750" s="53" t="str">
        <f t="shared" ca="1" si="139"/>
        <v/>
      </c>
      <c r="R750" s="53" t="str">
        <f t="shared" ca="1" si="140"/>
        <v/>
      </c>
    </row>
    <row r="751" spans="1:18" x14ac:dyDescent="0.25">
      <c r="A751" s="31">
        <v>745</v>
      </c>
      <c r="B751" s="37" t="str">
        <f t="shared" ca="1" si="130"/>
        <v/>
      </c>
      <c r="C751" s="40" t="str">
        <f t="shared" ca="1" si="131"/>
        <v/>
      </c>
      <c r="D751" s="43" t="str">
        <f ca="1">+IF($C751&lt;&gt;"",VLOOKUP(YEAR($C751),'Proyecciones cuota'!$B$5:$C$113,2,FALSE),"")</f>
        <v/>
      </c>
      <c r="E751" s="171">
        <f ca="1">IFERROR(IF($D751&lt;&gt;"",VLOOKUP(C751,Simulador!$H$17:$I$27,2,FALSE),0),0)</f>
        <v>0</v>
      </c>
      <c r="F751" s="46" t="str">
        <f t="shared" ca="1" si="132"/>
        <v/>
      </c>
      <c r="G751" s="43" t="str">
        <f ca="1">+IF(F751&lt;&gt;"",F751*VLOOKUP(YEAR($C751),'Proyecciones DTF'!$B$4:$Y$112,IF(C751&lt;EOMONTH($C$1,61),6,IF(AND(C751&gt;=EOMONTH($C$1,61),C751&lt;EOMONTH($C$1,90)),9,IF(AND(C751&gt;=EOMONTH($C$1,91),C751&lt;EOMONTH($C$1,120)),12,IF(AND(C751&gt;=EOMONTH($C$1,121),C751&lt;EOMONTH($C$1,150)),15,IF(AND(C751&gt;=EOMONTH($C$1,151),C751&lt;EOMONTH($C$1,180)),18,IF(AND(C751&gt;=EOMONTH($C$1,181),C751&lt;EOMONTH($C$1,210)),21,24))))))),"")</f>
        <v/>
      </c>
      <c r="H751" s="47" t="str">
        <f ca="1">+IF(F751&lt;&gt;"",F751*VLOOKUP(YEAR($C751),'Proyecciones DTF'!$B$4:$Y$112,IF(C751&lt;EOMONTH($C$1,61),3,IF(AND(C751&gt;=EOMONTH($C$1,61),C751&lt;EOMONTH($C$1,90)),6,IF(AND(C751&gt;=EOMONTH($C$1,91),C751&lt;EOMONTH($C$1,120)),9,IF(AND(C751&gt;=EOMONTH($C$1,121),C751&lt;EOMONTH($C$1,150)),12,IF(AND(C751&gt;=EOMONTH($C$1,151),C751&lt;EOMONTH($C$1,180)),15,IF(AND(C751&gt;=EOMONTH($C$1,181),C751&lt;EOMONTH($C$1,210)),18,21))))))),"")</f>
        <v/>
      </c>
      <c r="I751" s="88" t="str">
        <f t="shared" ca="1" si="133"/>
        <v/>
      </c>
      <c r="J751" s="138" t="str">
        <f t="shared" ca="1" si="134"/>
        <v/>
      </c>
      <c r="K751" s="43" t="str">
        <f ca="1">+IF(G751&lt;&gt;"",SUM($G$7:G751),"")</f>
        <v/>
      </c>
      <c r="L751" s="46" t="str">
        <f t="shared" ca="1" si="135"/>
        <v/>
      </c>
      <c r="M751" s="51" t="str">
        <f ca="1">+IF(H751&lt;&gt;"",SUM($H$7:H751),"")</f>
        <v/>
      </c>
      <c r="N751" s="47" t="str">
        <f t="shared" ca="1" si="136"/>
        <v/>
      </c>
      <c r="O751" s="46" t="str">
        <f t="shared" ca="1" si="137"/>
        <v/>
      </c>
      <c r="P751" s="46" t="str">
        <f t="shared" ca="1" si="138"/>
        <v/>
      </c>
      <c r="Q751" s="53" t="str">
        <f t="shared" ca="1" si="139"/>
        <v/>
      </c>
      <c r="R751" s="53" t="str">
        <f t="shared" ca="1" si="140"/>
        <v/>
      </c>
    </row>
    <row r="752" spans="1:18" x14ac:dyDescent="0.25">
      <c r="A752" s="31">
        <v>746</v>
      </c>
      <c r="B752" s="37" t="str">
        <f t="shared" ca="1" si="130"/>
        <v/>
      </c>
      <c r="C752" s="40" t="str">
        <f t="shared" ca="1" si="131"/>
        <v/>
      </c>
      <c r="D752" s="43" t="str">
        <f ca="1">+IF($C752&lt;&gt;"",VLOOKUP(YEAR($C752),'Proyecciones cuota'!$B$5:$C$113,2,FALSE),"")</f>
        <v/>
      </c>
      <c r="E752" s="171">
        <f ca="1">IFERROR(IF($D752&lt;&gt;"",VLOOKUP(C752,Simulador!$H$17:$I$27,2,FALSE),0),0)</f>
        <v>0</v>
      </c>
      <c r="F752" s="46" t="str">
        <f t="shared" ca="1" si="132"/>
        <v/>
      </c>
      <c r="G752" s="43" t="str">
        <f ca="1">+IF(F752&lt;&gt;"",F752*VLOOKUP(YEAR($C752),'Proyecciones DTF'!$B$4:$Y$112,IF(C752&lt;EOMONTH($C$1,61),6,IF(AND(C752&gt;=EOMONTH($C$1,61),C752&lt;EOMONTH($C$1,90)),9,IF(AND(C752&gt;=EOMONTH($C$1,91),C752&lt;EOMONTH($C$1,120)),12,IF(AND(C752&gt;=EOMONTH($C$1,121),C752&lt;EOMONTH($C$1,150)),15,IF(AND(C752&gt;=EOMONTH($C$1,151),C752&lt;EOMONTH($C$1,180)),18,IF(AND(C752&gt;=EOMONTH($C$1,181),C752&lt;EOMONTH($C$1,210)),21,24))))))),"")</f>
        <v/>
      </c>
      <c r="H752" s="47" t="str">
        <f ca="1">+IF(F752&lt;&gt;"",F752*VLOOKUP(YEAR($C752),'Proyecciones DTF'!$B$4:$Y$112,IF(C752&lt;EOMONTH($C$1,61),3,IF(AND(C752&gt;=EOMONTH($C$1,61),C752&lt;EOMONTH($C$1,90)),6,IF(AND(C752&gt;=EOMONTH($C$1,91),C752&lt;EOMONTH($C$1,120)),9,IF(AND(C752&gt;=EOMONTH($C$1,121),C752&lt;EOMONTH($C$1,150)),12,IF(AND(C752&gt;=EOMONTH($C$1,151),C752&lt;EOMONTH($C$1,180)),15,IF(AND(C752&gt;=EOMONTH($C$1,181),C752&lt;EOMONTH($C$1,210)),18,21))))))),"")</f>
        <v/>
      </c>
      <c r="I752" s="88" t="str">
        <f t="shared" ca="1" si="133"/>
        <v/>
      </c>
      <c r="J752" s="138" t="str">
        <f t="shared" ca="1" si="134"/>
        <v/>
      </c>
      <c r="K752" s="43" t="str">
        <f ca="1">+IF(G752&lt;&gt;"",SUM($G$7:G752),"")</f>
        <v/>
      </c>
      <c r="L752" s="46" t="str">
        <f t="shared" ca="1" si="135"/>
        <v/>
      </c>
      <c r="M752" s="51" t="str">
        <f ca="1">+IF(H752&lt;&gt;"",SUM($H$7:H752),"")</f>
        <v/>
      </c>
      <c r="N752" s="47" t="str">
        <f t="shared" ca="1" si="136"/>
        <v/>
      </c>
      <c r="O752" s="46" t="str">
        <f t="shared" ca="1" si="137"/>
        <v/>
      </c>
      <c r="P752" s="46" t="str">
        <f t="shared" ca="1" si="138"/>
        <v/>
      </c>
      <c r="Q752" s="53" t="str">
        <f t="shared" ca="1" si="139"/>
        <v/>
      </c>
      <c r="R752" s="53" t="str">
        <f t="shared" ca="1" si="140"/>
        <v/>
      </c>
    </row>
    <row r="753" spans="1:18" x14ac:dyDescent="0.25">
      <c r="A753" s="31">
        <v>747</v>
      </c>
      <c r="B753" s="37" t="str">
        <f t="shared" ca="1" si="130"/>
        <v/>
      </c>
      <c r="C753" s="40" t="str">
        <f t="shared" ca="1" si="131"/>
        <v/>
      </c>
      <c r="D753" s="43" t="str">
        <f ca="1">+IF($C753&lt;&gt;"",VLOOKUP(YEAR($C753),'Proyecciones cuota'!$B$5:$C$113,2,FALSE),"")</f>
        <v/>
      </c>
      <c r="E753" s="171">
        <f ca="1">IFERROR(IF($D753&lt;&gt;"",VLOOKUP(C753,Simulador!$H$17:$I$27,2,FALSE),0),0)</f>
        <v>0</v>
      </c>
      <c r="F753" s="46" t="str">
        <f t="shared" ca="1" si="132"/>
        <v/>
      </c>
      <c r="G753" s="43" t="str">
        <f ca="1">+IF(F753&lt;&gt;"",F753*VLOOKUP(YEAR($C753),'Proyecciones DTF'!$B$4:$Y$112,IF(C753&lt;EOMONTH($C$1,61),6,IF(AND(C753&gt;=EOMONTH($C$1,61),C753&lt;EOMONTH($C$1,90)),9,IF(AND(C753&gt;=EOMONTH($C$1,91),C753&lt;EOMONTH($C$1,120)),12,IF(AND(C753&gt;=EOMONTH($C$1,121),C753&lt;EOMONTH($C$1,150)),15,IF(AND(C753&gt;=EOMONTH($C$1,151),C753&lt;EOMONTH($C$1,180)),18,IF(AND(C753&gt;=EOMONTH($C$1,181),C753&lt;EOMONTH($C$1,210)),21,24))))))),"")</f>
        <v/>
      </c>
      <c r="H753" s="47" t="str">
        <f ca="1">+IF(F753&lt;&gt;"",F753*VLOOKUP(YEAR($C753),'Proyecciones DTF'!$B$4:$Y$112,IF(C753&lt;EOMONTH($C$1,61),3,IF(AND(C753&gt;=EOMONTH($C$1,61),C753&lt;EOMONTH($C$1,90)),6,IF(AND(C753&gt;=EOMONTH($C$1,91),C753&lt;EOMONTH($C$1,120)),9,IF(AND(C753&gt;=EOMONTH($C$1,121),C753&lt;EOMONTH($C$1,150)),12,IF(AND(C753&gt;=EOMONTH($C$1,151),C753&lt;EOMONTH($C$1,180)),15,IF(AND(C753&gt;=EOMONTH($C$1,181),C753&lt;EOMONTH($C$1,210)),18,21))))))),"")</f>
        <v/>
      </c>
      <c r="I753" s="88" t="str">
        <f t="shared" ca="1" si="133"/>
        <v/>
      </c>
      <c r="J753" s="138" t="str">
        <f t="shared" ca="1" si="134"/>
        <v/>
      </c>
      <c r="K753" s="43" t="str">
        <f ca="1">+IF(G753&lt;&gt;"",SUM($G$7:G753),"")</f>
        <v/>
      </c>
      <c r="L753" s="46" t="str">
        <f t="shared" ca="1" si="135"/>
        <v/>
      </c>
      <c r="M753" s="51" t="str">
        <f ca="1">+IF(H753&lt;&gt;"",SUM($H$7:H753),"")</f>
        <v/>
      </c>
      <c r="N753" s="47" t="str">
        <f t="shared" ca="1" si="136"/>
        <v/>
      </c>
      <c r="O753" s="46" t="str">
        <f t="shared" ca="1" si="137"/>
        <v/>
      </c>
      <c r="P753" s="46" t="str">
        <f t="shared" ca="1" si="138"/>
        <v/>
      </c>
      <c r="Q753" s="53" t="str">
        <f t="shared" ca="1" si="139"/>
        <v/>
      </c>
      <c r="R753" s="53" t="str">
        <f t="shared" ca="1" si="140"/>
        <v/>
      </c>
    </row>
    <row r="754" spans="1:18" x14ac:dyDescent="0.25">
      <c r="A754" s="31">
        <v>748</v>
      </c>
      <c r="B754" s="37" t="str">
        <f t="shared" ca="1" si="130"/>
        <v/>
      </c>
      <c r="C754" s="40" t="str">
        <f t="shared" ca="1" si="131"/>
        <v/>
      </c>
      <c r="D754" s="43" t="str">
        <f ca="1">+IF($C754&lt;&gt;"",VLOOKUP(YEAR($C754),'Proyecciones cuota'!$B$5:$C$113,2,FALSE),"")</f>
        <v/>
      </c>
      <c r="E754" s="171">
        <f ca="1">IFERROR(IF($D754&lt;&gt;"",VLOOKUP(C754,Simulador!$H$17:$I$27,2,FALSE),0),0)</f>
        <v>0</v>
      </c>
      <c r="F754" s="46" t="str">
        <f t="shared" ca="1" si="132"/>
        <v/>
      </c>
      <c r="G754" s="43" t="str">
        <f ca="1">+IF(F754&lt;&gt;"",F754*VLOOKUP(YEAR($C754),'Proyecciones DTF'!$B$4:$Y$112,IF(C754&lt;EOMONTH($C$1,61),6,IF(AND(C754&gt;=EOMONTH($C$1,61),C754&lt;EOMONTH($C$1,90)),9,IF(AND(C754&gt;=EOMONTH($C$1,91),C754&lt;EOMONTH($C$1,120)),12,IF(AND(C754&gt;=EOMONTH($C$1,121),C754&lt;EOMONTH($C$1,150)),15,IF(AND(C754&gt;=EOMONTH($C$1,151),C754&lt;EOMONTH($C$1,180)),18,IF(AND(C754&gt;=EOMONTH($C$1,181),C754&lt;EOMONTH($C$1,210)),21,24))))))),"")</f>
        <v/>
      </c>
      <c r="H754" s="47" t="str">
        <f ca="1">+IF(F754&lt;&gt;"",F754*VLOOKUP(YEAR($C754),'Proyecciones DTF'!$B$4:$Y$112,IF(C754&lt;EOMONTH($C$1,61),3,IF(AND(C754&gt;=EOMONTH($C$1,61),C754&lt;EOMONTH($C$1,90)),6,IF(AND(C754&gt;=EOMONTH($C$1,91),C754&lt;EOMONTH($C$1,120)),9,IF(AND(C754&gt;=EOMONTH($C$1,121),C754&lt;EOMONTH($C$1,150)),12,IF(AND(C754&gt;=EOMONTH($C$1,151),C754&lt;EOMONTH($C$1,180)),15,IF(AND(C754&gt;=EOMONTH($C$1,181),C754&lt;EOMONTH($C$1,210)),18,21))))))),"")</f>
        <v/>
      </c>
      <c r="I754" s="88" t="str">
        <f t="shared" ca="1" si="133"/>
        <v/>
      </c>
      <c r="J754" s="138" t="str">
        <f t="shared" ca="1" si="134"/>
        <v/>
      </c>
      <c r="K754" s="43" t="str">
        <f ca="1">+IF(G754&lt;&gt;"",SUM($G$7:G754),"")</f>
        <v/>
      </c>
      <c r="L754" s="46" t="str">
        <f t="shared" ca="1" si="135"/>
        <v/>
      </c>
      <c r="M754" s="51" t="str">
        <f ca="1">+IF(H754&lt;&gt;"",SUM($H$7:H754),"")</f>
        <v/>
      </c>
      <c r="N754" s="47" t="str">
        <f t="shared" ca="1" si="136"/>
        <v/>
      </c>
      <c r="O754" s="46" t="str">
        <f t="shared" ca="1" si="137"/>
        <v/>
      </c>
      <c r="P754" s="46" t="str">
        <f t="shared" ca="1" si="138"/>
        <v/>
      </c>
      <c r="Q754" s="53" t="str">
        <f t="shared" ca="1" si="139"/>
        <v/>
      </c>
      <c r="R754" s="53" t="str">
        <f t="shared" ca="1" si="140"/>
        <v/>
      </c>
    </row>
    <row r="755" spans="1:18" x14ac:dyDescent="0.25">
      <c r="A755" s="31">
        <v>749</v>
      </c>
      <c r="B755" s="37" t="str">
        <f t="shared" ca="1" si="130"/>
        <v/>
      </c>
      <c r="C755" s="40" t="str">
        <f t="shared" ca="1" si="131"/>
        <v/>
      </c>
      <c r="D755" s="43" t="str">
        <f ca="1">+IF($C755&lt;&gt;"",VLOOKUP(YEAR($C755),'Proyecciones cuota'!$B$5:$C$113,2,FALSE),"")</f>
        <v/>
      </c>
      <c r="E755" s="171">
        <f ca="1">IFERROR(IF($D755&lt;&gt;"",VLOOKUP(C755,Simulador!$H$17:$I$27,2,FALSE),0),0)</f>
        <v>0</v>
      </c>
      <c r="F755" s="46" t="str">
        <f t="shared" ca="1" si="132"/>
        <v/>
      </c>
      <c r="G755" s="43" t="str">
        <f ca="1">+IF(F755&lt;&gt;"",F755*VLOOKUP(YEAR($C755),'Proyecciones DTF'!$B$4:$Y$112,IF(C755&lt;EOMONTH($C$1,61),6,IF(AND(C755&gt;=EOMONTH($C$1,61),C755&lt;EOMONTH($C$1,90)),9,IF(AND(C755&gt;=EOMONTH($C$1,91),C755&lt;EOMONTH($C$1,120)),12,IF(AND(C755&gt;=EOMONTH($C$1,121),C755&lt;EOMONTH($C$1,150)),15,IF(AND(C755&gt;=EOMONTH($C$1,151),C755&lt;EOMONTH($C$1,180)),18,IF(AND(C755&gt;=EOMONTH($C$1,181),C755&lt;EOMONTH($C$1,210)),21,24))))))),"")</f>
        <v/>
      </c>
      <c r="H755" s="47" t="str">
        <f ca="1">+IF(F755&lt;&gt;"",F755*VLOOKUP(YEAR($C755),'Proyecciones DTF'!$B$4:$Y$112,IF(C755&lt;EOMONTH($C$1,61),3,IF(AND(C755&gt;=EOMONTH($C$1,61),C755&lt;EOMONTH($C$1,90)),6,IF(AND(C755&gt;=EOMONTH($C$1,91),C755&lt;EOMONTH($C$1,120)),9,IF(AND(C755&gt;=EOMONTH($C$1,121),C755&lt;EOMONTH($C$1,150)),12,IF(AND(C755&gt;=EOMONTH($C$1,151),C755&lt;EOMONTH($C$1,180)),15,IF(AND(C755&gt;=EOMONTH($C$1,181),C755&lt;EOMONTH($C$1,210)),18,21))))))),"")</f>
        <v/>
      </c>
      <c r="I755" s="88" t="str">
        <f t="shared" ca="1" si="133"/>
        <v/>
      </c>
      <c r="J755" s="138" t="str">
        <f t="shared" ca="1" si="134"/>
        <v/>
      </c>
      <c r="K755" s="43" t="str">
        <f ca="1">+IF(G755&lt;&gt;"",SUM($G$7:G755),"")</f>
        <v/>
      </c>
      <c r="L755" s="46" t="str">
        <f t="shared" ca="1" si="135"/>
        <v/>
      </c>
      <c r="M755" s="51" t="str">
        <f ca="1">+IF(H755&lt;&gt;"",SUM($H$7:H755),"")</f>
        <v/>
      </c>
      <c r="N755" s="47" t="str">
        <f t="shared" ca="1" si="136"/>
        <v/>
      </c>
      <c r="O755" s="46" t="str">
        <f t="shared" ca="1" si="137"/>
        <v/>
      </c>
      <c r="P755" s="46" t="str">
        <f t="shared" ca="1" si="138"/>
        <v/>
      </c>
      <c r="Q755" s="53" t="str">
        <f t="shared" ca="1" si="139"/>
        <v/>
      </c>
      <c r="R755" s="53" t="str">
        <f t="shared" ca="1" si="140"/>
        <v/>
      </c>
    </row>
    <row r="756" spans="1:18" x14ac:dyDescent="0.25">
      <c r="A756" s="31">
        <v>750</v>
      </c>
      <c r="B756" s="37" t="str">
        <f t="shared" ca="1" si="130"/>
        <v/>
      </c>
      <c r="C756" s="40" t="str">
        <f t="shared" ca="1" si="131"/>
        <v/>
      </c>
      <c r="D756" s="43" t="str">
        <f ca="1">+IF($C756&lt;&gt;"",VLOOKUP(YEAR($C756),'Proyecciones cuota'!$B$5:$C$113,2,FALSE),"")</f>
        <v/>
      </c>
      <c r="E756" s="171">
        <f ca="1">IFERROR(IF($D756&lt;&gt;"",VLOOKUP(C756,Simulador!$H$17:$I$27,2,FALSE),0),0)</f>
        <v>0</v>
      </c>
      <c r="F756" s="46" t="str">
        <f t="shared" ca="1" si="132"/>
        <v/>
      </c>
      <c r="G756" s="43" t="str">
        <f ca="1">+IF(F756&lt;&gt;"",F756*VLOOKUP(YEAR($C756),'Proyecciones DTF'!$B$4:$Y$112,IF(C756&lt;EOMONTH($C$1,61),6,IF(AND(C756&gt;=EOMONTH($C$1,61),C756&lt;EOMONTH($C$1,90)),9,IF(AND(C756&gt;=EOMONTH($C$1,91),C756&lt;EOMONTH($C$1,120)),12,IF(AND(C756&gt;=EOMONTH($C$1,121),C756&lt;EOMONTH($C$1,150)),15,IF(AND(C756&gt;=EOMONTH($C$1,151),C756&lt;EOMONTH($C$1,180)),18,IF(AND(C756&gt;=EOMONTH($C$1,181),C756&lt;EOMONTH($C$1,210)),21,24))))))),"")</f>
        <v/>
      </c>
      <c r="H756" s="47" t="str">
        <f ca="1">+IF(F756&lt;&gt;"",F756*VLOOKUP(YEAR($C756),'Proyecciones DTF'!$B$4:$Y$112,IF(C756&lt;EOMONTH($C$1,61),3,IF(AND(C756&gt;=EOMONTH($C$1,61),C756&lt;EOMONTH($C$1,90)),6,IF(AND(C756&gt;=EOMONTH($C$1,91),C756&lt;EOMONTH($C$1,120)),9,IF(AND(C756&gt;=EOMONTH($C$1,121),C756&lt;EOMONTH($C$1,150)),12,IF(AND(C756&gt;=EOMONTH($C$1,151),C756&lt;EOMONTH($C$1,180)),15,IF(AND(C756&gt;=EOMONTH($C$1,181),C756&lt;EOMONTH($C$1,210)),18,21))))))),"")</f>
        <v/>
      </c>
      <c r="I756" s="88" t="str">
        <f t="shared" ca="1" si="133"/>
        <v/>
      </c>
      <c r="J756" s="138" t="str">
        <f t="shared" ca="1" si="134"/>
        <v/>
      </c>
      <c r="K756" s="43" t="str">
        <f ca="1">+IF(G756&lt;&gt;"",SUM($G$7:G756),"")</f>
        <v/>
      </c>
      <c r="L756" s="46" t="str">
        <f t="shared" ca="1" si="135"/>
        <v/>
      </c>
      <c r="M756" s="51" t="str">
        <f ca="1">+IF(H756&lt;&gt;"",SUM($H$7:H756),"")</f>
        <v/>
      </c>
      <c r="N756" s="47" t="str">
        <f t="shared" ca="1" si="136"/>
        <v/>
      </c>
      <c r="O756" s="46" t="str">
        <f t="shared" ca="1" si="137"/>
        <v/>
      </c>
      <c r="P756" s="46" t="str">
        <f t="shared" ca="1" si="138"/>
        <v/>
      </c>
      <c r="Q756" s="53" t="str">
        <f t="shared" ca="1" si="139"/>
        <v/>
      </c>
      <c r="R756" s="53" t="str">
        <f t="shared" ca="1" si="140"/>
        <v/>
      </c>
    </row>
    <row r="757" spans="1:18" x14ac:dyDescent="0.25">
      <c r="A757" s="31">
        <v>751</v>
      </c>
      <c r="B757" s="37" t="str">
        <f t="shared" ca="1" si="130"/>
        <v/>
      </c>
      <c r="C757" s="40" t="str">
        <f t="shared" ca="1" si="131"/>
        <v/>
      </c>
      <c r="D757" s="43" t="str">
        <f ca="1">+IF($C757&lt;&gt;"",VLOOKUP(YEAR($C757),'Proyecciones cuota'!$B$5:$C$113,2,FALSE),"")</f>
        <v/>
      </c>
      <c r="E757" s="171">
        <f ca="1">IFERROR(IF($D757&lt;&gt;"",VLOOKUP(C757,Simulador!$H$17:$I$27,2,FALSE),0),0)</f>
        <v>0</v>
      </c>
      <c r="F757" s="46" t="str">
        <f t="shared" ca="1" si="132"/>
        <v/>
      </c>
      <c r="G757" s="43" t="str">
        <f ca="1">+IF(F757&lt;&gt;"",F757*VLOOKUP(YEAR($C757),'Proyecciones DTF'!$B$4:$Y$112,IF(C757&lt;EOMONTH($C$1,61),6,IF(AND(C757&gt;=EOMONTH($C$1,61),C757&lt;EOMONTH($C$1,90)),9,IF(AND(C757&gt;=EOMONTH($C$1,91),C757&lt;EOMONTH($C$1,120)),12,IF(AND(C757&gt;=EOMONTH($C$1,121),C757&lt;EOMONTH($C$1,150)),15,IF(AND(C757&gt;=EOMONTH($C$1,151),C757&lt;EOMONTH($C$1,180)),18,IF(AND(C757&gt;=EOMONTH($C$1,181),C757&lt;EOMONTH($C$1,210)),21,24))))))),"")</f>
        <v/>
      </c>
      <c r="H757" s="47" t="str">
        <f ca="1">+IF(F757&lt;&gt;"",F757*VLOOKUP(YEAR($C757),'Proyecciones DTF'!$B$4:$Y$112,IF(C757&lt;EOMONTH($C$1,61),3,IF(AND(C757&gt;=EOMONTH($C$1,61),C757&lt;EOMONTH($C$1,90)),6,IF(AND(C757&gt;=EOMONTH($C$1,91),C757&lt;EOMONTH($C$1,120)),9,IF(AND(C757&gt;=EOMONTH($C$1,121),C757&lt;EOMONTH($C$1,150)),12,IF(AND(C757&gt;=EOMONTH($C$1,151),C757&lt;EOMONTH($C$1,180)),15,IF(AND(C757&gt;=EOMONTH($C$1,181),C757&lt;EOMONTH($C$1,210)),18,21))))))),"")</f>
        <v/>
      </c>
      <c r="I757" s="88" t="str">
        <f t="shared" ca="1" si="133"/>
        <v/>
      </c>
      <c r="J757" s="138" t="str">
        <f t="shared" ca="1" si="134"/>
        <v/>
      </c>
      <c r="K757" s="43" t="str">
        <f ca="1">+IF(G757&lt;&gt;"",SUM($G$7:G757),"")</f>
        <v/>
      </c>
      <c r="L757" s="46" t="str">
        <f t="shared" ca="1" si="135"/>
        <v/>
      </c>
      <c r="M757" s="51" t="str">
        <f ca="1">+IF(H757&lt;&gt;"",SUM($H$7:H757),"")</f>
        <v/>
      </c>
      <c r="N757" s="47" t="str">
        <f t="shared" ca="1" si="136"/>
        <v/>
      </c>
      <c r="O757" s="46" t="str">
        <f t="shared" ca="1" si="137"/>
        <v/>
      </c>
      <c r="P757" s="46" t="str">
        <f t="shared" ca="1" si="138"/>
        <v/>
      </c>
      <c r="Q757" s="53" t="str">
        <f t="shared" ca="1" si="139"/>
        <v/>
      </c>
      <c r="R757" s="53" t="str">
        <f t="shared" ca="1" si="140"/>
        <v/>
      </c>
    </row>
    <row r="758" spans="1:18" x14ac:dyDescent="0.25">
      <c r="A758" s="31">
        <v>752</v>
      </c>
      <c r="B758" s="37" t="str">
        <f t="shared" ca="1" si="130"/>
        <v/>
      </c>
      <c r="C758" s="40" t="str">
        <f t="shared" ca="1" si="131"/>
        <v/>
      </c>
      <c r="D758" s="43" t="str">
        <f ca="1">+IF($C758&lt;&gt;"",VLOOKUP(YEAR($C758),'Proyecciones cuota'!$B$5:$C$113,2,FALSE),"")</f>
        <v/>
      </c>
      <c r="E758" s="171">
        <f ca="1">IFERROR(IF($D758&lt;&gt;"",VLOOKUP(C758,Simulador!$H$17:$I$27,2,FALSE),0),0)</f>
        <v>0</v>
      </c>
      <c r="F758" s="46" t="str">
        <f t="shared" ca="1" si="132"/>
        <v/>
      </c>
      <c r="G758" s="43" t="str">
        <f ca="1">+IF(F758&lt;&gt;"",F758*VLOOKUP(YEAR($C758),'Proyecciones DTF'!$B$4:$Y$112,IF(C758&lt;EOMONTH($C$1,61),6,IF(AND(C758&gt;=EOMONTH($C$1,61),C758&lt;EOMONTH($C$1,90)),9,IF(AND(C758&gt;=EOMONTH($C$1,91),C758&lt;EOMONTH($C$1,120)),12,IF(AND(C758&gt;=EOMONTH($C$1,121),C758&lt;EOMONTH($C$1,150)),15,IF(AND(C758&gt;=EOMONTH($C$1,151),C758&lt;EOMONTH($C$1,180)),18,IF(AND(C758&gt;=EOMONTH($C$1,181),C758&lt;EOMONTH($C$1,210)),21,24))))))),"")</f>
        <v/>
      </c>
      <c r="H758" s="47" t="str">
        <f ca="1">+IF(F758&lt;&gt;"",F758*VLOOKUP(YEAR($C758),'Proyecciones DTF'!$B$4:$Y$112,IF(C758&lt;EOMONTH($C$1,61),3,IF(AND(C758&gt;=EOMONTH($C$1,61),C758&lt;EOMONTH($C$1,90)),6,IF(AND(C758&gt;=EOMONTH($C$1,91),C758&lt;EOMONTH($C$1,120)),9,IF(AND(C758&gt;=EOMONTH($C$1,121),C758&lt;EOMONTH($C$1,150)),12,IF(AND(C758&gt;=EOMONTH($C$1,151),C758&lt;EOMONTH($C$1,180)),15,IF(AND(C758&gt;=EOMONTH($C$1,181),C758&lt;EOMONTH($C$1,210)),18,21))))))),"")</f>
        <v/>
      </c>
      <c r="I758" s="88" t="str">
        <f t="shared" ca="1" si="133"/>
        <v/>
      </c>
      <c r="J758" s="138" t="str">
        <f t="shared" ca="1" si="134"/>
        <v/>
      </c>
      <c r="K758" s="43" t="str">
        <f ca="1">+IF(G758&lt;&gt;"",SUM($G$7:G758),"")</f>
        <v/>
      </c>
      <c r="L758" s="46" t="str">
        <f t="shared" ca="1" si="135"/>
        <v/>
      </c>
      <c r="M758" s="51" t="str">
        <f ca="1">+IF(H758&lt;&gt;"",SUM($H$7:H758),"")</f>
        <v/>
      </c>
      <c r="N758" s="47" t="str">
        <f t="shared" ca="1" si="136"/>
        <v/>
      </c>
      <c r="O758" s="46" t="str">
        <f t="shared" ca="1" si="137"/>
        <v/>
      </c>
      <c r="P758" s="46" t="str">
        <f t="shared" ca="1" si="138"/>
        <v/>
      </c>
      <c r="Q758" s="53" t="str">
        <f t="shared" ca="1" si="139"/>
        <v/>
      </c>
      <c r="R758" s="53" t="str">
        <f t="shared" ca="1" si="140"/>
        <v/>
      </c>
    </row>
    <row r="759" spans="1:18" x14ac:dyDescent="0.25">
      <c r="A759" s="31">
        <v>753</v>
      </c>
      <c r="B759" s="37" t="str">
        <f t="shared" ca="1" si="130"/>
        <v/>
      </c>
      <c r="C759" s="40" t="str">
        <f t="shared" ca="1" si="131"/>
        <v/>
      </c>
      <c r="D759" s="43" t="str">
        <f ca="1">+IF($C759&lt;&gt;"",VLOOKUP(YEAR($C759),'Proyecciones cuota'!$B$5:$C$113,2,FALSE),"")</f>
        <v/>
      </c>
      <c r="E759" s="171">
        <f ca="1">IFERROR(IF($D759&lt;&gt;"",VLOOKUP(C759,Simulador!$H$17:$I$27,2,FALSE),0),0)</f>
        <v>0</v>
      </c>
      <c r="F759" s="46" t="str">
        <f t="shared" ca="1" si="132"/>
        <v/>
      </c>
      <c r="G759" s="43" t="str">
        <f ca="1">+IF(F759&lt;&gt;"",F759*VLOOKUP(YEAR($C759),'Proyecciones DTF'!$B$4:$Y$112,IF(C759&lt;EOMONTH($C$1,61),6,IF(AND(C759&gt;=EOMONTH($C$1,61),C759&lt;EOMONTH($C$1,90)),9,IF(AND(C759&gt;=EOMONTH($C$1,91),C759&lt;EOMONTH($C$1,120)),12,IF(AND(C759&gt;=EOMONTH($C$1,121),C759&lt;EOMONTH($C$1,150)),15,IF(AND(C759&gt;=EOMONTH($C$1,151),C759&lt;EOMONTH($C$1,180)),18,IF(AND(C759&gt;=EOMONTH($C$1,181),C759&lt;EOMONTH($C$1,210)),21,24))))))),"")</f>
        <v/>
      </c>
      <c r="H759" s="47" t="str">
        <f ca="1">+IF(F759&lt;&gt;"",F759*VLOOKUP(YEAR($C759),'Proyecciones DTF'!$B$4:$Y$112,IF(C759&lt;EOMONTH($C$1,61),3,IF(AND(C759&gt;=EOMONTH($C$1,61),C759&lt;EOMONTH($C$1,90)),6,IF(AND(C759&gt;=EOMONTH($C$1,91),C759&lt;EOMONTH($C$1,120)),9,IF(AND(C759&gt;=EOMONTH($C$1,121),C759&lt;EOMONTH($C$1,150)),12,IF(AND(C759&gt;=EOMONTH($C$1,151),C759&lt;EOMONTH($C$1,180)),15,IF(AND(C759&gt;=EOMONTH($C$1,181),C759&lt;EOMONTH($C$1,210)),18,21))))))),"")</f>
        <v/>
      </c>
      <c r="I759" s="88" t="str">
        <f t="shared" ca="1" si="133"/>
        <v/>
      </c>
      <c r="J759" s="138" t="str">
        <f t="shared" ca="1" si="134"/>
        <v/>
      </c>
      <c r="K759" s="43" t="str">
        <f ca="1">+IF(G759&lt;&gt;"",SUM($G$7:G759),"")</f>
        <v/>
      </c>
      <c r="L759" s="46" t="str">
        <f t="shared" ca="1" si="135"/>
        <v/>
      </c>
      <c r="M759" s="51" t="str">
        <f ca="1">+IF(H759&lt;&gt;"",SUM($H$7:H759),"")</f>
        <v/>
      </c>
      <c r="N759" s="47" t="str">
        <f t="shared" ca="1" si="136"/>
        <v/>
      </c>
      <c r="O759" s="46" t="str">
        <f t="shared" ca="1" si="137"/>
        <v/>
      </c>
      <c r="P759" s="46" t="str">
        <f t="shared" ca="1" si="138"/>
        <v/>
      </c>
      <c r="Q759" s="53" t="str">
        <f t="shared" ca="1" si="139"/>
        <v/>
      </c>
      <c r="R759" s="53" t="str">
        <f t="shared" ca="1" si="140"/>
        <v/>
      </c>
    </row>
    <row r="760" spans="1:18" x14ac:dyDescent="0.25">
      <c r="A760" s="31">
        <v>754</v>
      </c>
      <c r="B760" s="37" t="str">
        <f t="shared" ca="1" si="130"/>
        <v/>
      </c>
      <c r="C760" s="40" t="str">
        <f t="shared" ca="1" si="131"/>
        <v/>
      </c>
      <c r="D760" s="43" t="str">
        <f ca="1">+IF($C760&lt;&gt;"",VLOOKUP(YEAR($C760),'Proyecciones cuota'!$B$5:$C$113,2,FALSE),"")</f>
        <v/>
      </c>
      <c r="E760" s="171">
        <f ca="1">IFERROR(IF($D760&lt;&gt;"",VLOOKUP(C760,Simulador!$H$17:$I$27,2,FALSE),0),0)</f>
        <v>0</v>
      </c>
      <c r="F760" s="46" t="str">
        <f t="shared" ca="1" si="132"/>
        <v/>
      </c>
      <c r="G760" s="43" t="str">
        <f ca="1">+IF(F760&lt;&gt;"",F760*VLOOKUP(YEAR($C760),'Proyecciones DTF'!$B$4:$Y$112,IF(C760&lt;EOMONTH($C$1,61),6,IF(AND(C760&gt;=EOMONTH($C$1,61),C760&lt;EOMONTH($C$1,90)),9,IF(AND(C760&gt;=EOMONTH($C$1,91),C760&lt;EOMONTH($C$1,120)),12,IF(AND(C760&gt;=EOMONTH($C$1,121),C760&lt;EOMONTH($C$1,150)),15,IF(AND(C760&gt;=EOMONTH($C$1,151),C760&lt;EOMONTH($C$1,180)),18,IF(AND(C760&gt;=EOMONTH($C$1,181),C760&lt;EOMONTH($C$1,210)),21,24))))))),"")</f>
        <v/>
      </c>
      <c r="H760" s="47" t="str">
        <f ca="1">+IF(F760&lt;&gt;"",F760*VLOOKUP(YEAR($C760),'Proyecciones DTF'!$B$4:$Y$112,IF(C760&lt;EOMONTH($C$1,61),3,IF(AND(C760&gt;=EOMONTH($C$1,61),C760&lt;EOMONTH($C$1,90)),6,IF(AND(C760&gt;=EOMONTH($C$1,91),C760&lt;EOMONTH($C$1,120)),9,IF(AND(C760&gt;=EOMONTH($C$1,121),C760&lt;EOMONTH($C$1,150)),12,IF(AND(C760&gt;=EOMONTH($C$1,151),C760&lt;EOMONTH($C$1,180)),15,IF(AND(C760&gt;=EOMONTH($C$1,181),C760&lt;EOMONTH($C$1,210)),18,21))))))),"")</f>
        <v/>
      </c>
      <c r="I760" s="88" t="str">
        <f t="shared" ca="1" si="133"/>
        <v/>
      </c>
      <c r="J760" s="138" t="str">
        <f t="shared" ca="1" si="134"/>
        <v/>
      </c>
      <c r="K760" s="43" t="str">
        <f ca="1">+IF(G760&lt;&gt;"",SUM($G$7:G760),"")</f>
        <v/>
      </c>
      <c r="L760" s="46" t="str">
        <f t="shared" ca="1" si="135"/>
        <v/>
      </c>
      <c r="M760" s="51" t="str">
        <f ca="1">+IF(H760&lt;&gt;"",SUM($H$7:H760),"")</f>
        <v/>
      </c>
      <c r="N760" s="47" t="str">
        <f t="shared" ca="1" si="136"/>
        <v/>
      </c>
      <c r="O760" s="46" t="str">
        <f t="shared" ca="1" si="137"/>
        <v/>
      </c>
      <c r="P760" s="46" t="str">
        <f t="shared" ca="1" si="138"/>
        <v/>
      </c>
      <c r="Q760" s="53" t="str">
        <f t="shared" ca="1" si="139"/>
        <v/>
      </c>
      <c r="R760" s="53" t="str">
        <f t="shared" ca="1" si="140"/>
        <v/>
      </c>
    </row>
    <row r="761" spans="1:18" x14ac:dyDescent="0.25">
      <c r="A761" s="31">
        <v>755</v>
      </c>
      <c r="B761" s="37" t="str">
        <f t="shared" ca="1" si="130"/>
        <v/>
      </c>
      <c r="C761" s="40" t="str">
        <f t="shared" ca="1" si="131"/>
        <v/>
      </c>
      <c r="D761" s="43" t="str">
        <f ca="1">+IF($C761&lt;&gt;"",VLOOKUP(YEAR($C761),'Proyecciones cuota'!$B$5:$C$113,2,FALSE),"")</f>
        <v/>
      </c>
      <c r="E761" s="171">
        <f ca="1">IFERROR(IF($D761&lt;&gt;"",VLOOKUP(C761,Simulador!$H$17:$I$27,2,FALSE),0),0)</f>
        <v>0</v>
      </c>
      <c r="F761" s="46" t="str">
        <f t="shared" ca="1" si="132"/>
        <v/>
      </c>
      <c r="G761" s="43" t="str">
        <f ca="1">+IF(F761&lt;&gt;"",F761*VLOOKUP(YEAR($C761),'Proyecciones DTF'!$B$4:$Y$112,IF(C761&lt;EOMONTH($C$1,61),6,IF(AND(C761&gt;=EOMONTH($C$1,61),C761&lt;EOMONTH($C$1,90)),9,IF(AND(C761&gt;=EOMONTH($C$1,91),C761&lt;EOMONTH($C$1,120)),12,IF(AND(C761&gt;=EOMONTH($C$1,121),C761&lt;EOMONTH($C$1,150)),15,IF(AND(C761&gt;=EOMONTH($C$1,151),C761&lt;EOMONTH($C$1,180)),18,IF(AND(C761&gt;=EOMONTH($C$1,181),C761&lt;EOMONTH($C$1,210)),21,24))))))),"")</f>
        <v/>
      </c>
      <c r="H761" s="47" t="str">
        <f ca="1">+IF(F761&lt;&gt;"",F761*VLOOKUP(YEAR($C761),'Proyecciones DTF'!$B$4:$Y$112,IF(C761&lt;EOMONTH($C$1,61),3,IF(AND(C761&gt;=EOMONTH($C$1,61),C761&lt;EOMONTH($C$1,90)),6,IF(AND(C761&gt;=EOMONTH($C$1,91),C761&lt;EOMONTH($C$1,120)),9,IF(AND(C761&gt;=EOMONTH($C$1,121),C761&lt;EOMONTH($C$1,150)),12,IF(AND(C761&gt;=EOMONTH($C$1,151),C761&lt;EOMONTH($C$1,180)),15,IF(AND(C761&gt;=EOMONTH($C$1,181),C761&lt;EOMONTH($C$1,210)),18,21))))))),"")</f>
        <v/>
      </c>
      <c r="I761" s="88" t="str">
        <f t="shared" ca="1" si="133"/>
        <v/>
      </c>
      <c r="J761" s="138" t="str">
        <f t="shared" ca="1" si="134"/>
        <v/>
      </c>
      <c r="K761" s="43" t="str">
        <f ca="1">+IF(G761&lt;&gt;"",SUM($G$7:G761),"")</f>
        <v/>
      </c>
      <c r="L761" s="46" t="str">
        <f t="shared" ca="1" si="135"/>
        <v/>
      </c>
      <c r="M761" s="51" t="str">
        <f ca="1">+IF(H761&lt;&gt;"",SUM($H$7:H761),"")</f>
        <v/>
      </c>
      <c r="N761" s="47" t="str">
        <f t="shared" ca="1" si="136"/>
        <v/>
      </c>
      <c r="O761" s="46" t="str">
        <f t="shared" ca="1" si="137"/>
        <v/>
      </c>
      <c r="P761" s="46" t="str">
        <f t="shared" ca="1" si="138"/>
        <v/>
      </c>
      <c r="Q761" s="53" t="str">
        <f t="shared" ca="1" si="139"/>
        <v/>
      </c>
      <c r="R761" s="53" t="str">
        <f t="shared" ca="1" si="140"/>
        <v/>
      </c>
    </row>
    <row r="762" spans="1:18" x14ac:dyDescent="0.25">
      <c r="A762" s="31">
        <v>756</v>
      </c>
      <c r="B762" s="37" t="str">
        <f t="shared" ca="1" si="130"/>
        <v/>
      </c>
      <c r="C762" s="40" t="str">
        <f t="shared" ca="1" si="131"/>
        <v/>
      </c>
      <c r="D762" s="43" t="str">
        <f ca="1">+IF($C762&lt;&gt;"",VLOOKUP(YEAR($C762),'Proyecciones cuota'!$B$5:$C$113,2,FALSE),"")</f>
        <v/>
      </c>
      <c r="E762" s="171">
        <f ca="1">IFERROR(IF($D762&lt;&gt;"",VLOOKUP(C762,Simulador!$H$17:$I$27,2,FALSE),0),0)</f>
        <v>0</v>
      </c>
      <c r="F762" s="46" t="str">
        <f t="shared" ca="1" si="132"/>
        <v/>
      </c>
      <c r="G762" s="43" t="str">
        <f ca="1">+IF(F762&lt;&gt;"",F762*VLOOKUP(YEAR($C762),'Proyecciones DTF'!$B$4:$Y$112,IF(C762&lt;EOMONTH($C$1,61),6,IF(AND(C762&gt;=EOMONTH($C$1,61),C762&lt;EOMONTH($C$1,90)),9,IF(AND(C762&gt;=EOMONTH($C$1,91),C762&lt;EOMONTH($C$1,120)),12,IF(AND(C762&gt;=EOMONTH($C$1,121),C762&lt;EOMONTH($C$1,150)),15,IF(AND(C762&gt;=EOMONTH($C$1,151),C762&lt;EOMONTH($C$1,180)),18,IF(AND(C762&gt;=EOMONTH($C$1,181),C762&lt;EOMONTH($C$1,210)),21,24))))))),"")</f>
        <v/>
      </c>
      <c r="H762" s="47" t="str">
        <f ca="1">+IF(F762&lt;&gt;"",F762*VLOOKUP(YEAR($C762),'Proyecciones DTF'!$B$4:$Y$112,IF(C762&lt;EOMONTH($C$1,61),3,IF(AND(C762&gt;=EOMONTH($C$1,61),C762&lt;EOMONTH($C$1,90)),6,IF(AND(C762&gt;=EOMONTH($C$1,91),C762&lt;EOMONTH($C$1,120)),9,IF(AND(C762&gt;=EOMONTH($C$1,121),C762&lt;EOMONTH($C$1,150)),12,IF(AND(C762&gt;=EOMONTH($C$1,151),C762&lt;EOMONTH($C$1,180)),15,IF(AND(C762&gt;=EOMONTH($C$1,181),C762&lt;EOMONTH($C$1,210)),18,21))))))),"")</f>
        <v/>
      </c>
      <c r="I762" s="88" t="str">
        <f t="shared" ca="1" si="133"/>
        <v/>
      </c>
      <c r="J762" s="138" t="str">
        <f t="shared" ca="1" si="134"/>
        <v/>
      </c>
      <c r="K762" s="43" t="str">
        <f ca="1">+IF(G762&lt;&gt;"",SUM($G$7:G762),"")</f>
        <v/>
      </c>
      <c r="L762" s="46" t="str">
        <f t="shared" ca="1" si="135"/>
        <v/>
      </c>
      <c r="M762" s="51" t="str">
        <f ca="1">+IF(H762&lt;&gt;"",SUM($H$7:H762),"")</f>
        <v/>
      </c>
      <c r="N762" s="47" t="str">
        <f t="shared" ca="1" si="136"/>
        <v/>
      </c>
      <c r="O762" s="46" t="str">
        <f t="shared" ca="1" si="137"/>
        <v/>
      </c>
      <c r="P762" s="46" t="str">
        <f t="shared" ca="1" si="138"/>
        <v/>
      </c>
      <c r="Q762" s="53" t="str">
        <f t="shared" ca="1" si="139"/>
        <v/>
      </c>
      <c r="R762" s="53" t="str">
        <f t="shared" ca="1" si="140"/>
        <v/>
      </c>
    </row>
    <row r="763" spans="1:18" x14ac:dyDescent="0.25">
      <c r="A763" s="31">
        <v>757</v>
      </c>
      <c r="B763" s="37" t="str">
        <f t="shared" ca="1" si="130"/>
        <v/>
      </c>
      <c r="C763" s="40" t="str">
        <f t="shared" ca="1" si="131"/>
        <v/>
      </c>
      <c r="D763" s="43" t="str">
        <f ca="1">+IF($C763&lt;&gt;"",VLOOKUP(YEAR($C763),'Proyecciones cuota'!$B$5:$C$113,2,FALSE),"")</f>
        <v/>
      </c>
      <c r="E763" s="171">
        <f ca="1">IFERROR(IF($D763&lt;&gt;"",VLOOKUP(C763,Simulador!$H$17:$I$27,2,FALSE),0),0)</f>
        <v>0</v>
      </c>
      <c r="F763" s="46" t="str">
        <f t="shared" ca="1" si="132"/>
        <v/>
      </c>
      <c r="G763" s="43" t="str">
        <f ca="1">+IF(F763&lt;&gt;"",F763*VLOOKUP(YEAR($C763),'Proyecciones DTF'!$B$4:$Y$112,IF(C763&lt;EOMONTH($C$1,61),6,IF(AND(C763&gt;=EOMONTH($C$1,61),C763&lt;EOMONTH($C$1,90)),9,IF(AND(C763&gt;=EOMONTH($C$1,91),C763&lt;EOMONTH($C$1,120)),12,IF(AND(C763&gt;=EOMONTH($C$1,121),C763&lt;EOMONTH($C$1,150)),15,IF(AND(C763&gt;=EOMONTH($C$1,151),C763&lt;EOMONTH($C$1,180)),18,IF(AND(C763&gt;=EOMONTH($C$1,181),C763&lt;EOMONTH($C$1,210)),21,24))))))),"")</f>
        <v/>
      </c>
      <c r="H763" s="47" t="str">
        <f ca="1">+IF(F763&lt;&gt;"",F763*VLOOKUP(YEAR($C763),'Proyecciones DTF'!$B$4:$Y$112,IF(C763&lt;EOMONTH($C$1,61),3,IF(AND(C763&gt;=EOMONTH($C$1,61),C763&lt;EOMONTH($C$1,90)),6,IF(AND(C763&gt;=EOMONTH($C$1,91),C763&lt;EOMONTH($C$1,120)),9,IF(AND(C763&gt;=EOMONTH($C$1,121),C763&lt;EOMONTH($C$1,150)),12,IF(AND(C763&gt;=EOMONTH($C$1,151),C763&lt;EOMONTH($C$1,180)),15,IF(AND(C763&gt;=EOMONTH($C$1,181),C763&lt;EOMONTH($C$1,210)),18,21))))))),"")</f>
        <v/>
      </c>
      <c r="I763" s="88" t="str">
        <f t="shared" ca="1" si="133"/>
        <v/>
      </c>
      <c r="J763" s="138" t="str">
        <f t="shared" ca="1" si="134"/>
        <v/>
      </c>
      <c r="K763" s="43" t="str">
        <f ca="1">+IF(G763&lt;&gt;"",SUM($G$7:G763),"")</f>
        <v/>
      </c>
      <c r="L763" s="46" t="str">
        <f t="shared" ca="1" si="135"/>
        <v/>
      </c>
      <c r="M763" s="51" t="str">
        <f ca="1">+IF(H763&lt;&gt;"",SUM($H$7:H763),"")</f>
        <v/>
      </c>
      <c r="N763" s="47" t="str">
        <f t="shared" ca="1" si="136"/>
        <v/>
      </c>
      <c r="O763" s="46" t="str">
        <f t="shared" ca="1" si="137"/>
        <v/>
      </c>
      <c r="P763" s="46" t="str">
        <f t="shared" ca="1" si="138"/>
        <v/>
      </c>
      <c r="Q763" s="53" t="str">
        <f t="shared" ca="1" si="139"/>
        <v/>
      </c>
      <c r="R763" s="53" t="str">
        <f t="shared" ca="1" si="140"/>
        <v/>
      </c>
    </row>
    <row r="764" spans="1:18" x14ac:dyDescent="0.25">
      <c r="A764" s="31">
        <v>758</v>
      </c>
      <c r="B764" s="37" t="str">
        <f t="shared" ca="1" si="130"/>
        <v/>
      </c>
      <c r="C764" s="40" t="str">
        <f t="shared" ca="1" si="131"/>
        <v/>
      </c>
      <c r="D764" s="43" t="str">
        <f ca="1">+IF($C764&lt;&gt;"",VLOOKUP(YEAR($C764),'Proyecciones cuota'!$B$5:$C$113,2,FALSE),"")</f>
        <v/>
      </c>
      <c r="E764" s="171">
        <f ca="1">IFERROR(IF($D764&lt;&gt;"",VLOOKUP(C764,Simulador!$H$17:$I$27,2,FALSE),0),0)</f>
        <v>0</v>
      </c>
      <c r="F764" s="46" t="str">
        <f t="shared" ca="1" si="132"/>
        <v/>
      </c>
      <c r="G764" s="43" t="str">
        <f ca="1">+IF(F764&lt;&gt;"",F764*VLOOKUP(YEAR($C764),'Proyecciones DTF'!$B$4:$Y$112,IF(C764&lt;EOMONTH($C$1,61),6,IF(AND(C764&gt;=EOMONTH($C$1,61),C764&lt;EOMONTH($C$1,90)),9,IF(AND(C764&gt;=EOMONTH($C$1,91),C764&lt;EOMONTH($C$1,120)),12,IF(AND(C764&gt;=EOMONTH($C$1,121),C764&lt;EOMONTH($C$1,150)),15,IF(AND(C764&gt;=EOMONTH($C$1,151),C764&lt;EOMONTH($C$1,180)),18,IF(AND(C764&gt;=EOMONTH($C$1,181),C764&lt;EOMONTH($C$1,210)),21,24))))))),"")</f>
        <v/>
      </c>
      <c r="H764" s="47" t="str">
        <f ca="1">+IF(F764&lt;&gt;"",F764*VLOOKUP(YEAR($C764),'Proyecciones DTF'!$B$4:$Y$112,IF(C764&lt;EOMONTH($C$1,61),3,IF(AND(C764&gt;=EOMONTH($C$1,61),C764&lt;EOMONTH($C$1,90)),6,IF(AND(C764&gt;=EOMONTH($C$1,91),C764&lt;EOMONTH($C$1,120)),9,IF(AND(C764&gt;=EOMONTH($C$1,121),C764&lt;EOMONTH($C$1,150)),12,IF(AND(C764&gt;=EOMONTH($C$1,151),C764&lt;EOMONTH($C$1,180)),15,IF(AND(C764&gt;=EOMONTH($C$1,181),C764&lt;EOMONTH($C$1,210)),18,21))))))),"")</f>
        <v/>
      </c>
      <c r="I764" s="88" t="str">
        <f t="shared" ca="1" si="133"/>
        <v/>
      </c>
      <c r="J764" s="138" t="str">
        <f t="shared" ca="1" si="134"/>
        <v/>
      </c>
      <c r="K764" s="43" t="str">
        <f ca="1">+IF(G764&lt;&gt;"",SUM($G$7:G764),"")</f>
        <v/>
      </c>
      <c r="L764" s="46" t="str">
        <f t="shared" ca="1" si="135"/>
        <v/>
      </c>
      <c r="M764" s="51" t="str">
        <f ca="1">+IF(H764&lt;&gt;"",SUM($H$7:H764),"")</f>
        <v/>
      </c>
      <c r="N764" s="47" t="str">
        <f t="shared" ca="1" si="136"/>
        <v/>
      </c>
      <c r="O764" s="46" t="str">
        <f t="shared" ca="1" si="137"/>
        <v/>
      </c>
      <c r="P764" s="46" t="str">
        <f t="shared" ca="1" si="138"/>
        <v/>
      </c>
      <c r="Q764" s="53" t="str">
        <f t="shared" ca="1" si="139"/>
        <v/>
      </c>
      <c r="R764" s="53" t="str">
        <f t="shared" ca="1" si="140"/>
        <v/>
      </c>
    </row>
    <row r="765" spans="1:18" x14ac:dyDescent="0.25">
      <c r="A765" s="31">
        <v>759</v>
      </c>
      <c r="B765" s="37" t="str">
        <f t="shared" ca="1" si="130"/>
        <v/>
      </c>
      <c r="C765" s="40" t="str">
        <f t="shared" ca="1" si="131"/>
        <v/>
      </c>
      <c r="D765" s="43" t="str">
        <f ca="1">+IF($C765&lt;&gt;"",VLOOKUP(YEAR($C765),'Proyecciones cuota'!$B$5:$C$113,2,FALSE),"")</f>
        <v/>
      </c>
      <c r="E765" s="171">
        <f ca="1">IFERROR(IF($D765&lt;&gt;"",VLOOKUP(C765,Simulador!$H$17:$I$27,2,FALSE),0),0)</f>
        <v>0</v>
      </c>
      <c r="F765" s="46" t="str">
        <f t="shared" ca="1" si="132"/>
        <v/>
      </c>
      <c r="G765" s="43" t="str">
        <f ca="1">+IF(F765&lt;&gt;"",F765*VLOOKUP(YEAR($C765),'Proyecciones DTF'!$B$4:$Y$112,IF(C765&lt;EOMONTH($C$1,61),6,IF(AND(C765&gt;=EOMONTH($C$1,61),C765&lt;EOMONTH($C$1,90)),9,IF(AND(C765&gt;=EOMONTH($C$1,91),C765&lt;EOMONTH($C$1,120)),12,IF(AND(C765&gt;=EOMONTH($C$1,121),C765&lt;EOMONTH($C$1,150)),15,IF(AND(C765&gt;=EOMONTH($C$1,151),C765&lt;EOMONTH($C$1,180)),18,IF(AND(C765&gt;=EOMONTH($C$1,181),C765&lt;EOMONTH($C$1,210)),21,24))))))),"")</f>
        <v/>
      </c>
      <c r="H765" s="47" t="str">
        <f ca="1">+IF(F765&lt;&gt;"",F765*VLOOKUP(YEAR($C765),'Proyecciones DTF'!$B$4:$Y$112,IF(C765&lt;EOMONTH($C$1,61),3,IF(AND(C765&gt;=EOMONTH($C$1,61),C765&lt;EOMONTH($C$1,90)),6,IF(AND(C765&gt;=EOMONTH($C$1,91),C765&lt;EOMONTH($C$1,120)),9,IF(AND(C765&gt;=EOMONTH($C$1,121),C765&lt;EOMONTH($C$1,150)),12,IF(AND(C765&gt;=EOMONTH($C$1,151),C765&lt;EOMONTH($C$1,180)),15,IF(AND(C765&gt;=EOMONTH($C$1,181),C765&lt;EOMONTH($C$1,210)),18,21))))))),"")</f>
        <v/>
      </c>
      <c r="I765" s="88" t="str">
        <f t="shared" ca="1" si="133"/>
        <v/>
      </c>
      <c r="J765" s="138" t="str">
        <f t="shared" ca="1" si="134"/>
        <v/>
      </c>
      <c r="K765" s="43" t="str">
        <f ca="1">+IF(G765&lt;&gt;"",SUM($G$7:G765),"")</f>
        <v/>
      </c>
      <c r="L765" s="46" t="str">
        <f t="shared" ca="1" si="135"/>
        <v/>
      </c>
      <c r="M765" s="51" t="str">
        <f ca="1">+IF(H765&lt;&gt;"",SUM($H$7:H765),"")</f>
        <v/>
      </c>
      <c r="N765" s="47" t="str">
        <f t="shared" ca="1" si="136"/>
        <v/>
      </c>
      <c r="O765" s="46" t="str">
        <f t="shared" ca="1" si="137"/>
        <v/>
      </c>
      <c r="P765" s="46" t="str">
        <f t="shared" ca="1" si="138"/>
        <v/>
      </c>
      <c r="Q765" s="53" t="str">
        <f t="shared" ca="1" si="139"/>
        <v/>
      </c>
      <c r="R765" s="53" t="str">
        <f t="shared" ca="1" si="140"/>
        <v/>
      </c>
    </row>
    <row r="766" spans="1:18" x14ac:dyDescent="0.25">
      <c r="A766" s="31">
        <v>760</v>
      </c>
      <c r="B766" s="37" t="str">
        <f t="shared" ca="1" si="130"/>
        <v/>
      </c>
      <c r="C766" s="40" t="str">
        <f t="shared" ca="1" si="131"/>
        <v/>
      </c>
      <c r="D766" s="43" t="str">
        <f ca="1">+IF($C766&lt;&gt;"",VLOOKUP(YEAR($C766),'Proyecciones cuota'!$B$5:$C$113,2,FALSE),"")</f>
        <v/>
      </c>
      <c r="E766" s="171">
        <f ca="1">IFERROR(IF($D766&lt;&gt;"",VLOOKUP(C766,Simulador!$H$17:$I$27,2,FALSE),0),0)</f>
        <v>0</v>
      </c>
      <c r="F766" s="46" t="str">
        <f t="shared" ca="1" si="132"/>
        <v/>
      </c>
      <c r="G766" s="43" t="str">
        <f ca="1">+IF(F766&lt;&gt;"",F766*VLOOKUP(YEAR($C766),'Proyecciones DTF'!$B$4:$Y$112,IF(C766&lt;EOMONTH($C$1,61),6,IF(AND(C766&gt;=EOMONTH($C$1,61),C766&lt;EOMONTH($C$1,90)),9,IF(AND(C766&gt;=EOMONTH($C$1,91),C766&lt;EOMONTH($C$1,120)),12,IF(AND(C766&gt;=EOMONTH($C$1,121),C766&lt;EOMONTH($C$1,150)),15,IF(AND(C766&gt;=EOMONTH($C$1,151),C766&lt;EOMONTH($C$1,180)),18,IF(AND(C766&gt;=EOMONTH($C$1,181),C766&lt;EOMONTH($C$1,210)),21,24))))))),"")</f>
        <v/>
      </c>
      <c r="H766" s="47" t="str">
        <f ca="1">+IF(F766&lt;&gt;"",F766*VLOOKUP(YEAR($C766),'Proyecciones DTF'!$B$4:$Y$112,IF(C766&lt;EOMONTH($C$1,61),3,IF(AND(C766&gt;=EOMONTH($C$1,61),C766&lt;EOMONTH($C$1,90)),6,IF(AND(C766&gt;=EOMONTH($C$1,91),C766&lt;EOMONTH($C$1,120)),9,IF(AND(C766&gt;=EOMONTH($C$1,121),C766&lt;EOMONTH($C$1,150)),12,IF(AND(C766&gt;=EOMONTH($C$1,151),C766&lt;EOMONTH($C$1,180)),15,IF(AND(C766&gt;=EOMONTH($C$1,181),C766&lt;EOMONTH($C$1,210)),18,21))))))),"")</f>
        <v/>
      </c>
      <c r="I766" s="88" t="str">
        <f t="shared" ca="1" si="133"/>
        <v/>
      </c>
      <c r="J766" s="138" t="str">
        <f t="shared" ca="1" si="134"/>
        <v/>
      </c>
      <c r="K766" s="43" t="str">
        <f ca="1">+IF(G766&lt;&gt;"",SUM($G$7:G766),"")</f>
        <v/>
      </c>
      <c r="L766" s="46" t="str">
        <f t="shared" ca="1" si="135"/>
        <v/>
      </c>
      <c r="M766" s="51" t="str">
        <f ca="1">+IF(H766&lt;&gt;"",SUM($H$7:H766),"")</f>
        <v/>
      </c>
      <c r="N766" s="47" t="str">
        <f t="shared" ca="1" si="136"/>
        <v/>
      </c>
      <c r="O766" s="46" t="str">
        <f t="shared" ca="1" si="137"/>
        <v/>
      </c>
      <c r="P766" s="46" t="str">
        <f t="shared" ca="1" si="138"/>
        <v/>
      </c>
      <c r="Q766" s="53" t="str">
        <f t="shared" ca="1" si="139"/>
        <v/>
      </c>
      <c r="R766" s="53" t="str">
        <f t="shared" ca="1" si="140"/>
        <v/>
      </c>
    </row>
    <row r="767" spans="1:18" x14ac:dyDescent="0.25">
      <c r="A767" s="31">
        <v>761</v>
      </c>
      <c r="B767" s="37" t="str">
        <f t="shared" ca="1" si="130"/>
        <v/>
      </c>
      <c r="C767" s="40" t="str">
        <f t="shared" ca="1" si="131"/>
        <v/>
      </c>
      <c r="D767" s="43" t="str">
        <f ca="1">+IF($C767&lt;&gt;"",VLOOKUP(YEAR($C767),'Proyecciones cuota'!$B$5:$C$113,2,FALSE),"")</f>
        <v/>
      </c>
      <c r="E767" s="171">
        <f ca="1">IFERROR(IF($D767&lt;&gt;"",VLOOKUP(C767,Simulador!$H$17:$I$27,2,FALSE),0),0)</f>
        <v>0</v>
      </c>
      <c r="F767" s="46" t="str">
        <f t="shared" ca="1" si="132"/>
        <v/>
      </c>
      <c r="G767" s="43" t="str">
        <f ca="1">+IF(F767&lt;&gt;"",F767*VLOOKUP(YEAR($C767),'Proyecciones DTF'!$B$4:$Y$112,IF(C767&lt;EOMONTH($C$1,61),6,IF(AND(C767&gt;=EOMONTH($C$1,61),C767&lt;EOMONTH($C$1,90)),9,IF(AND(C767&gt;=EOMONTH($C$1,91),C767&lt;EOMONTH($C$1,120)),12,IF(AND(C767&gt;=EOMONTH($C$1,121),C767&lt;EOMONTH($C$1,150)),15,IF(AND(C767&gt;=EOMONTH($C$1,151),C767&lt;EOMONTH($C$1,180)),18,IF(AND(C767&gt;=EOMONTH($C$1,181),C767&lt;EOMONTH($C$1,210)),21,24))))))),"")</f>
        <v/>
      </c>
      <c r="H767" s="47" t="str">
        <f ca="1">+IF(F767&lt;&gt;"",F767*VLOOKUP(YEAR($C767),'Proyecciones DTF'!$B$4:$Y$112,IF(C767&lt;EOMONTH($C$1,61),3,IF(AND(C767&gt;=EOMONTH($C$1,61),C767&lt;EOMONTH($C$1,90)),6,IF(AND(C767&gt;=EOMONTH($C$1,91),C767&lt;EOMONTH($C$1,120)),9,IF(AND(C767&gt;=EOMONTH($C$1,121),C767&lt;EOMONTH($C$1,150)),12,IF(AND(C767&gt;=EOMONTH($C$1,151),C767&lt;EOMONTH($C$1,180)),15,IF(AND(C767&gt;=EOMONTH($C$1,181),C767&lt;EOMONTH($C$1,210)),18,21))))))),"")</f>
        <v/>
      </c>
      <c r="I767" s="88" t="str">
        <f t="shared" ca="1" si="133"/>
        <v/>
      </c>
      <c r="J767" s="138" t="str">
        <f t="shared" ca="1" si="134"/>
        <v/>
      </c>
      <c r="K767" s="43" t="str">
        <f ca="1">+IF(G767&lt;&gt;"",SUM($G$7:G767),"")</f>
        <v/>
      </c>
      <c r="L767" s="46" t="str">
        <f t="shared" ca="1" si="135"/>
        <v/>
      </c>
      <c r="M767" s="51" t="str">
        <f ca="1">+IF(H767&lt;&gt;"",SUM($H$7:H767),"")</f>
        <v/>
      </c>
      <c r="N767" s="47" t="str">
        <f t="shared" ca="1" si="136"/>
        <v/>
      </c>
      <c r="O767" s="46" t="str">
        <f t="shared" ca="1" si="137"/>
        <v/>
      </c>
      <c r="P767" s="46" t="str">
        <f t="shared" ca="1" si="138"/>
        <v/>
      </c>
      <c r="Q767" s="53" t="str">
        <f t="shared" ca="1" si="139"/>
        <v/>
      </c>
      <c r="R767" s="53" t="str">
        <f t="shared" ca="1" si="140"/>
        <v/>
      </c>
    </row>
    <row r="768" spans="1:18" x14ac:dyDescent="0.25">
      <c r="A768" s="31">
        <v>762</v>
      </c>
      <c r="B768" s="37" t="str">
        <f t="shared" ca="1" si="130"/>
        <v/>
      </c>
      <c r="C768" s="40" t="str">
        <f t="shared" ca="1" si="131"/>
        <v/>
      </c>
      <c r="D768" s="43" t="str">
        <f ca="1">+IF($C768&lt;&gt;"",VLOOKUP(YEAR($C768),'Proyecciones cuota'!$B$5:$C$113,2,FALSE),"")</f>
        <v/>
      </c>
      <c r="E768" s="171">
        <f ca="1">IFERROR(IF($D768&lt;&gt;"",VLOOKUP(C768,Simulador!$H$17:$I$27,2,FALSE),0),0)</f>
        <v>0</v>
      </c>
      <c r="F768" s="46" t="str">
        <f t="shared" ca="1" si="132"/>
        <v/>
      </c>
      <c r="G768" s="43" t="str">
        <f ca="1">+IF(F768&lt;&gt;"",F768*VLOOKUP(YEAR($C768),'Proyecciones DTF'!$B$4:$Y$112,IF(C768&lt;EOMONTH($C$1,61),6,IF(AND(C768&gt;=EOMONTH($C$1,61),C768&lt;EOMONTH($C$1,90)),9,IF(AND(C768&gt;=EOMONTH($C$1,91),C768&lt;EOMONTH($C$1,120)),12,IF(AND(C768&gt;=EOMONTH($C$1,121),C768&lt;EOMONTH($C$1,150)),15,IF(AND(C768&gt;=EOMONTH($C$1,151),C768&lt;EOMONTH($C$1,180)),18,IF(AND(C768&gt;=EOMONTH($C$1,181),C768&lt;EOMONTH($C$1,210)),21,24))))))),"")</f>
        <v/>
      </c>
      <c r="H768" s="47" t="str">
        <f ca="1">+IF(F768&lt;&gt;"",F768*VLOOKUP(YEAR($C768),'Proyecciones DTF'!$B$4:$Y$112,IF(C768&lt;EOMONTH($C$1,61),3,IF(AND(C768&gt;=EOMONTH($C$1,61),C768&lt;EOMONTH($C$1,90)),6,IF(AND(C768&gt;=EOMONTH($C$1,91),C768&lt;EOMONTH($C$1,120)),9,IF(AND(C768&gt;=EOMONTH($C$1,121),C768&lt;EOMONTH($C$1,150)),12,IF(AND(C768&gt;=EOMONTH($C$1,151),C768&lt;EOMONTH($C$1,180)),15,IF(AND(C768&gt;=EOMONTH($C$1,181),C768&lt;EOMONTH($C$1,210)),18,21))))))),"")</f>
        <v/>
      </c>
      <c r="I768" s="88" t="str">
        <f t="shared" ca="1" si="133"/>
        <v/>
      </c>
      <c r="J768" s="138" t="str">
        <f t="shared" ca="1" si="134"/>
        <v/>
      </c>
      <c r="K768" s="43" t="str">
        <f ca="1">+IF(G768&lt;&gt;"",SUM($G$7:G768),"")</f>
        <v/>
      </c>
      <c r="L768" s="46" t="str">
        <f t="shared" ca="1" si="135"/>
        <v/>
      </c>
      <c r="M768" s="51" t="str">
        <f ca="1">+IF(H768&lt;&gt;"",SUM($H$7:H768),"")</f>
        <v/>
      </c>
      <c r="N768" s="47" t="str">
        <f t="shared" ca="1" si="136"/>
        <v/>
      </c>
      <c r="O768" s="46" t="str">
        <f t="shared" ca="1" si="137"/>
        <v/>
      </c>
      <c r="P768" s="46" t="str">
        <f t="shared" ca="1" si="138"/>
        <v/>
      </c>
      <c r="Q768" s="53" t="str">
        <f t="shared" ca="1" si="139"/>
        <v/>
      </c>
      <c r="R768" s="53" t="str">
        <f t="shared" ca="1" si="140"/>
        <v/>
      </c>
    </row>
    <row r="769" spans="1:18" x14ac:dyDescent="0.25">
      <c r="A769" s="31">
        <v>763</v>
      </c>
      <c r="B769" s="37" t="str">
        <f t="shared" ca="1" si="130"/>
        <v/>
      </c>
      <c r="C769" s="40" t="str">
        <f t="shared" ca="1" si="131"/>
        <v/>
      </c>
      <c r="D769" s="43" t="str">
        <f ca="1">+IF($C769&lt;&gt;"",VLOOKUP(YEAR($C769),'Proyecciones cuota'!$B$5:$C$113,2,FALSE),"")</f>
        <v/>
      </c>
      <c r="E769" s="171">
        <f ca="1">IFERROR(IF($D769&lt;&gt;"",VLOOKUP(C769,Simulador!$H$17:$I$27,2,FALSE),0),0)</f>
        <v>0</v>
      </c>
      <c r="F769" s="46" t="str">
        <f t="shared" ca="1" si="132"/>
        <v/>
      </c>
      <c r="G769" s="43" t="str">
        <f ca="1">+IF(F769&lt;&gt;"",F769*VLOOKUP(YEAR($C769),'Proyecciones DTF'!$B$4:$Y$112,IF(C769&lt;EOMONTH($C$1,61),6,IF(AND(C769&gt;=EOMONTH($C$1,61),C769&lt;EOMONTH($C$1,90)),9,IF(AND(C769&gt;=EOMONTH($C$1,91),C769&lt;EOMONTH($C$1,120)),12,IF(AND(C769&gt;=EOMONTH($C$1,121),C769&lt;EOMONTH($C$1,150)),15,IF(AND(C769&gt;=EOMONTH($C$1,151),C769&lt;EOMONTH($C$1,180)),18,IF(AND(C769&gt;=EOMONTH($C$1,181),C769&lt;EOMONTH($C$1,210)),21,24))))))),"")</f>
        <v/>
      </c>
      <c r="H769" s="47" t="str">
        <f ca="1">+IF(F769&lt;&gt;"",F769*VLOOKUP(YEAR($C769),'Proyecciones DTF'!$B$4:$Y$112,IF(C769&lt;EOMONTH($C$1,61),3,IF(AND(C769&gt;=EOMONTH($C$1,61),C769&lt;EOMONTH($C$1,90)),6,IF(AND(C769&gt;=EOMONTH($C$1,91),C769&lt;EOMONTH($C$1,120)),9,IF(AND(C769&gt;=EOMONTH($C$1,121),C769&lt;EOMONTH($C$1,150)),12,IF(AND(C769&gt;=EOMONTH($C$1,151),C769&lt;EOMONTH($C$1,180)),15,IF(AND(C769&gt;=EOMONTH($C$1,181),C769&lt;EOMONTH($C$1,210)),18,21))))))),"")</f>
        <v/>
      </c>
      <c r="I769" s="88" t="str">
        <f t="shared" ca="1" si="133"/>
        <v/>
      </c>
      <c r="J769" s="138" t="str">
        <f t="shared" ca="1" si="134"/>
        <v/>
      </c>
      <c r="K769" s="43" t="str">
        <f ca="1">+IF(G769&lt;&gt;"",SUM($G$7:G769),"")</f>
        <v/>
      </c>
      <c r="L769" s="46" t="str">
        <f t="shared" ca="1" si="135"/>
        <v/>
      </c>
      <c r="M769" s="51" t="str">
        <f ca="1">+IF(H769&lt;&gt;"",SUM($H$7:H769),"")</f>
        <v/>
      </c>
      <c r="N769" s="47" t="str">
        <f t="shared" ca="1" si="136"/>
        <v/>
      </c>
      <c r="O769" s="46" t="str">
        <f t="shared" ca="1" si="137"/>
        <v/>
      </c>
      <c r="P769" s="46" t="str">
        <f t="shared" ca="1" si="138"/>
        <v/>
      </c>
      <c r="Q769" s="53" t="str">
        <f t="shared" ca="1" si="139"/>
        <v/>
      </c>
      <c r="R769" s="53" t="str">
        <f t="shared" ca="1" si="140"/>
        <v/>
      </c>
    </row>
    <row r="770" spans="1:18" x14ac:dyDescent="0.25">
      <c r="A770" s="31">
        <v>764</v>
      </c>
      <c r="B770" s="37" t="str">
        <f t="shared" ca="1" si="130"/>
        <v/>
      </c>
      <c r="C770" s="40" t="str">
        <f t="shared" ca="1" si="131"/>
        <v/>
      </c>
      <c r="D770" s="43" t="str">
        <f ca="1">+IF($C770&lt;&gt;"",VLOOKUP(YEAR($C770),'Proyecciones cuota'!$B$5:$C$113,2,FALSE),"")</f>
        <v/>
      </c>
      <c r="E770" s="171">
        <f ca="1">IFERROR(IF($D770&lt;&gt;"",VLOOKUP(C770,Simulador!$H$17:$I$27,2,FALSE),0),0)</f>
        <v>0</v>
      </c>
      <c r="F770" s="46" t="str">
        <f t="shared" ca="1" si="132"/>
        <v/>
      </c>
      <c r="G770" s="43" t="str">
        <f ca="1">+IF(F770&lt;&gt;"",F770*VLOOKUP(YEAR($C770),'Proyecciones DTF'!$B$4:$Y$112,IF(C770&lt;EOMONTH($C$1,61),6,IF(AND(C770&gt;=EOMONTH($C$1,61),C770&lt;EOMONTH($C$1,90)),9,IF(AND(C770&gt;=EOMONTH($C$1,91),C770&lt;EOMONTH($C$1,120)),12,IF(AND(C770&gt;=EOMONTH($C$1,121),C770&lt;EOMONTH($C$1,150)),15,IF(AND(C770&gt;=EOMONTH($C$1,151),C770&lt;EOMONTH($C$1,180)),18,IF(AND(C770&gt;=EOMONTH($C$1,181),C770&lt;EOMONTH($C$1,210)),21,24))))))),"")</f>
        <v/>
      </c>
      <c r="H770" s="47" t="str">
        <f ca="1">+IF(F770&lt;&gt;"",F770*VLOOKUP(YEAR($C770),'Proyecciones DTF'!$B$4:$Y$112,IF(C770&lt;EOMONTH($C$1,61),3,IF(AND(C770&gt;=EOMONTH($C$1,61),C770&lt;EOMONTH($C$1,90)),6,IF(AND(C770&gt;=EOMONTH($C$1,91),C770&lt;EOMONTH($C$1,120)),9,IF(AND(C770&gt;=EOMONTH($C$1,121),C770&lt;EOMONTH($C$1,150)),12,IF(AND(C770&gt;=EOMONTH($C$1,151),C770&lt;EOMONTH($C$1,180)),15,IF(AND(C770&gt;=EOMONTH($C$1,181),C770&lt;EOMONTH($C$1,210)),18,21))))))),"")</f>
        <v/>
      </c>
      <c r="I770" s="88" t="str">
        <f t="shared" ca="1" si="133"/>
        <v/>
      </c>
      <c r="J770" s="138" t="str">
        <f t="shared" ca="1" si="134"/>
        <v/>
      </c>
      <c r="K770" s="43" t="str">
        <f ca="1">+IF(G770&lt;&gt;"",SUM($G$7:G770),"")</f>
        <v/>
      </c>
      <c r="L770" s="46" t="str">
        <f t="shared" ca="1" si="135"/>
        <v/>
      </c>
      <c r="M770" s="51" t="str">
        <f ca="1">+IF(H770&lt;&gt;"",SUM($H$7:H770),"")</f>
        <v/>
      </c>
      <c r="N770" s="47" t="str">
        <f t="shared" ca="1" si="136"/>
        <v/>
      </c>
      <c r="O770" s="46" t="str">
        <f t="shared" ca="1" si="137"/>
        <v/>
      </c>
      <c r="P770" s="46" t="str">
        <f t="shared" ca="1" si="138"/>
        <v/>
      </c>
      <c r="Q770" s="53" t="str">
        <f t="shared" ca="1" si="139"/>
        <v/>
      </c>
      <c r="R770" s="53" t="str">
        <f t="shared" ca="1" si="140"/>
        <v/>
      </c>
    </row>
    <row r="771" spans="1:18" x14ac:dyDescent="0.25">
      <c r="A771" s="31">
        <v>765</v>
      </c>
      <c r="B771" s="37" t="str">
        <f t="shared" ca="1" si="130"/>
        <v/>
      </c>
      <c r="C771" s="40" t="str">
        <f t="shared" ca="1" si="131"/>
        <v/>
      </c>
      <c r="D771" s="43" t="str">
        <f ca="1">+IF($C771&lt;&gt;"",VLOOKUP(YEAR($C771),'Proyecciones cuota'!$B$5:$C$113,2,FALSE),"")</f>
        <v/>
      </c>
      <c r="E771" s="171">
        <f ca="1">IFERROR(IF($D771&lt;&gt;"",VLOOKUP(C771,Simulador!$H$17:$I$27,2,FALSE),0),0)</f>
        <v>0</v>
      </c>
      <c r="F771" s="46" t="str">
        <f t="shared" ca="1" si="132"/>
        <v/>
      </c>
      <c r="G771" s="43" t="str">
        <f ca="1">+IF(F771&lt;&gt;"",F771*VLOOKUP(YEAR($C771),'Proyecciones DTF'!$B$4:$Y$112,IF(C771&lt;EOMONTH($C$1,61),6,IF(AND(C771&gt;=EOMONTH($C$1,61),C771&lt;EOMONTH($C$1,90)),9,IF(AND(C771&gt;=EOMONTH($C$1,91),C771&lt;EOMONTH($C$1,120)),12,IF(AND(C771&gt;=EOMONTH($C$1,121),C771&lt;EOMONTH($C$1,150)),15,IF(AND(C771&gt;=EOMONTH($C$1,151),C771&lt;EOMONTH($C$1,180)),18,IF(AND(C771&gt;=EOMONTH($C$1,181),C771&lt;EOMONTH($C$1,210)),21,24))))))),"")</f>
        <v/>
      </c>
      <c r="H771" s="47" t="str">
        <f ca="1">+IF(F771&lt;&gt;"",F771*VLOOKUP(YEAR($C771),'Proyecciones DTF'!$B$4:$Y$112,IF(C771&lt;EOMONTH($C$1,61),3,IF(AND(C771&gt;=EOMONTH($C$1,61),C771&lt;EOMONTH($C$1,90)),6,IF(AND(C771&gt;=EOMONTH($C$1,91),C771&lt;EOMONTH($C$1,120)),9,IF(AND(C771&gt;=EOMONTH($C$1,121),C771&lt;EOMONTH($C$1,150)),12,IF(AND(C771&gt;=EOMONTH($C$1,151),C771&lt;EOMONTH($C$1,180)),15,IF(AND(C771&gt;=EOMONTH($C$1,181),C771&lt;EOMONTH($C$1,210)),18,21))))))),"")</f>
        <v/>
      </c>
      <c r="I771" s="88" t="str">
        <f t="shared" ca="1" si="133"/>
        <v/>
      </c>
      <c r="J771" s="138" t="str">
        <f t="shared" ca="1" si="134"/>
        <v/>
      </c>
      <c r="K771" s="43" t="str">
        <f ca="1">+IF(G771&lt;&gt;"",SUM($G$7:G771),"")</f>
        <v/>
      </c>
      <c r="L771" s="46" t="str">
        <f t="shared" ca="1" si="135"/>
        <v/>
      </c>
      <c r="M771" s="51" t="str">
        <f ca="1">+IF(H771&lt;&gt;"",SUM($H$7:H771),"")</f>
        <v/>
      </c>
      <c r="N771" s="47" t="str">
        <f t="shared" ca="1" si="136"/>
        <v/>
      </c>
      <c r="O771" s="46" t="str">
        <f t="shared" ca="1" si="137"/>
        <v/>
      </c>
      <c r="P771" s="46" t="str">
        <f t="shared" ca="1" si="138"/>
        <v/>
      </c>
      <c r="Q771" s="53" t="str">
        <f t="shared" ca="1" si="139"/>
        <v/>
      </c>
      <c r="R771" s="53" t="str">
        <f t="shared" ca="1" si="140"/>
        <v/>
      </c>
    </row>
    <row r="772" spans="1:18" x14ac:dyDescent="0.25">
      <c r="A772" s="31">
        <v>766</v>
      </c>
      <c r="B772" s="37" t="str">
        <f t="shared" ca="1" si="130"/>
        <v/>
      </c>
      <c r="C772" s="40" t="str">
        <f t="shared" ca="1" si="131"/>
        <v/>
      </c>
      <c r="D772" s="43" t="str">
        <f ca="1">+IF($C772&lt;&gt;"",VLOOKUP(YEAR($C772),'Proyecciones cuota'!$B$5:$C$113,2,FALSE),"")</f>
        <v/>
      </c>
      <c r="E772" s="171">
        <f ca="1">IFERROR(IF($D772&lt;&gt;"",VLOOKUP(C772,Simulador!$H$17:$I$27,2,FALSE),0),0)</f>
        <v>0</v>
      </c>
      <c r="F772" s="46" t="str">
        <f t="shared" ca="1" si="132"/>
        <v/>
      </c>
      <c r="G772" s="43" t="str">
        <f ca="1">+IF(F772&lt;&gt;"",F772*VLOOKUP(YEAR($C772),'Proyecciones DTF'!$B$4:$Y$112,IF(C772&lt;EOMONTH($C$1,61),6,IF(AND(C772&gt;=EOMONTH($C$1,61),C772&lt;EOMONTH($C$1,90)),9,IF(AND(C772&gt;=EOMONTH($C$1,91),C772&lt;EOMONTH($C$1,120)),12,IF(AND(C772&gt;=EOMONTH($C$1,121),C772&lt;EOMONTH($C$1,150)),15,IF(AND(C772&gt;=EOMONTH($C$1,151),C772&lt;EOMONTH($C$1,180)),18,IF(AND(C772&gt;=EOMONTH($C$1,181),C772&lt;EOMONTH($C$1,210)),21,24))))))),"")</f>
        <v/>
      </c>
      <c r="H772" s="47" t="str">
        <f ca="1">+IF(F772&lt;&gt;"",F772*VLOOKUP(YEAR($C772),'Proyecciones DTF'!$B$4:$Y$112,IF(C772&lt;EOMONTH($C$1,61),3,IF(AND(C772&gt;=EOMONTH($C$1,61),C772&lt;EOMONTH($C$1,90)),6,IF(AND(C772&gt;=EOMONTH($C$1,91),C772&lt;EOMONTH($C$1,120)),9,IF(AND(C772&gt;=EOMONTH($C$1,121),C772&lt;EOMONTH($C$1,150)),12,IF(AND(C772&gt;=EOMONTH($C$1,151),C772&lt;EOMONTH($C$1,180)),15,IF(AND(C772&gt;=EOMONTH($C$1,181),C772&lt;EOMONTH($C$1,210)),18,21))))))),"")</f>
        <v/>
      </c>
      <c r="I772" s="88" t="str">
        <f t="shared" ca="1" si="133"/>
        <v/>
      </c>
      <c r="J772" s="138" t="str">
        <f t="shared" ca="1" si="134"/>
        <v/>
      </c>
      <c r="K772" s="43" t="str">
        <f ca="1">+IF(G772&lt;&gt;"",SUM($G$7:G772),"")</f>
        <v/>
      </c>
      <c r="L772" s="46" t="str">
        <f t="shared" ca="1" si="135"/>
        <v/>
      </c>
      <c r="M772" s="51" t="str">
        <f ca="1">+IF(H772&lt;&gt;"",SUM($H$7:H772),"")</f>
        <v/>
      </c>
      <c r="N772" s="47" t="str">
        <f t="shared" ca="1" si="136"/>
        <v/>
      </c>
      <c r="O772" s="46" t="str">
        <f t="shared" ca="1" si="137"/>
        <v/>
      </c>
      <c r="P772" s="46" t="str">
        <f t="shared" ca="1" si="138"/>
        <v/>
      </c>
      <c r="Q772" s="53" t="str">
        <f t="shared" ca="1" si="139"/>
        <v/>
      </c>
      <c r="R772" s="53" t="str">
        <f t="shared" ca="1" si="140"/>
        <v/>
      </c>
    </row>
    <row r="773" spans="1:18" x14ac:dyDescent="0.25">
      <c r="A773" s="31">
        <v>767</v>
      </c>
      <c r="B773" s="37" t="str">
        <f t="shared" ca="1" si="130"/>
        <v/>
      </c>
      <c r="C773" s="40" t="str">
        <f t="shared" ca="1" si="131"/>
        <v/>
      </c>
      <c r="D773" s="43" t="str">
        <f ca="1">+IF($C773&lt;&gt;"",VLOOKUP(YEAR($C773),'Proyecciones cuota'!$B$5:$C$113,2,FALSE),"")</f>
        <v/>
      </c>
      <c r="E773" s="171">
        <f ca="1">IFERROR(IF($D773&lt;&gt;"",VLOOKUP(C773,Simulador!$H$17:$I$27,2,FALSE),0),0)</f>
        <v>0</v>
      </c>
      <c r="F773" s="46" t="str">
        <f t="shared" ca="1" si="132"/>
        <v/>
      </c>
      <c r="G773" s="43" t="str">
        <f ca="1">+IF(F773&lt;&gt;"",F773*VLOOKUP(YEAR($C773),'Proyecciones DTF'!$B$4:$Y$112,IF(C773&lt;EOMONTH($C$1,61),6,IF(AND(C773&gt;=EOMONTH($C$1,61),C773&lt;EOMONTH($C$1,90)),9,IF(AND(C773&gt;=EOMONTH($C$1,91),C773&lt;EOMONTH($C$1,120)),12,IF(AND(C773&gt;=EOMONTH($C$1,121),C773&lt;EOMONTH($C$1,150)),15,IF(AND(C773&gt;=EOMONTH($C$1,151),C773&lt;EOMONTH($C$1,180)),18,IF(AND(C773&gt;=EOMONTH($C$1,181),C773&lt;EOMONTH($C$1,210)),21,24))))))),"")</f>
        <v/>
      </c>
      <c r="H773" s="47" t="str">
        <f ca="1">+IF(F773&lt;&gt;"",F773*VLOOKUP(YEAR($C773),'Proyecciones DTF'!$B$4:$Y$112,IF(C773&lt;EOMONTH($C$1,61),3,IF(AND(C773&gt;=EOMONTH($C$1,61),C773&lt;EOMONTH($C$1,90)),6,IF(AND(C773&gt;=EOMONTH($C$1,91),C773&lt;EOMONTH($C$1,120)),9,IF(AND(C773&gt;=EOMONTH($C$1,121),C773&lt;EOMONTH($C$1,150)),12,IF(AND(C773&gt;=EOMONTH($C$1,151),C773&lt;EOMONTH($C$1,180)),15,IF(AND(C773&gt;=EOMONTH($C$1,181),C773&lt;EOMONTH($C$1,210)),18,21))))))),"")</f>
        <v/>
      </c>
      <c r="I773" s="88" t="str">
        <f t="shared" ca="1" si="133"/>
        <v/>
      </c>
      <c r="J773" s="138" t="str">
        <f t="shared" ca="1" si="134"/>
        <v/>
      </c>
      <c r="K773" s="43" t="str">
        <f ca="1">+IF(G773&lt;&gt;"",SUM($G$7:G773),"")</f>
        <v/>
      </c>
      <c r="L773" s="46" t="str">
        <f t="shared" ca="1" si="135"/>
        <v/>
      </c>
      <c r="M773" s="51" t="str">
        <f ca="1">+IF(H773&lt;&gt;"",SUM($H$7:H773),"")</f>
        <v/>
      </c>
      <c r="N773" s="47" t="str">
        <f t="shared" ca="1" si="136"/>
        <v/>
      </c>
      <c r="O773" s="46" t="str">
        <f t="shared" ca="1" si="137"/>
        <v/>
      </c>
      <c r="P773" s="46" t="str">
        <f t="shared" ca="1" si="138"/>
        <v/>
      </c>
      <c r="Q773" s="53" t="str">
        <f t="shared" ca="1" si="139"/>
        <v/>
      </c>
      <c r="R773" s="53" t="str">
        <f t="shared" ca="1" si="140"/>
        <v/>
      </c>
    </row>
    <row r="774" spans="1:18" x14ac:dyDescent="0.25">
      <c r="A774" s="31">
        <v>768</v>
      </c>
      <c r="B774" s="37" t="str">
        <f t="shared" ca="1" si="130"/>
        <v/>
      </c>
      <c r="C774" s="40" t="str">
        <f t="shared" ca="1" si="131"/>
        <v/>
      </c>
      <c r="D774" s="43" t="str">
        <f ca="1">+IF($C774&lt;&gt;"",VLOOKUP(YEAR($C774),'Proyecciones cuota'!$B$5:$C$113,2,FALSE),"")</f>
        <v/>
      </c>
      <c r="E774" s="171">
        <f ca="1">IFERROR(IF($D774&lt;&gt;"",VLOOKUP(C774,Simulador!$H$17:$I$27,2,FALSE),0),0)</f>
        <v>0</v>
      </c>
      <c r="F774" s="46" t="str">
        <f t="shared" ca="1" si="132"/>
        <v/>
      </c>
      <c r="G774" s="43" t="str">
        <f ca="1">+IF(F774&lt;&gt;"",F774*VLOOKUP(YEAR($C774),'Proyecciones DTF'!$B$4:$Y$112,IF(C774&lt;EOMONTH($C$1,61),6,IF(AND(C774&gt;=EOMONTH($C$1,61),C774&lt;EOMONTH($C$1,90)),9,IF(AND(C774&gt;=EOMONTH($C$1,91),C774&lt;EOMONTH($C$1,120)),12,IF(AND(C774&gt;=EOMONTH($C$1,121),C774&lt;EOMONTH($C$1,150)),15,IF(AND(C774&gt;=EOMONTH($C$1,151),C774&lt;EOMONTH($C$1,180)),18,IF(AND(C774&gt;=EOMONTH($C$1,181),C774&lt;EOMONTH($C$1,210)),21,24))))))),"")</f>
        <v/>
      </c>
      <c r="H774" s="47" t="str">
        <f ca="1">+IF(F774&lt;&gt;"",F774*VLOOKUP(YEAR($C774),'Proyecciones DTF'!$B$4:$Y$112,IF(C774&lt;EOMONTH($C$1,61),3,IF(AND(C774&gt;=EOMONTH($C$1,61),C774&lt;EOMONTH($C$1,90)),6,IF(AND(C774&gt;=EOMONTH($C$1,91),C774&lt;EOMONTH($C$1,120)),9,IF(AND(C774&gt;=EOMONTH($C$1,121),C774&lt;EOMONTH($C$1,150)),12,IF(AND(C774&gt;=EOMONTH($C$1,151),C774&lt;EOMONTH($C$1,180)),15,IF(AND(C774&gt;=EOMONTH($C$1,181),C774&lt;EOMONTH($C$1,210)),18,21))))))),"")</f>
        <v/>
      </c>
      <c r="I774" s="88" t="str">
        <f t="shared" ca="1" si="133"/>
        <v/>
      </c>
      <c r="J774" s="138" t="str">
        <f t="shared" ca="1" si="134"/>
        <v/>
      </c>
      <c r="K774" s="43" t="str">
        <f ca="1">+IF(G774&lt;&gt;"",SUM($G$7:G774),"")</f>
        <v/>
      </c>
      <c r="L774" s="46" t="str">
        <f t="shared" ca="1" si="135"/>
        <v/>
      </c>
      <c r="M774" s="51" t="str">
        <f ca="1">+IF(H774&lt;&gt;"",SUM($H$7:H774),"")</f>
        <v/>
      </c>
      <c r="N774" s="47" t="str">
        <f t="shared" ca="1" si="136"/>
        <v/>
      </c>
      <c r="O774" s="46" t="str">
        <f t="shared" ca="1" si="137"/>
        <v/>
      </c>
      <c r="P774" s="46" t="str">
        <f t="shared" ca="1" si="138"/>
        <v/>
      </c>
      <c r="Q774" s="53" t="str">
        <f t="shared" ca="1" si="139"/>
        <v/>
      </c>
      <c r="R774" s="53" t="str">
        <f t="shared" ca="1" si="140"/>
        <v/>
      </c>
    </row>
    <row r="775" spans="1:18" x14ac:dyDescent="0.25">
      <c r="A775" s="31">
        <v>769</v>
      </c>
      <c r="B775" s="37" t="str">
        <f t="shared" ca="1" si="130"/>
        <v/>
      </c>
      <c r="C775" s="40" t="str">
        <f t="shared" ca="1" si="131"/>
        <v/>
      </c>
      <c r="D775" s="43" t="str">
        <f ca="1">+IF($C775&lt;&gt;"",VLOOKUP(YEAR($C775),'Proyecciones cuota'!$B$5:$C$113,2,FALSE),"")</f>
        <v/>
      </c>
      <c r="E775" s="171">
        <f ca="1">IFERROR(IF($D775&lt;&gt;"",VLOOKUP(C775,Simulador!$H$17:$I$27,2,FALSE),0),0)</f>
        <v>0</v>
      </c>
      <c r="F775" s="46" t="str">
        <f t="shared" ca="1" si="132"/>
        <v/>
      </c>
      <c r="G775" s="43" t="str">
        <f ca="1">+IF(F775&lt;&gt;"",F775*VLOOKUP(YEAR($C775),'Proyecciones DTF'!$B$4:$Y$112,IF(C775&lt;EOMONTH($C$1,61),6,IF(AND(C775&gt;=EOMONTH($C$1,61),C775&lt;EOMONTH($C$1,90)),9,IF(AND(C775&gt;=EOMONTH($C$1,91),C775&lt;EOMONTH($C$1,120)),12,IF(AND(C775&gt;=EOMONTH($C$1,121),C775&lt;EOMONTH($C$1,150)),15,IF(AND(C775&gt;=EOMONTH($C$1,151),C775&lt;EOMONTH($C$1,180)),18,IF(AND(C775&gt;=EOMONTH($C$1,181),C775&lt;EOMONTH($C$1,210)),21,24))))))),"")</f>
        <v/>
      </c>
      <c r="H775" s="47" t="str">
        <f ca="1">+IF(F775&lt;&gt;"",F775*VLOOKUP(YEAR($C775),'Proyecciones DTF'!$B$4:$Y$112,IF(C775&lt;EOMONTH($C$1,61),3,IF(AND(C775&gt;=EOMONTH($C$1,61),C775&lt;EOMONTH($C$1,90)),6,IF(AND(C775&gt;=EOMONTH($C$1,91),C775&lt;EOMONTH($C$1,120)),9,IF(AND(C775&gt;=EOMONTH($C$1,121),C775&lt;EOMONTH($C$1,150)),12,IF(AND(C775&gt;=EOMONTH($C$1,151),C775&lt;EOMONTH($C$1,180)),15,IF(AND(C775&gt;=EOMONTH($C$1,181),C775&lt;EOMONTH($C$1,210)),18,21))))))),"")</f>
        <v/>
      </c>
      <c r="I775" s="88" t="str">
        <f t="shared" ca="1" si="133"/>
        <v/>
      </c>
      <c r="J775" s="138" t="str">
        <f t="shared" ca="1" si="134"/>
        <v/>
      </c>
      <c r="K775" s="43" t="str">
        <f ca="1">+IF(G775&lt;&gt;"",SUM($G$7:G775),"")</f>
        <v/>
      </c>
      <c r="L775" s="46" t="str">
        <f t="shared" ca="1" si="135"/>
        <v/>
      </c>
      <c r="M775" s="51" t="str">
        <f ca="1">+IF(H775&lt;&gt;"",SUM($H$7:H775),"")</f>
        <v/>
      </c>
      <c r="N775" s="47" t="str">
        <f t="shared" ca="1" si="136"/>
        <v/>
      </c>
      <c r="O775" s="46" t="str">
        <f t="shared" ca="1" si="137"/>
        <v/>
      </c>
      <c r="P775" s="46" t="str">
        <f t="shared" ca="1" si="138"/>
        <v/>
      </c>
      <c r="Q775" s="53" t="str">
        <f t="shared" ca="1" si="139"/>
        <v/>
      </c>
      <c r="R775" s="53" t="str">
        <f t="shared" ca="1" si="140"/>
        <v/>
      </c>
    </row>
    <row r="776" spans="1:18" x14ac:dyDescent="0.25">
      <c r="A776" s="31">
        <v>770</v>
      </c>
      <c r="B776" s="37" t="str">
        <f t="shared" ca="1" si="130"/>
        <v/>
      </c>
      <c r="C776" s="40" t="str">
        <f t="shared" ca="1" si="131"/>
        <v/>
      </c>
      <c r="D776" s="43" t="str">
        <f ca="1">+IF($C776&lt;&gt;"",VLOOKUP(YEAR($C776),'Proyecciones cuota'!$B$5:$C$113,2,FALSE),"")</f>
        <v/>
      </c>
      <c r="E776" s="171">
        <f ca="1">IFERROR(IF($D776&lt;&gt;"",VLOOKUP(C776,Simulador!$H$17:$I$27,2,FALSE),0),0)</f>
        <v>0</v>
      </c>
      <c r="F776" s="46" t="str">
        <f t="shared" ca="1" si="132"/>
        <v/>
      </c>
      <c r="G776" s="43" t="str">
        <f ca="1">+IF(F776&lt;&gt;"",F776*VLOOKUP(YEAR($C776),'Proyecciones DTF'!$B$4:$Y$112,IF(C776&lt;EOMONTH($C$1,61),6,IF(AND(C776&gt;=EOMONTH($C$1,61),C776&lt;EOMONTH($C$1,90)),9,IF(AND(C776&gt;=EOMONTH($C$1,91),C776&lt;EOMONTH($C$1,120)),12,IF(AND(C776&gt;=EOMONTH($C$1,121),C776&lt;EOMONTH($C$1,150)),15,IF(AND(C776&gt;=EOMONTH($C$1,151),C776&lt;EOMONTH($C$1,180)),18,IF(AND(C776&gt;=EOMONTH($C$1,181),C776&lt;EOMONTH($C$1,210)),21,24))))))),"")</f>
        <v/>
      </c>
      <c r="H776" s="47" t="str">
        <f ca="1">+IF(F776&lt;&gt;"",F776*VLOOKUP(YEAR($C776),'Proyecciones DTF'!$B$4:$Y$112,IF(C776&lt;EOMONTH($C$1,61),3,IF(AND(C776&gt;=EOMONTH($C$1,61),C776&lt;EOMONTH($C$1,90)),6,IF(AND(C776&gt;=EOMONTH($C$1,91),C776&lt;EOMONTH($C$1,120)),9,IF(AND(C776&gt;=EOMONTH($C$1,121),C776&lt;EOMONTH($C$1,150)),12,IF(AND(C776&gt;=EOMONTH($C$1,151),C776&lt;EOMONTH($C$1,180)),15,IF(AND(C776&gt;=EOMONTH($C$1,181),C776&lt;EOMONTH($C$1,210)),18,21))))))),"")</f>
        <v/>
      </c>
      <c r="I776" s="88" t="str">
        <f t="shared" ca="1" si="133"/>
        <v/>
      </c>
      <c r="J776" s="138" t="str">
        <f t="shared" ca="1" si="134"/>
        <v/>
      </c>
      <c r="K776" s="43" t="str">
        <f ca="1">+IF(G776&lt;&gt;"",SUM($G$7:G776),"")</f>
        <v/>
      </c>
      <c r="L776" s="46" t="str">
        <f t="shared" ca="1" si="135"/>
        <v/>
      </c>
      <c r="M776" s="51" t="str">
        <f ca="1">+IF(H776&lt;&gt;"",SUM($H$7:H776),"")</f>
        <v/>
      </c>
      <c r="N776" s="47" t="str">
        <f t="shared" ca="1" si="136"/>
        <v/>
      </c>
      <c r="O776" s="46" t="str">
        <f t="shared" ca="1" si="137"/>
        <v/>
      </c>
      <c r="P776" s="46" t="str">
        <f t="shared" ca="1" si="138"/>
        <v/>
      </c>
      <c r="Q776" s="53" t="str">
        <f t="shared" ca="1" si="139"/>
        <v/>
      </c>
      <c r="R776" s="53" t="str">
        <f t="shared" ca="1" si="140"/>
        <v/>
      </c>
    </row>
    <row r="777" spans="1:18" x14ac:dyDescent="0.25">
      <c r="A777" s="31">
        <v>771</v>
      </c>
      <c r="B777" s="37" t="str">
        <f t="shared" ref="B777:B840" ca="1" si="141">+IF(C777&lt;&gt;"",YEAR(C777),"")</f>
        <v/>
      </c>
      <c r="C777" s="40" t="str">
        <f t="shared" ref="C777:C840" ca="1" si="142">+IF(EOMONTH($C$1,A777)&lt;=EOMONTH($C$1,$C$2*12),EOMONTH($C$1,A777),"")</f>
        <v/>
      </c>
      <c r="D777" s="43" t="str">
        <f ca="1">+IF($C777&lt;&gt;"",VLOOKUP(YEAR($C777),'Proyecciones cuota'!$B$5:$C$113,2,FALSE),"")</f>
        <v/>
      </c>
      <c r="E777" s="171">
        <f ca="1">IFERROR(IF($D777&lt;&gt;"",VLOOKUP(C777,Simulador!$H$17:$I$27,2,FALSE),0),0)</f>
        <v>0</v>
      </c>
      <c r="F777" s="46" t="str">
        <f t="shared" ref="F777:F840" ca="1" si="143">+IF(D777&lt;&gt;"",F776+D777+E777,"")</f>
        <v/>
      </c>
      <c r="G777" s="43" t="str">
        <f ca="1">+IF(F777&lt;&gt;"",F777*VLOOKUP(YEAR($C777),'Proyecciones DTF'!$B$4:$Y$112,IF(C777&lt;EOMONTH($C$1,61),6,IF(AND(C777&gt;=EOMONTH($C$1,61),C777&lt;EOMONTH($C$1,90)),9,IF(AND(C777&gt;=EOMONTH($C$1,91),C777&lt;EOMONTH($C$1,120)),12,IF(AND(C777&gt;=EOMONTH($C$1,121),C777&lt;EOMONTH($C$1,150)),15,IF(AND(C777&gt;=EOMONTH($C$1,151),C777&lt;EOMONTH($C$1,180)),18,IF(AND(C777&gt;=EOMONTH($C$1,181),C777&lt;EOMONTH($C$1,210)),21,24))))))),"")</f>
        <v/>
      </c>
      <c r="H777" s="47" t="str">
        <f ca="1">+IF(F777&lt;&gt;"",F777*VLOOKUP(YEAR($C777),'Proyecciones DTF'!$B$4:$Y$112,IF(C777&lt;EOMONTH($C$1,61),3,IF(AND(C777&gt;=EOMONTH($C$1,61),C777&lt;EOMONTH($C$1,90)),6,IF(AND(C777&gt;=EOMONTH($C$1,91),C777&lt;EOMONTH($C$1,120)),9,IF(AND(C777&gt;=EOMONTH($C$1,121),C777&lt;EOMONTH($C$1,150)),12,IF(AND(C777&gt;=EOMONTH($C$1,151),C777&lt;EOMONTH($C$1,180)),15,IF(AND(C777&gt;=EOMONTH($C$1,181),C777&lt;EOMONTH($C$1,210)),18,21))))))),"")</f>
        <v/>
      </c>
      <c r="I777" s="88" t="str">
        <f t="shared" ref="I777:I840" ca="1" si="144">IF(G777="","",((1+G777/F777)^(12/1))-1)</f>
        <v/>
      </c>
      <c r="J777" s="138" t="str">
        <f t="shared" ref="J777:J840" ca="1" si="145">IFERROR(((1+H777/F777)^(12/1))-1,"")</f>
        <v/>
      </c>
      <c r="K777" s="43" t="str">
        <f ca="1">+IF(G777&lt;&gt;"",SUM($G$7:G777),"")</f>
        <v/>
      </c>
      <c r="L777" s="46" t="str">
        <f t="shared" ref="L777:L840" ca="1" si="146">IF(K777="","",K777*93%)</f>
        <v/>
      </c>
      <c r="M777" s="51" t="str">
        <f ca="1">+IF(H777&lt;&gt;"",SUM($H$7:H777),"")</f>
        <v/>
      </c>
      <c r="N777" s="47" t="str">
        <f t="shared" ref="N777:N840" ca="1" si="147">IF(M777="","",M777*$U$13)</f>
        <v/>
      </c>
      <c r="O777" s="46" t="str">
        <f t="shared" ref="O777:O840" ca="1" si="148">+IF(K777&lt;&gt;"",F777+K777,"")</f>
        <v/>
      </c>
      <c r="P777" s="46" t="str">
        <f t="shared" ref="P777:P840" ca="1" si="149">IF(L777="","",F777+L777)</f>
        <v/>
      </c>
      <c r="Q777" s="53" t="str">
        <f t="shared" ref="Q777:Q840" ca="1" si="150">+IF(M777&lt;&gt;"",F777+M777,"")</f>
        <v/>
      </c>
      <c r="R777" s="53" t="str">
        <f t="shared" ref="R777:R840" ca="1" si="151">IF(N777="","",F777+N777)</f>
        <v/>
      </c>
    </row>
    <row r="778" spans="1:18" x14ac:dyDescent="0.25">
      <c r="A778" s="31">
        <v>772</v>
      </c>
      <c r="B778" s="37" t="str">
        <f t="shared" ca="1" si="141"/>
        <v/>
      </c>
      <c r="C778" s="40" t="str">
        <f t="shared" ca="1" si="142"/>
        <v/>
      </c>
      <c r="D778" s="43" t="str">
        <f ca="1">+IF($C778&lt;&gt;"",VLOOKUP(YEAR($C778),'Proyecciones cuota'!$B$5:$C$113,2,FALSE),"")</f>
        <v/>
      </c>
      <c r="E778" s="171">
        <f ca="1">IFERROR(IF($D778&lt;&gt;"",VLOOKUP(C778,Simulador!$H$17:$I$27,2,FALSE),0),0)</f>
        <v>0</v>
      </c>
      <c r="F778" s="46" t="str">
        <f t="shared" ca="1" si="143"/>
        <v/>
      </c>
      <c r="G778" s="43" t="str">
        <f ca="1">+IF(F778&lt;&gt;"",F778*VLOOKUP(YEAR($C778),'Proyecciones DTF'!$B$4:$Y$112,IF(C778&lt;EOMONTH($C$1,61),6,IF(AND(C778&gt;=EOMONTH($C$1,61),C778&lt;EOMONTH($C$1,90)),9,IF(AND(C778&gt;=EOMONTH($C$1,91),C778&lt;EOMONTH($C$1,120)),12,IF(AND(C778&gt;=EOMONTH($C$1,121),C778&lt;EOMONTH($C$1,150)),15,IF(AND(C778&gt;=EOMONTH($C$1,151),C778&lt;EOMONTH($C$1,180)),18,IF(AND(C778&gt;=EOMONTH($C$1,181),C778&lt;EOMONTH($C$1,210)),21,24))))))),"")</f>
        <v/>
      </c>
      <c r="H778" s="47" t="str">
        <f ca="1">+IF(F778&lt;&gt;"",F778*VLOOKUP(YEAR($C778),'Proyecciones DTF'!$B$4:$Y$112,IF(C778&lt;EOMONTH($C$1,61),3,IF(AND(C778&gt;=EOMONTH($C$1,61),C778&lt;EOMONTH($C$1,90)),6,IF(AND(C778&gt;=EOMONTH($C$1,91),C778&lt;EOMONTH($C$1,120)),9,IF(AND(C778&gt;=EOMONTH($C$1,121),C778&lt;EOMONTH($C$1,150)),12,IF(AND(C778&gt;=EOMONTH($C$1,151),C778&lt;EOMONTH($C$1,180)),15,IF(AND(C778&gt;=EOMONTH($C$1,181),C778&lt;EOMONTH($C$1,210)),18,21))))))),"")</f>
        <v/>
      </c>
      <c r="I778" s="88" t="str">
        <f t="shared" ca="1" si="144"/>
        <v/>
      </c>
      <c r="J778" s="138" t="str">
        <f t="shared" ca="1" si="145"/>
        <v/>
      </c>
      <c r="K778" s="43" t="str">
        <f ca="1">+IF(G778&lt;&gt;"",SUM($G$7:G778),"")</f>
        <v/>
      </c>
      <c r="L778" s="46" t="str">
        <f t="shared" ca="1" si="146"/>
        <v/>
      </c>
      <c r="M778" s="51" t="str">
        <f ca="1">+IF(H778&lt;&gt;"",SUM($H$7:H778),"")</f>
        <v/>
      </c>
      <c r="N778" s="47" t="str">
        <f t="shared" ca="1" si="147"/>
        <v/>
      </c>
      <c r="O778" s="46" t="str">
        <f t="shared" ca="1" si="148"/>
        <v/>
      </c>
      <c r="P778" s="46" t="str">
        <f t="shared" ca="1" si="149"/>
        <v/>
      </c>
      <c r="Q778" s="53" t="str">
        <f t="shared" ca="1" si="150"/>
        <v/>
      </c>
      <c r="R778" s="53" t="str">
        <f t="shared" ca="1" si="151"/>
        <v/>
      </c>
    </row>
    <row r="779" spans="1:18" x14ac:dyDescent="0.25">
      <c r="A779" s="31">
        <v>773</v>
      </c>
      <c r="B779" s="37" t="str">
        <f t="shared" ca="1" si="141"/>
        <v/>
      </c>
      <c r="C779" s="40" t="str">
        <f t="shared" ca="1" si="142"/>
        <v/>
      </c>
      <c r="D779" s="43" t="str">
        <f ca="1">+IF($C779&lt;&gt;"",VLOOKUP(YEAR($C779),'Proyecciones cuota'!$B$5:$C$113,2,FALSE),"")</f>
        <v/>
      </c>
      <c r="E779" s="171">
        <f ca="1">IFERROR(IF($D779&lt;&gt;"",VLOOKUP(C779,Simulador!$H$17:$I$27,2,FALSE),0),0)</f>
        <v>0</v>
      </c>
      <c r="F779" s="46" t="str">
        <f t="shared" ca="1" si="143"/>
        <v/>
      </c>
      <c r="G779" s="43" t="str">
        <f ca="1">+IF(F779&lt;&gt;"",F779*VLOOKUP(YEAR($C779),'Proyecciones DTF'!$B$4:$Y$112,IF(C779&lt;EOMONTH($C$1,61),6,IF(AND(C779&gt;=EOMONTH($C$1,61),C779&lt;EOMONTH($C$1,90)),9,IF(AND(C779&gt;=EOMONTH($C$1,91),C779&lt;EOMONTH($C$1,120)),12,IF(AND(C779&gt;=EOMONTH($C$1,121),C779&lt;EOMONTH($C$1,150)),15,IF(AND(C779&gt;=EOMONTH($C$1,151),C779&lt;EOMONTH($C$1,180)),18,IF(AND(C779&gt;=EOMONTH($C$1,181),C779&lt;EOMONTH($C$1,210)),21,24))))))),"")</f>
        <v/>
      </c>
      <c r="H779" s="47" t="str">
        <f ca="1">+IF(F779&lt;&gt;"",F779*VLOOKUP(YEAR($C779),'Proyecciones DTF'!$B$4:$Y$112,IF(C779&lt;EOMONTH($C$1,61),3,IF(AND(C779&gt;=EOMONTH($C$1,61),C779&lt;EOMONTH($C$1,90)),6,IF(AND(C779&gt;=EOMONTH($C$1,91),C779&lt;EOMONTH($C$1,120)),9,IF(AND(C779&gt;=EOMONTH($C$1,121),C779&lt;EOMONTH($C$1,150)),12,IF(AND(C779&gt;=EOMONTH($C$1,151),C779&lt;EOMONTH($C$1,180)),15,IF(AND(C779&gt;=EOMONTH($C$1,181),C779&lt;EOMONTH($C$1,210)),18,21))))))),"")</f>
        <v/>
      </c>
      <c r="I779" s="88" t="str">
        <f t="shared" ca="1" si="144"/>
        <v/>
      </c>
      <c r="J779" s="138" t="str">
        <f t="shared" ca="1" si="145"/>
        <v/>
      </c>
      <c r="K779" s="43" t="str">
        <f ca="1">+IF(G779&lt;&gt;"",SUM($G$7:G779),"")</f>
        <v/>
      </c>
      <c r="L779" s="46" t="str">
        <f t="shared" ca="1" si="146"/>
        <v/>
      </c>
      <c r="M779" s="51" t="str">
        <f ca="1">+IF(H779&lt;&gt;"",SUM($H$7:H779),"")</f>
        <v/>
      </c>
      <c r="N779" s="47" t="str">
        <f t="shared" ca="1" si="147"/>
        <v/>
      </c>
      <c r="O779" s="46" t="str">
        <f t="shared" ca="1" si="148"/>
        <v/>
      </c>
      <c r="P779" s="46" t="str">
        <f t="shared" ca="1" si="149"/>
        <v/>
      </c>
      <c r="Q779" s="53" t="str">
        <f t="shared" ca="1" si="150"/>
        <v/>
      </c>
      <c r="R779" s="53" t="str">
        <f t="shared" ca="1" si="151"/>
        <v/>
      </c>
    </row>
    <row r="780" spans="1:18" x14ac:dyDescent="0.25">
      <c r="A780" s="31">
        <v>774</v>
      </c>
      <c r="B780" s="37" t="str">
        <f t="shared" ca="1" si="141"/>
        <v/>
      </c>
      <c r="C780" s="40" t="str">
        <f t="shared" ca="1" si="142"/>
        <v/>
      </c>
      <c r="D780" s="43" t="str">
        <f ca="1">+IF($C780&lt;&gt;"",VLOOKUP(YEAR($C780),'Proyecciones cuota'!$B$5:$C$113,2,FALSE),"")</f>
        <v/>
      </c>
      <c r="E780" s="171">
        <f ca="1">IFERROR(IF($D780&lt;&gt;"",VLOOKUP(C780,Simulador!$H$17:$I$27,2,FALSE),0),0)</f>
        <v>0</v>
      </c>
      <c r="F780" s="46" t="str">
        <f t="shared" ca="1" si="143"/>
        <v/>
      </c>
      <c r="G780" s="43" t="str">
        <f ca="1">+IF(F780&lt;&gt;"",F780*VLOOKUP(YEAR($C780),'Proyecciones DTF'!$B$4:$Y$112,IF(C780&lt;EOMONTH($C$1,61),6,IF(AND(C780&gt;=EOMONTH($C$1,61),C780&lt;EOMONTH($C$1,90)),9,IF(AND(C780&gt;=EOMONTH($C$1,91),C780&lt;EOMONTH($C$1,120)),12,IF(AND(C780&gt;=EOMONTH($C$1,121),C780&lt;EOMONTH($C$1,150)),15,IF(AND(C780&gt;=EOMONTH($C$1,151),C780&lt;EOMONTH($C$1,180)),18,IF(AND(C780&gt;=EOMONTH($C$1,181),C780&lt;EOMONTH($C$1,210)),21,24))))))),"")</f>
        <v/>
      </c>
      <c r="H780" s="47" t="str">
        <f ca="1">+IF(F780&lt;&gt;"",F780*VLOOKUP(YEAR($C780),'Proyecciones DTF'!$B$4:$Y$112,IF(C780&lt;EOMONTH($C$1,61),3,IF(AND(C780&gt;=EOMONTH($C$1,61),C780&lt;EOMONTH($C$1,90)),6,IF(AND(C780&gt;=EOMONTH($C$1,91),C780&lt;EOMONTH($C$1,120)),9,IF(AND(C780&gt;=EOMONTH($C$1,121),C780&lt;EOMONTH($C$1,150)),12,IF(AND(C780&gt;=EOMONTH($C$1,151),C780&lt;EOMONTH($C$1,180)),15,IF(AND(C780&gt;=EOMONTH($C$1,181),C780&lt;EOMONTH($C$1,210)),18,21))))))),"")</f>
        <v/>
      </c>
      <c r="I780" s="88" t="str">
        <f t="shared" ca="1" si="144"/>
        <v/>
      </c>
      <c r="J780" s="138" t="str">
        <f t="shared" ca="1" si="145"/>
        <v/>
      </c>
      <c r="K780" s="43" t="str">
        <f ca="1">+IF(G780&lt;&gt;"",SUM($G$7:G780),"")</f>
        <v/>
      </c>
      <c r="L780" s="46" t="str">
        <f t="shared" ca="1" si="146"/>
        <v/>
      </c>
      <c r="M780" s="51" t="str">
        <f ca="1">+IF(H780&lt;&gt;"",SUM($H$7:H780),"")</f>
        <v/>
      </c>
      <c r="N780" s="47" t="str">
        <f t="shared" ca="1" si="147"/>
        <v/>
      </c>
      <c r="O780" s="46" t="str">
        <f t="shared" ca="1" si="148"/>
        <v/>
      </c>
      <c r="P780" s="46" t="str">
        <f t="shared" ca="1" si="149"/>
        <v/>
      </c>
      <c r="Q780" s="53" t="str">
        <f t="shared" ca="1" si="150"/>
        <v/>
      </c>
      <c r="R780" s="53" t="str">
        <f t="shared" ca="1" si="151"/>
        <v/>
      </c>
    </row>
    <row r="781" spans="1:18" x14ac:dyDescent="0.25">
      <c r="A781" s="31">
        <v>775</v>
      </c>
      <c r="B781" s="37" t="str">
        <f t="shared" ca="1" si="141"/>
        <v/>
      </c>
      <c r="C781" s="40" t="str">
        <f t="shared" ca="1" si="142"/>
        <v/>
      </c>
      <c r="D781" s="43" t="str">
        <f ca="1">+IF($C781&lt;&gt;"",VLOOKUP(YEAR($C781),'Proyecciones cuota'!$B$5:$C$113,2,FALSE),"")</f>
        <v/>
      </c>
      <c r="E781" s="171">
        <f ca="1">IFERROR(IF($D781&lt;&gt;"",VLOOKUP(C781,Simulador!$H$17:$I$27,2,FALSE),0),0)</f>
        <v>0</v>
      </c>
      <c r="F781" s="46" t="str">
        <f t="shared" ca="1" si="143"/>
        <v/>
      </c>
      <c r="G781" s="43" t="str">
        <f ca="1">+IF(F781&lt;&gt;"",F781*VLOOKUP(YEAR($C781),'Proyecciones DTF'!$B$4:$Y$112,IF(C781&lt;EOMONTH($C$1,61),6,IF(AND(C781&gt;=EOMONTH($C$1,61),C781&lt;EOMONTH($C$1,90)),9,IF(AND(C781&gt;=EOMONTH($C$1,91),C781&lt;EOMONTH($C$1,120)),12,IF(AND(C781&gt;=EOMONTH($C$1,121),C781&lt;EOMONTH($C$1,150)),15,IF(AND(C781&gt;=EOMONTH($C$1,151),C781&lt;EOMONTH($C$1,180)),18,IF(AND(C781&gt;=EOMONTH($C$1,181),C781&lt;EOMONTH($C$1,210)),21,24))))))),"")</f>
        <v/>
      </c>
      <c r="H781" s="47" t="str">
        <f ca="1">+IF(F781&lt;&gt;"",F781*VLOOKUP(YEAR($C781),'Proyecciones DTF'!$B$4:$Y$112,IF(C781&lt;EOMONTH($C$1,61),3,IF(AND(C781&gt;=EOMONTH($C$1,61),C781&lt;EOMONTH($C$1,90)),6,IF(AND(C781&gt;=EOMONTH($C$1,91),C781&lt;EOMONTH($C$1,120)),9,IF(AND(C781&gt;=EOMONTH($C$1,121),C781&lt;EOMONTH($C$1,150)),12,IF(AND(C781&gt;=EOMONTH($C$1,151),C781&lt;EOMONTH($C$1,180)),15,IF(AND(C781&gt;=EOMONTH($C$1,181),C781&lt;EOMONTH($C$1,210)),18,21))))))),"")</f>
        <v/>
      </c>
      <c r="I781" s="88" t="str">
        <f t="shared" ca="1" si="144"/>
        <v/>
      </c>
      <c r="J781" s="138" t="str">
        <f t="shared" ca="1" si="145"/>
        <v/>
      </c>
      <c r="K781" s="43" t="str">
        <f ca="1">+IF(G781&lt;&gt;"",SUM($G$7:G781),"")</f>
        <v/>
      </c>
      <c r="L781" s="46" t="str">
        <f t="shared" ca="1" si="146"/>
        <v/>
      </c>
      <c r="M781" s="51" t="str">
        <f ca="1">+IF(H781&lt;&gt;"",SUM($H$7:H781),"")</f>
        <v/>
      </c>
      <c r="N781" s="47" t="str">
        <f t="shared" ca="1" si="147"/>
        <v/>
      </c>
      <c r="O781" s="46" t="str">
        <f t="shared" ca="1" si="148"/>
        <v/>
      </c>
      <c r="P781" s="46" t="str">
        <f t="shared" ca="1" si="149"/>
        <v/>
      </c>
      <c r="Q781" s="53" t="str">
        <f t="shared" ca="1" si="150"/>
        <v/>
      </c>
      <c r="R781" s="53" t="str">
        <f t="shared" ca="1" si="151"/>
        <v/>
      </c>
    </row>
    <row r="782" spans="1:18" x14ac:dyDescent="0.25">
      <c r="A782" s="31">
        <v>776</v>
      </c>
      <c r="B782" s="37" t="str">
        <f t="shared" ca="1" si="141"/>
        <v/>
      </c>
      <c r="C782" s="40" t="str">
        <f t="shared" ca="1" si="142"/>
        <v/>
      </c>
      <c r="D782" s="43" t="str">
        <f ca="1">+IF($C782&lt;&gt;"",VLOOKUP(YEAR($C782),'Proyecciones cuota'!$B$5:$C$113,2,FALSE),"")</f>
        <v/>
      </c>
      <c r="E782" s="171">
        <f ca="1">IFERROR(IF($D782&lt;&gt;"",VLOOKUP(C782,Simulador!$H$17:$I$27,2,FALSE),0),0)</f>
        <v>0</v>
      </c>
      <c r="F782" s="46" t="str">
        <f t="shared" ca="1" si="143"/>
        <v/>
      </c>
      <c r="G782" s="43" t="str">
        <f ca="1">+IF(F782&lt;&gt;"",F782*VLOOKUP(YEAR($C782),'Proyecciones DTF'!$B$4:$Y$112,IF(C782&lt;EOMONTH($C$1,61),6,IF(AND(C782&gt;=EOMONTH($C$1,61),C782&lt;EOMONTH($C$1,90)),9,IF(AND(C782&gt;=EOMONTH($C$1,91),C782&lt;EOMONTH($C$1,120)),12,IF(AND(C782&gt;=EOMONTH($C$1,121),C782&lt;EOMONTH($C$1,150)),15,IF(AND(C782&gt;=EOMONTH($C$1,151),C782&lt;EOMONTH($C$1,180)),18,IF(AND(C782&gt;=EOMONTH($C$1,181),C782&lt;EOMONTH($C$1,210)),21,24))))))),"")</f>
        <v/>
      </c>
      <c r="H782" s="47" t="str">
        <f ca="1">+IF(F782&lt;&gt;"",F782*VLOOKUP(YEAR($C782),'Proyecciones DTF'!$B$4:$Y$112,IF(C782&lt;EOMONTH($C$1,61),3,IF(AND(C782&gt;=EOMONTH($C$1,61),C782&lt;EOMONTH($C$1,90)),6,IF(AND(C782&gt;=EOMONTH($C$1,91),C782&lt;EOMONTH($C$1,120)),9,IF(AND(C782&gt;=EOMONTH($C$1,121),C782&lt;EOMONTH($C$1,150)),12,IF(AND(C782&gt;=EOMONTH($C$1,151),C782&lt;EOMONTH($C$1,180)),15,IF(AND(C782&gt;=EOMONTH($C$1,181),C782&lt;EOMONTH($C$1,210)),18,21))))))),"")</f>
        <v/>
      </c>
      <c r="I782" s="88" t="str">
        <f t="shared" ca="1" si="144"/>
        <v/>
      </c>
      <c r="J782" s="138" t="str">
        <f t="shared" ca="1" si="145"/>
        <v/>
      </c>
      <c r="K782" s="43" t="str">
        <f ca="1">+IF(G782&lt;&gt;"",SUM($G$7:G782),"")</f>
        <v/>
      </c>
      <c r="L782" s="46" t="str">
        <f t="shared" ca="1" si="146"/>
        <v/>
      </c>
      <c r="M782" s="51" t="str">
        <f ca="1">+IF(H782&lt;&gt;"",SUM($H$7:H782),"")</f>
        <v/>
      </c>
      <c r="N782" s="47" t="str">
        <f t="shared" ca="1" si="147"/>
        <v/>
      </c>
      <c r="O782" s="46" t="str">
        <f t="shared" ca="1" si="148"/>
        <v/>
      </c>
      <c r="P782" s="46" t="str">
        <f t="shared" ca="1" si="149"/>
        <v/>
      </c>
      <c r="Q782" s="53" t="str">
        <f t="shared" ca="1" si="150"/>
        <v/>
      </c>
      <c r="R782" s="53" t="str">
        <f t="shared" ca="1" si="151"/>
        <v/>
      </c>
    </row>
    <row r="783" spans="1:18" x14ac:dyDescent="0.25">
      <c r="A783" s="31">
        <v>777</v>
      </c>
      <c r="B783" s="37" t="str">
        <f t="shared" ca="1" si="141"/>
        <v/>
      </c>
      <c r="C783" s="40" t="str">
        <f t="shared" ca="1" si="142"/>
        <v/>
      </c>
      <c r="D783" s="43" t="str">
        <f ca="1">+IF($C783&lt;&gt;"",VLOOKUP(YEAR($C783),'Proyecciones cuota'!$B$5:$C$113,2,FALSE),"")</f>
        <v/>
      </c>
      <c r="E783" s="171">
        <f ca="1">IFERROR(IF($D783&lt;&gt;"",VLOOKUP(C783,Simulador!$H$17:$I$27,2,FALSE),0),0)</f>
        <v>0</v>
      </c>
      <c r="F783" s="46" t="str">
        <f t="shared" ca="1" si="143"/>
        <v/>
      </c>
      <c r="G783" s="43" t="str">
        <f ca="1">+IF(F783&lt;&gt;"",F783*VLOOKUP(YEAR($C783),'Proyecciones DTF'!$B$4:$Y$112,IF(C783&lt;EOMONTH($C$1,61),6,IF(AND(C783&gt;=EOMONTH($C$1,61),C783&lt;EOMONTH($C$1,90)),9,IF(AND(C783&gt;=EOMONTH($C$1,91),C783&lt;EOMONTH($C$1,120)),12,IF(AND(C783&gt;=EOMONTH($C$1,121),C783&lt;EOMONTH($C$1,150)),15,IF(AND(C783&gt;=EOMONTH($C$1,151),C783&lt;EOMONTH($C$1,180)),18,IF(AND(C783&gt;=EOMONTH($C$1,181),C783&lt;EOMONTH($C$1,210)),21,24))))))),"")</f>
        <v/>
      </c>
      <c r="H783" s="47" t="str">
        <f ca="1">+IF(F783&lt;&gt;"",F783*VLOOKUP(YEAR($C783),'Proyecciones DTF'!$B$4:$Y$112,IF(C783&lt;EOMONTH($C$1,61),3,IF(AND(C783&gt;=EOMONTH($C$1,61),C783&lt;EOMONTH($C$1,90)),6,IF(AND(C783&gt;=EOMONTH($C$1,91),C783&lt;EOMONTH($C$1,120)),9,IF(AND(C783&gt;=EOMONTH($C$1,121),C783&lt;EOMONTH($C$1,150)),12,IF(AND(C783&gt;=EOMONTH($C$1,151),C783&lt;EOMONTH($C$1,180)),15,IF(AND(C783&gt;=EOMONTH($C$1,181),C783&lt;EOMONTH($C$1,210)),18,21))))))),"")</f>
        <v/>
      </c>
      <c r="I783" s="88" t="str">
        <f t="shared" ca="1" si="144"/>
        <v/>
      </c>
      <c r="J783" s="138" t="str">
        <f t="shared" ca="1" si="145"/>
        <v/>
      </c>
      <c r="K783" s="43" t="str">
        <f ca="1">+IF(G783&lt;&gt;"",SUM($G$7:G783),"")</f>
        <v/>
      </c>
      <c r="L783" s="46" t="str">
        <f t="shared" ca="1" si="146"/>
        <v/>
      </c>
      <c r="M783" s="51" t="str">
        <f ca="1">+IF(H783&lt;&gt;"",SUM($H$7:H783),"")</f>
        <v/>
      </c>
      <c r="N783" s="47" t="str">
        <f t="shared" ca="1" si="147"/>
        <v/>
      </c>
      <c r="O783" s="46" t="str">
        <f t="shared" ca="1" si="148"/>
        <v/>
      </c>
      <c r="P783" s="46" t="str">
        <f t="shared" ca="1" si="149"/>
        <v/>
      </c>
      <c r="Q783" s="53" t="str">
        <f t="shared" ca="1" si="150"/>
        <v/>
      </c>
      <c r="R783" s="53" t="str">
        <f t="shared" ca="1" si="151"/>
        <v/>
      </c>
    </row>
    <row r="784" spans="1:18" x14ac:dyDescent="0.25">
      <c r="A784" s="31">
        <v>778</v>
      </c>
      <c r="B784" s="37" t="str">
        <f t="shared" ca="1" si="141"/>
        <v/>
      </c>
      <c r="C784" s="40" t="str">
        <f t="shared" ca="1" si="142"/>
        <v/>
      </c>
      <c r="D784" s="43" t="str">
        <f ca="1">+IF($C784&lt;&gt;"",VLOOKUP(YEAR($C784),'Proyecciones cuota'!$B$5:$C$113,2,FALSE),"")</f>
        <v/>
      </c>
      <c r="E784" s="171">
        <f ca="1">IFERROR(IF($D784&lt;&gt;"",VLOOKUP(C784,Simulador!$H$17:$I$27,2,FALSE),0),0)</f>
        <v>0</v>
      </c>
      <c r="F784" s="46" t="str">
        <f t="shared" ca="1" si="143"/>
        <v/>
      </c>
      <c r="G784" s="43" t="str">
        <f ca="1">+IF(F784&lt;&gt;"",F784*VLOOKUP(YEAR($C784),'Proyecciones DTF'!$B$4:$Y$112,IF(C784&lt;EOMONTH($C$1,61),6,IF(AND(C784&gt;=EOMONTH($C$1,61),C784&lt;EOMONTH($C$1,90)),9,IF(AND(C784&gt;=EOMONTH($C$1,91),C784&lt;EOMONTH($C$1,120)),12,IF(AND(C784&gt;=EOMONTH($C$1,121),C784&lt;EOMONTH($C$1,150)),15,IF(AND(C784&gt;=EOMONTH($C$1,151),C784&lt;EOMONTH($C$1,180)),18,IF(AND(C784&gt;=EOMONTH($C$1,181),C784&lt;EOMONTH($C$1,210)),21,24))))))),"")</f>
        <v/>
      </c>
      <c r="H784" s="47" t="str">
        <f ca="1">+IF(F784&lt;&gt;"",F784*VLOOKUP(YEAR($C784),'Proyecciones DTF'!$B$4:$Y$112,IF(C784&lt;EOMONTH($C$1,61),3,IF(AND(C784&gt;=EOMONTH($C$1,61),C784&lt;EOMONTH($C$1,90)),6,IF(AND(C784&gt;=EOMONTH($C$1,91),C784&lt;EOMONTH($C$1,120)),9,IF(AND(C784&gt;=EOMONTH($C$1,121),C784&lt;EOMONTH($C$1,150)),12,IF(AND(C784&gt;=EOMONTH($C$1,151),C784&lt;EOMONTH($C$1,180)),15,IF(AND(C784&gt;=EOMONTH($C$1,181),C784&lt;EOMONTH($C$1,210)),18,21))))))),"")</f>
        <v/>
      </c>
      <c r="I784" s="88" t="str">
        <f t="shared" ca="1" si="144"/>
        <v/>
      </c>
      <c r="J784" s="138" t="str">
        <f t="shared" ca="1" si="145"/>
        <v/>
      </c>
      <c r="K784" s="43" t="str">
        <f ca="1">+IF(G784&lt;&gt;"",SUM($G$7:G784),"")</f>
        <v/>
      </c>
      <c r="L784" s="46" t="str">
        <f t="shared" ca="1" si="146"/>
        <v/>
      </c>
      <c r="M784" s="51" t="str">
        <f ca="1">+IF(H784&lt;&gt;"",SUM($H$7:H784),"")</f>
        <v/>
      </c>
      <c r="N784" s="47" t="str">
        <f t="shared" ca="1" si="147"/>
        <v/>
      </c>
      <c r="O784" s="46" t="str">
        <f t="shared" ca="1" si="148"/>
        <v/>
      </c>
      <c r="P784" s="46" t="str">
        <f t="shared" ca="1" si="149"/>
        <v/>
      </c>
      <c r="Q784" s="53" t="str">
        <f t="shared" ca="1" si="150"/>
        <v/>
      </c>
      <c r="R784" s="53" t="str">
        <f t="shared" ca="1" si="151"/>
        <v/>
      </c>
    </row>
    <row r="785" spans="1:18" x14ac:dyDescent="0.25">
      <c r="A785" s="31">
        <v>779</v>
      </c>
      <c r="B785" s="37" t="str">
        <f t="shared" ca="1" si="141"/>
        <v/>
      </c>
      <c r="C785" s="40" t="str">
        <f t="shared" ca="1" si="142"/>
        <v/>
      </c>
      <c r="D785" s="43" t="str">
        <f ca="1">+IF($C785&lt;&gt;"",VLOOKUP(YEAR($C785),'Proyecciones cuota'!$B$5:$C$113,2,FALSE),"")</f>
        <v/>
      </c>
      <c r="E785" s="171">
        <f ca="1">IFERROR(IF($D785&lt;&gt;"",VLOOKUP(C785,Simulador!$H$17:$I$27,2,FALSE),0),0)</f>
        <v>0</v>
      </c>
      <c r="F785" s="46" t="str">
        <f t="shared" ca="1" si="143"/>
        <v/>
      </c>
      <c r="G785" s="43" t="str">
        <f ca="1">+IF(F785&lt;&gt;"",F785*VLOOKUP(YEAR($C785),'Proyecciones DTF'!$B$4:$Y$112,IF(C785&lt;EOMONTH($C$1,61),6,IF(AND(C785&gt;=EOMONTH($C$1,61),C785&lt;EOMONTH($C$1,90)),9,IF(AND(C785&gt;=EOMONTH($C$1,91),C785&lt;EOMONTH($C$1,120)),12,IF(AND(C785&gt;=EOMONTH($C$1,121),C785&lt;EOMONTH($C$1,150)),15,IF(AND(C785&gt;=EOMONTH($C$1,151),C785&lt;EOMONTH($C$1,180)),18,IF(AND(C785&gt;=EOMONTH($C$1,181),C785&lt;EOMONTH($C$1,210)),21,24))))))),"")</f>
        <v/>
      </c>
      <c r="H785" s="47" t="str">
        <f ca="1">+IF(F785&lt;&gt;"",F785*VLOOKUP(YEAR($C785),'Proyecciones DTF'!$B$4:$Y$112,IF(C785&lt;EOMONTH($C$1,61),3,IF(AND(C785&gt;=EOMONTH($C$1,61),C785&lt;EOMONTH($C$1,90)),6,IF(AND(C785&gt;=EOMONTH($C$1,91),C785&lt;EOMONTH($C$1,120)),9,IF(AND(C785&gt;=EOMONTH($C$1,121),C785&lt;EOMONTH($C$1,150)),12,IF(AND(C785&gt;=EOMONTH($C$1,151),C785&lt;EOMONTH($C$1,180)),15,IF(AND(C785&gt;=EOMONTH($C$1,181),C785&lt;EOMONTH($C$1,210)),18,21))))))),"")</f>
        <v/>
      </c>
      <c r="I785" s="88" t="str">
        <f t="shared" ca="1" si="144"/>
        <v/>
      </c>
      <c r="J785" s="138" t="str">
        <f t="shared" ca="1" si="145"/>
        <v/>
      </c>
      <c r="K785" s="43" t="str">
        <f ca="1">+IF(G785&lt;&gt;"",SUM($G$7:G785),"")</f>
        <v/>
      </c>
      <c r="L785" s="46" t="str">
        <f t="shared" ca="1" si="146"/>
        <v/>
      </c>
      <c r="M785" s="51" t="str">
        <f ca="1">+IF(H785&lt;&gt;"",SUM($H$7:H785),"")</f>
        <v/>
      </c>
      <c r="N785" s="47" t="str">
        <f t="shared" ca="1" si="147"/>
        <v/>
      </c>
      <c r="O785" s="46" t="str">
        <f t="shared" ca="1" si="148"/>
        <v/>
      </c>
      <c r="P785" s="46" t="str">
        <f t="shared" ca="1" si="149"/>
        <v/>
      </c>
      <c r="Q785" s="53" t="str">
        <f t="shared" ca="1" si="150"/>
        <v/>
      </c>
      <c r="R785" s="53" t="str">
        <f t="shared" ca="1" si="151"/>
        <v/>
      </c>
    </row>
    <row r="786" spans="1:18" x14ac:dyDescent="0.25">
      <c r="A786" s="31">
        <v>780</v>
      </c>
      <c r="B786" s="37" t="str">
        <f t="shared" ca="1" si="141"/>
        <v/>
      </c>
      <c r="C786" s="40" t="str">
        <f t="shared" ca="1" si="142"/>
        <v/>
      </c>
      <c r="D786" s="43" t="str">
        <f ca="1">+IF($C786&lt;&gt;"",VLOOKUP(YEAR($C786),'Proyecciones cuota'!$B$5:$C$113,2,FALSE),"")</f>
        <v/>
      </c>
      <c r="E786" s="171">
        <f ca="1">IFERROR(IF($D786&lt;&gt;"",VLOOKUP(C786,Simulador!$H$17:$I$27,2,FALSE),0),0)</f>
        <v>0</v>
      </c>
      <c r="F786" s="46" t="str">
        <f t="shared" ca="1" si="143"/>
        <v/>
      </c>
      <c r="G786" s="43" t="str">
        <f ca="1">+IF(F786&lt;&gt;"",F786*VLOOKUP(YEAR($C786),'Proyecciones DTF'!$B$4:$Y$112,IF(C786&lt;EOMONTH($C$1,61),6,IF(AND(C786&gt;=EOMONTH($C$1,61),C786&lt;EOMONTH($C$1,90)),9,IF(AND(C786&gt;=EOMONTH($C$1,91),C786&lt;EOMONTH($C$1,120)),12,IF(AND(C786&gt;=EOMONTH($C$1,121),C786&lt;EOMONTH($C$1,150)),15,IF(AND(C786&gt;=EOMONTH($C$1,151),C786&lt;EOMONTH($C$1,180)),18,IF(AND(C786&gt;=EOMONTH($C$1,181),C786&lt;EOMONTH($C$1,210)),21,24))))))),"")</f>
        <v/>
      </c>
      <c r="H786" s="47" t="str">
        <f ca="1">+IF(F786&lt;&gt;"",F786*VLOOKUP(YEAR($C786),'Proyecciones DTF'!$B$4:$Y$112,IF(C786&lt;EOMONTH($C$1,61),3,IF(AND(C786&gt;=EOMONTH($C$1,61),C786&lt;EOMONTH($C$1,90)),6,IF(AND(C786&gt;=EOMONTH($C$1,91),C786&lt;EOMONTH($C$1,120)),9,IF(AND(C786&gt;=EOMONTH($C$1,121),C786&lt;EOMONTH($C$1,150)),12,IF(AND(C786&gt;=EOMONTH($C$1,151),C786&lt;EOMONTH($C$1,180)),15,IF(AND(C786&gt;=EOMONTH($C$1,181),C786&lt;EOMONTH($C$1,210)),18,21))))))),"")</f>
        <v/>
      </c>
      <c r="I786" s="88" t="str">
        <f t="shared" ca="1" si="144"/>
        <v/>
      </c>
      <c r="J786" s="138" t="str">
        <f t="shared" ca="1" si="145"/>
        <v/>
      </c>
      <c r="K786" s="43" t="str">
        <f ca="1">+IF(G786&lt;&gt;"",SUM($G$7:G786),"")</f>
        <v/>
      </c>
      <c r="L786" s="46" t="str">
        <f t="shared" ca="1" si="146"/>
        <v/>
      </c>
      <c r="M786" s="51" t="str">
        <f ca="1">+IF(H786&lt;&gt;"",SUM($H$7:H786),"")</f>
        <v/>
      </c>
      <c r="N786" s="47" t="str">
        <f t="shared" ca="1" si="147"/>
        <v/>
      </c>
      <c r="O786" s="46" t="str">
        <f t="shared" ca="1" si="148"/>
        <v/>
      </c>
      <c r="P786" s="46" t="str">
        <f t="shared" ca="1" si="149"/>
        <v/>
      </c>
      <c r="Q786" s="53" t="str">
        <f t="shared" ca="1" si="150"/>
        <v/>
      </c>
      <c r="R786" s="53" t="str">
        <f t="shared" ca="1" si="151"/>
        <v/>
      </c>
    </row>
    <row r="787" spans="1:18" x14ac:dyDescent="0.25">
      <c r="A787" s="31">
        <v>781</v>
      </c>
      <c r="B787" s="37" t="str">
        <f t="shared" ca="1" si="141"/>
        <v/>
      </c>
      <c r="C787" s="40" t="str">
        <f t="shared" ca="1" si="142"/>
        <v/>
      </c>
      <c r="D787" s="43" t="str">
        <f ca="1">+IF($C787&lt;&gt;"",VLOOKUP(YEAR($C787),'Proyecciones cuota'!$B$5:$C$113,2,FALSE),"")</f>
        <v/>
      </c>
      <c r="E787" s="171">
        <f ca="1">IFERROR(IF($D787&lt;&gt;"",VLOOKUP(C787,Simulador!$H$17:$I$27,2,FALSE),0),0)</f>
        <v>0</v>
      </c>
      <c r="F787" s="46" t="str">
        <f t="shared" ca="1" si="143"/>
        <v/>
      </c>
      <c r="G787" s="43" t="str">
        <f ca="1">+IF(F787&lt;&gt;"",F787*VLOOKUP(YEAR($C787),'Proyecciones DTF'!$B$4:$Y$112,IF(C787&lt;EOMONTH($C$1,61),6,IF(AND(C787&gt;=EOMONTH($C$1,61),C787&lt;EOMONTH($C$1,90)),9,IF(AND(C787&gt;=EOMONTH($C$1,91),C787&lt;EOMONTH($C$1,120)),12,IF(AND(C787&gt;=EOMONTH($C$1,121),C787&lt;EOMONTH($C$1,150)),15,IF(AND(C787&gt;=EOMONTH($C$1,151),C787&lt;EOMONTH($C$1,180)),18,IF(AND(C787&gt;=EOMONTH($C$1,181),C787&lt;EOMONTH($C$1,210)),21,24))))))),"")</f>
        <v/>
      </c>
      <c r="H787" s="47" t="str">
        <f ca="1">+IF(F787&lt;&gt;"",F787*VLOOKUP(YEAR($C787),'Proyecciones DTF'!$B$4:$Y$112,IF(C787&lt;EOMONTH($C$1,61),3,IF(AND(C787&gt;=EOMONTH($C$1,61),C787&lt;EOMONTH($C$1,90)),6,IF(AND(C787&gt;=EOMONTH($C$1,91),C787&lt;EOMONTH($C$1,120)),9,IF(AND(C787&gt;=EOMONTH($C$1,121),C787&lt;EOMONTH($C$1,150)),12,IF(AND(C787&gt;=EOMONTH($C$1,151),C787&lt;EOMONTH($C$1,180)),15,IF(AND(C787&gt;=EOMONTH($C$1,181),C787&lt;EOMONTH($C$1,210)),18,21))))))),"")</f>
        <v/>
      </c>
      <c r="I787" s="88" t="str">
        <f t="shared" ca="1" si="144"/>
        <v/>
      </c>
      <c r="J787" s="138" t="str">
        <f t="shared" ca="1" si="145"/>
        <v/>
      </c>
      <c r="K787" s="43" t="str">
        <f ca="1">+IF(G787&lt;&gt;"",SUM($G$7:G787),"")</f>
        <v/>
      </c>
      <c r="L787" s="46" t="str">
        <f t="shared" ca="1" si="146"/>
        <v/>
      </c>
      <c r="M787" s="51" t="str">
        <f ca="1">+IF(H787&lt;&gt;"",SUM($H$7:H787),"")</f>
        <v/>
      </c>
      <c r="N787" s="47" t="str">
        <f t="shared" ca="1" si="147"/>
        <v/>
      </c>
      <c r="O787" s="46" t="str">
        <f t="shared" ca="1" si="148"/>
        <v/>
      </c>
      <c r="P787" s="46" t="str">
        <f t="shared" ca="1" si="149"/>
        <v/>
      </c>
      <c r="Q787" s="53" t="str">
        <f t="shared" ca="1" si="150"/>
        <v/>
      </c>
      <c r="R787" s="53" t="str">
        <f t="shared" ca="1" si="151"/>
        <v/>
      </c>
    </row>
    <row r="788" spans="1:18" x14ac:dyDescent="0.25">
      <c r="A788" s="31">
        <v>782</v>
      </c>
      <c r="B788" s="37" t="str">
        <f t="shared" ca="1" si="141"/>
        <v/>
      </c>
      <c r="C788" s="40" t="str">
        <f t="shared" ca="1" si="142"/>
        <v/>
      </c>
      <c r="D788" s="43" t="str">
        <f ca="1">+IF($C788&lt;&gt;"",VLOOKUP(YEAR($C788),'Proyecciones cuota'!$B$5:$C$113,2,FALSE),"")</f>
        <v/>
      </c>
      <c r="E788" s="171">
        <f ca="1">IFERROR(IF($D788&lt;&gt;"",VLOOKUP(C788,Simulador!$H$17:$I$27,2,FALSE),0),0)</f>
        <v>0</v>
      </c>
      <c r="F788" s="46" t="str">
        <f t="shared" ca="1" si="143"/>
        <v/>
      </c>
      <c r="G788" s="43" t="str">
        <f ca="1">+IF(F788&lt;&gt;"",F788*VLOOKUP(YEAR($C788),'Proyecciones DTF'!$B$4:$Y$112,IF(C788&lt;EOMONTH($C$1,61),6,IF(AND(C788&gt;=EOMONTH($C$1,61),C788&lt;EOMONTH($C$1,90)),9,IF(AND(C788&gt;=EOMONTH($C$1,91),C788&lt;EOMONTH($C$1,120)),12,IF(AND(C788&gt;=EOMONTH($C$1,121),C788&lt;EOMONTH($C$1,150)),15,IF(AND(C788&gt;=EOMONTH($C$1,151),C788&lt;EOMONTH($C$1,180)),18,IF(AND(C788&gt;=EOMONTH($C$1,181),C788&lt;EOMONTH($C$1,210)),21,24))))))),"")</f>
        <v/>
      </c>
      <c r="H788" s="47" t="str">
        <f ca="1">+IF(F788&lt;&gt;"",F788*VLOOKUP(YEAR($C788),'Proyecciones DTF'!$B$4:$Y$112,IF(C788&lt;EOMONTH($C$1,61),3,IF(AND(C788&gt;=EOMONTH($C$1,61),C788&lt;EOMONTH($C$1,90)),6,IF(AND(C788&gt;=EOMONTH($C$1,91),C788&lt;EOMONTH($C$1,120)),9,IF(AND(C788&gt;=EOMONTH($C$1,121),C788&lt;EOMONTH($C$1,150)),12,IF(AND(C788&gt;=EOMONTH($C$1,151),C788&lt;EOMONTH($C$1,180)),15,IF(AND(C788&gt;=EOMONTH($C$1,181),C788&lt;EOMONTH($C$1,210)),18,21))))))),"")</f>
        <v/>
      </c>
      <c r="I788" s="88" t="str">
        <f t="shared" ca="1" si="144"/>
        <v/>
      </c>
      <c r="J788" s="138" t="str">
        <f t="shared" ca="1" si="145"/>
        <v/>
      </c>
      <c r="K788" s="43" t="str">
        <f ca="1">+IF(G788&lt;&gt;"",SUM($G$7:G788),"")</f>
        <v/>
      </c>
      <c r="L788" s="46" t="str">
        <f t="shared" ca="1" si="146"/>
        <v/>
      </c>
      <c r="M788" s="51" t="str">
        <f ca="1">+IF(H788&lt;&gt;"",SUM($H$7:H788),"")</f>
        <v/>
      </c>
      <c r="N788" s="47" t="str">
        <f t="shared" ca="1" si="147"/>
        <v/>
      </c>
      <c r="O788" s="46" t="str">
        <f t="shared" ca="1" si="148"/>
        <v/>
      </c>
      <c r="P788" s="46" t="str">
        <f t="shared" ca="1" si="149"/>
        <v/>
      </c>
      <c r="Q788" s="53" t="str">
        <f t="shared" ca="1" si="150"/>
        <v/>
      </c>
      <c r="R788" s="53" t="str">
        <f t="shared" ca="1" si="151"/>
        <v/>
      </c>
    </row>
    <row r="789" spans="1:18" x14ac:dyDescent="0.25">
      <c r="A789" s="31">
        <v>783</v>
      </c>
      <c r="B789" s="37" t="str">
        <f t="shared" ca="1" si="141"/>
        <v/>
      </c>
      <c r="C789" s="40" t="str">
        <f t="shared" ca="1" si="142"/>
        <v/>
      </c>
      <c r="D789" s="43" t="str">
        <f ca="1">+IF($C789&lt;&gt;"",VLOOKUP(YEAR($C789),'Proyecciones cuota'!$B$5:$C$113,2,FALSE),"")</f>
        <v/>
      </c>
      <c r="E789" s="171">
        <f ca="1">IFERROR(IF($D789&lt;&gt;"",VLOOKUP(C789,Simulador!$H$17:$I$27,2,FALSE),0),0)</f>
        <v>0</v>
      </c>
      <c r="F789" s="46" t="str">
        <f t="shared" ca="1" si="143"/>
        <v/>
      </c>
      <c r="G789" s="43" t="str">
        <f ca="1">+IF(F789&lt;&gt;"",F789*VLOOKUP(YEAR($C789),'Proyecciones DTF'!$B$4:$Y$112,IF(C789&lt;EOMONTH($C$1,61),6,IF(AND(C789&gt;=EOMONTH($C$1,61),C789&lt;EOMONTH($C$1,90)),9,IF(AND(C789&gt;=EOMONTH($C$1,91),C789&lt;EOMONTH($C$1,120)),12,IF(AND(C789&gt;=EOMONTH($C$1,121),C789&lt;EOMONTH($C$1,150)),15,IF(AND(C789&gt;=EOMONTH($C$1,151),C789&lt;EOMONTH($C$1,180)),18,IF(AND(C789&gt;=EOMONTH($C$1,181),C789&lt;EOMONTH($C$1,210)),21,24))))))),"")</f>
        <v/>
      </c>
      <c r="H789" s="47" t="str">
        <f ca="1">+IF(F789&lt;&gt;"",F789*VLOOKUP(YEAR($C789),'Proyecciones DTF'!$B$4:$Y$112,IF(C789&lt;EOMONTH($C$1,61),3,IF(AND(C789&gt;=EOMONTH($C$1,61),C789&lt;EOMONTH($C$1,90)),6,IF(AND(C789&gt;=EOMONTH($C$1,91),C789&lt;EOMONTH($C$1,120)),9,IF(AND(C789&gt;=EOMONTH($C$1,121),C789&lt;EOMONTH($C$1,150)),12,IF(AND(C789&gt;=EOMONTH($C$1,151),C789&lt;EOMONTH($C$1,180)),15,IF(AND(C789&gt;=EOMONTH($C$1,181),C789&lt;EOMONTH($C$1,210)),18,21))))))),"")</f>
        <v/>
      </c>
      <c r="I789" s="88" t="str">
        <f t="shared" ca="1" si="144"/>
        <v/>
      </c>
      <c r="J789" s="138" t="str">
        <f t="shared" ca="1" si="145"/>
        <v/>
      </c>
      <c r="K789" s="43" t="str">
        <f ca="1">+IF(G789&lt;&gt;"",SUM($G$7:G789),"")</f>
        <v/>
      </c>
      <c r="L789" s="46" t="str">
        <f t="shared" ca="1" si="146"/>
        <v/>
      </c>
      <c r="M789" s="51" t="str">
        <f ca="1">+IF(H789&lt;&gt;"",SUM($H$7:H789),"")</f>
        <v/>
      </c>
      <c r="N789" s="47" t="str">
        <f t="shared" ca="1" si="147"/>
        <v/>
      </c>
      <c r="O789" s="46" t="str">
        <f t="shared" ca="1" si="148"/>
        <v/>
      </c>
      <c r="P789" s="46" t="str">
        <f t="shared" ca="1" si="149"/>
        <v/>
      </c>
      <c r="Q789" s="53" t="str">
        <f t="shared" ca="1" si="150"/>
        <v/>
      </c>
      <c r="R789" s="53" t="str">
        <f t="shared" ca="1" si="151"/>
        <v/>
      </c>
    </row>
    <row r="790" spans="1:18" x14ac:dyDescent="0.25">
      <c r="A790" s="31">
        <v>784</v>
      </c>
      <c r="B790" s="37" t="str">
        <f t="shared" ca="1" si="141"/>
        <v/>
      </c>
      <c r="C790" s="40" t="str">
        <f t="shared" ca="1" si="142"/>
        <v/>
      </c>
      <c r="D790" s="43" t="str">
        <f ca="1">+IF($C790&lt;&gt;"",VLOOKUP(YEAR($C790),'Proyecciones cuota'!$B$5:$C$113,2,FALSE),"")</f>
        <v/>
      </c>
      <c r="E790" s="171">
        <f ca="1">IFERROR(IF($D790&lt;&gt;"",VLOOKUP(C790,Simulador!$H$17:$I$27,2,FALSE),0),0)</f>
        <v>0</v>
      </c>
      <c r="F790" s="46" t="str">
        <f t="shared" ca="1" si="143"/>
        <v/>
      </c>
      <c r="G790" s="43" t="str">
        <f ca="1">+IF(F790&lt;&gt;"",F790*VLOOKUP(YEAR($C790),'Proyecciones DTF'!$B$4:$Y$112,IF(C790&lt;EOMONTH($C$1,61),6,IF(AND(C790&gt;=EOMONTH($C$1,61),C790&lt;EOMONTH($C$1,90)),9,IF(AND(C790&gt;=EOMONTH($C$1,91),C790&lt;EOMONTH($C$1,120)),12,IF(AND(C790&gt;=EOMONTH($C$1,121),C790&lt;EOMONTH($C$1,150)),15,IF(AND(C790&gt;=EOMONTH($C$1,151),C790&lt;EOMONTH($C$1,180)),18,IF(AND(C790&gt;=EOMONTH($C$1,181),C790&lt;EOMONTH($C$1,210)),21,24))))))),"")</f>
        <v/>
      </c>
      <c r="H790" s="47" t="str">
        <f ca="1">+IF(F790&lt;&gt;"",F790*VLOOKUP(YEAR($C790),'Proyecciones DTF'!$B$4:$Y$112,IF(C790&lt;EOMONTH($C$1,61),3,IF(AND(C790&gt;=EOMONTH($C$1,61),C790&lt;EOMONTH($C$1,90)),6,IF(AND(C790&gt;=EOMONTH($C$1,91),C790&lt;EOMONTH($C$1,120)),9,IF(AND(C790&gt;=EOMONTH($C$1,121),C790&lt;EOMONTH($C$1,150)),12,IF(AND(C790&gt;=EOMONTH($C$1,151),C790&lt;EOMONTH($C$1,180)),15,IF(AND(C790&gt;=EOMONTH($C$1,181),C790&lt;EOMONTH($C$1,210)),18,21))))))),"")</f>
        <v/>
      </c>
      <c r="I790" s="88" t="str">
        <f t="shared" ca="1" si="144"/>
        <v/>
      </c>
      <c r="J790" s="138" t="str">
        <f t="shared" ca="1" si="145"/>
        <v/>
      </c>
      <c r="K790" s="43" t="str">
        <f ca="1">+IF(G790&lt;&gt;"",SUM($G$7:G790),"")</f>
        <v/>
      </c>
      <c r="L790" s="46" t="str">
        <f t="shared" ca="1" si="146"/>
        <v/>
      </c>
      <c r="M790" s="51" t="str">
        <f ca="1">+IF(H790&lt;&gt;"",SUM($H$7:H790),"")</f>
        <v/>
      </c>
      <c r="N790" s="47" t="str">
        <f t="shared" ca="1" si="147"/>
        <v/>
      </c>
      <c r="O790" s="46" t="str">
        <f t="shared" ca="1" si="148"/>
        <v/>
      </c>
      <c r="P790" s="46" t="str">
        <f t="shared" ca="1" si="149"/>
        <v/>
      </c>
      <c r="Q790" s="53" t="str">
        <f t="shared" ca="1" si="150"/>
        <v/>
      </c>
      <c r="R790" s="53" t="str">
        <f t="shared" ca="1" si="151"/>
        <v/>
      </c>
    </row>
    <row r="791" spans="1:18" x14ac:dyDescent="0.25">
      <c r="A791" s="31">
        <v>785</v>
      </c>
      <c r="B791" s="37" t="str">
        <f t="shared" ca="1" si="141"/>
        <v/>
      </c>
      <c r="C791" s="40" t="str">
        <f t="shared" ca="1" si="142"/>
        <v/>
      </c>
      <c r="D791" s="43" t="str">
        <f ca="1">+IF($C791&lt;&gt;"",VLOOKUP(YEAR($C791),'Proyecciones cuota'!$B$5:$C$113,2,FALSE),"")</f>
        <v/>
      </c>
      <c r="E791" s="171">
        <f ca="1">IFERROR(IF($D791&lt;&gt;"",VLOOKUP(C791,Simulador!$H$17:$I$27,2,FALSE),0),0)</f>
        <v>0</v>
      </c>
      <c r="F791" s="46" t="str">
        <f t="shared" ca="1" si="143"/>
        <v/>
      </c>
      <c r="G791" s="43" t="str">
        <f ca="1">+IF(F791&lt;&gt;"",F791*VLOOKUP(YEAR($C791),'Proyecciones DTF'!$B$4:$Y$112,IF(C791&lt;EOMONTH($C$1,61),6,IF(AND(C791&gt;=EOMONTH($C$1,61),C791&lt;EOMONTH($C$1,90)),9,IF(AND(C791&gt;=EOMONTH($C$1,91),C791&lt;EOMONTH($C$1,120)),12,IF(AND(C791&gt;=EOMONTH($C$1,121),C791&lt;EOMONTH($C$1,150)),15,IF(AND(C791&gt;=EOMONTH($C$1,151),C791&lt;EOMONTH($C$1,180)),18,IF(AND(C791&gt;=EOMONTH($C$1,181),C791&lt;EOMONTH($C$1,210)),21,24))))))),"")</f>
        <v/>
      </c>
      <c r="H791" s="47" t="str">
        <f ca="1">+IF(F791&lt;&gt;"",F791*VLOOKUP(YEAR($C791),'Proyecciones DTF'!$B$4:$Y$112,IF(C791&lt;EOMONTH($C$1,61),3,IF(AND(C791&gt;=EOMONTH($C$1,61),C791&lt;EOMONTH($C$1,90)),6,IF(AND(C791&gt;=EOMONTH($C$1,91),C791&lt;EOMONTH($C$1,120)),9,IF(AND(C791&gt;=EOMONTH($C$1,121),C791&lt;EOMONTH($C$1,150)),12,IF(AND(C791&gt;=EOMONTH($C$1,151),C791&lt;EOMONTH($C$1,180)),15,IF(AND(C791&gt;=EOMONTH($C$1,181),C791&lt;EOMONTH($C$1,210)),18,21))))))),"")</f>
        <v/>
      </c>
      <c r="I791" s="88" t="str">
        <f t="shared" ca="1" si="144"/>
        <v/>
      </c>
      <c r="J791" s="138" t="str">
        <f t="shared" ca="1" si="145"/>
        <v/>
      </c>
      <c r="K791" s="43" t="str">
        <f ca="1">+IF(G791&lt;&gt;"",SUM($G$7:G791),"")</f>
        <v/>
      </c>
      <c r="L791" s="46" t="str">
        <f t="shared" ca="1" si="146"/>
        <v/>
      </c>
      <c r="M791" s="51" t="str">
        <f ca="1">+IF(H791&lt;&gt;"",SUM($H$7:H791),"")</f>
        <v/>
      </c>
      <c r="N791" s="47" t="str">
        <f t="shared" ca="1" si="147"/>
        <v/>
      </c>
      <c r="O791" s="46" t="str">
        <f t="shared" ca="1" si="148"/>
        <v/>
      </c>
      <c r="P791" s="46" t="str">
        <f t="shared" ca="1" si="149"/>
        <v/>
      </c>
      <c r="Q791" s="53" t="str">
        <f t="shared" ca="1" si="150"/>
        <v/>
      </c>
      <c r="R791" s="53" t="str">
        <f t="shared" ca="1" si="151"/>
        <v/>
      </c>
    </row>
    <row r="792" spans="1:18" x14ac:dyDescent="0.25">
      <c r="A792" s="31">
        <v>786</v>
      </c>
      <c r="B792" s="37" t="str">
        <f t="shared" ca="1" si="141"/>
        <v/>
      </c>
      <c r="C792" s="40" t="str">
        <f t="shared" ca="1" si="142"/>
        <v/>
      </c>
      <c r="D792" s="43" t="str">
        <f ca="1">+IF($C792&lt;&gt;"",VLOOKUP(YEAR($C792),'Proyecciones cuota'!$B$5:$C$113,2,FALSE),"")</f>
        <v/>
      </c>
      <c r="E792" s="171">
        <f ca="1">IFERROR(IF($D792&lt;&gt;"",VLOOKUP(C792,Simulador!$H$17:$I$27,2,FALSE),0),0)</f>
        <v>0</v>
      </c>
      <c r="F792" s="46" t="str">
        <f t="shared" ca="1" si="143"/>
        <v/>
      </c>
      <c r="G792" s="43" t="str">
        <f ca="1">+IF(F792&lt;&gt;"",F792*VLOOKUP(YEAR($C792),'Proyecciones DTF'!$B$4:$Y$112,IF(C792&lt;EOMONTH($C$1,61),6,IF(AND(C792&gt;=EOMONTH($C$1,61),C792&lt;EOMONTH($C$1,90)),9,IF(AND(C792&gt;=EOMONTH($C$1,91),C792&lt;EOMONTH($C$1,120)),12,IF(AND(C792&gt;=EOMONTH($C$1,121),C792&lt;EOMONTH($C$1,150)),15,IF(AND(C792&gt;=EOMONTH($C$1,151),C792&lt;EOMONTH($C$1,180)),18,IF(AND(C792&gt;=EOMONTH($C$1,181),C792&lt;EOMONTH($C$1,210)),21,24))))))),"")</f>
        <v/>
      </c>
      <c r="H792" s="47" t="str">
        <f ca="1">+IF(F792&lt;&gt;"",F792*VLOOKUP(YEAR($C792),'Proyecciones DTF'!$B$4:$Y$112,IF(C792&lt;EOMONTH($C$1,61),3,IF(AND(C792&gt;=EOMONTH($C$1,61),C792&lt;EOMONTH($C$1,90)),6,IF(AND(C792&gt;=EOMONTH($C$1,91),C792&lt;EOMONTH($C$1,120)),9,IF(AND(C792&gt;=EOMONTH($C$1,121),C792&lt;EOMONTH($C$1,150)),12,IF(AND(C792&gt;=EOMONTH($C$1,151),C792&lt;EOMONTH($C$1,180)),15,IF(AND(C792&gt;=EOMONTH($C$1,181),C792&lt;EOMONTH($C$1,210)),18,21))))))),"")</f>
        <v/>
      </c>
      <c r="I792" s="88" t="str">
        <f t="shared" ca="1" si="144"/>
        <v/>
      </c>
      <c r="J792" s="138" t="str">
        <f t="shared" ca="1" si="145"/>
        <v/>
      </c>
      <c r="K792" s="43" t="str">
        <f ca="1">+IF(G792&lt;&gt;"",SUM($G$7:G792),"")</f>
        <v/>
      </c>
      <c r="L792" s="46" t="str">
        <f t="shared" ca="1" si="146"/>
        <v/>
      </c>
      <c r="M792" s="51" t="str">
        <f ca="1">+IF(H792&lt;&gt;"",SUM($H$7:H792),"")</f>
        <v/>
      </c>
      <c r="N792" s="47" t="str">
        <f t="shared" ca="1" si="147"/>
        <v/>
      </c>
      <c r="O792" s="46" t="str">
        <f t="shared" ca="1" si="148"/>
        <v/>
      </c>
      <c r="P792" s="46" t="str">
        <f t="shared" ca="1" si="149"/>
        <v/>
      </c>
      <c r="Q792" s="53" t="str">
        <f t="shared" ca="1" si="150"/>
        <v/>
      </c>
      <c r="R792" s="53" t="str">
        <f t="shared" ca="1" si="151"/>
        <v/>
      </c>
    </row>
    <row r="793" spans="1:18" x14ac:dyDescent="0.25">
      <c r="A793" s="31">
        <v>787</v>
      </c>
      <c r="B793" s="37" t="str">
        <f t="shared" ca="1" si="141"/>
        <v/>
      </c>
      <c r="C793" s="40" t="str">
        <f t="shared" ca="1" si="142"/>
        <v/>
      </c>
      <c r="D793" s="43" t="str">
        <f ca="1">+IF($C793&lt;&gt;"",VLOOKUP(YEAR($C793),'Proyecciones cuota'!$B$5:$C$113,2,FALSE),"")</f>
        <v/>
      </c>
      <c r="E793" s="171">
        <f ca="1">IFERROR(IF($D793&lt;&gt;"",VLOOKUP(C793,Simulador!$H$17:$I$27,2,FALSE),0),0)</f>
        <v>0</v>
      </c>
      <c r="F793" s="46" t="str">
        <f t="shared" ca="1" si="143"/>
        <v/>
      </c>
      <c r="G793" s="43" t="str">
        <f ca="1">+IF(F793&lt;&gt;"",F793*VLOOKUP(YEAR($C793),'Proyecciones DTF'!$B$4:$Y$112,IF(C793&lt;EOMONTH($C$1,61),6,IF(AND(C793&gt;=EOMONTH($C$1,61),C793&lt;EOMONTH($C$1,90)),9,IF(AND(C793&gt;=EOMONTH($C$1,91),C793&lt;EOMONTH($C$1,120)),12,IF(AND(C793&gt;=EOMONTH($C$1,121),C793&lt;EOMONTH($C$1,150)),15,IF(AND(C793&gt;=EOMONTH($C$1,151),C793&lt;EOMONTH($C$1,180)),18,IF(AND(C793&gt;=EOMONTH($C$1,181),C793&lt;EOMONTH($C$1,210)),21,24))))))),"")</f>
        <v/>
      </c>
      <c r="H793" s="47" t="str">
        <f ca="1">+IF(F793&lt;&gt;"",F793*VLOOKUP(YEAR($C793),'Proyecciones DTF'!$B$4:$Y$112,IF(C793&lt;EOMONTH($C$1,61),3,IF(AND(C793&gt;=EOMONTH($C$1,61),C793&lt;EOMONTH($C$1,90)),6,IF(AND(C793&gt;=EOMONTH($C$1,91),C793&lt;EOMONTH($C$1,120)),9,IF(AND(C793&gt;=EOMONTH($C$1,121),C793&lt;EOMONTH($C$1,150)),12,IF(AND(C793&gt;=EOMONTH($C$1,151),C793&lt;EOMONTH($C$1,180)),15,IF(AND(C793&gt;=EOMONTH($C$1,181),C793&lt;EOMONTH($C$1,210)),18,21))))))),"")</f>
        <v/>
      </c>
      <c r="I793" s="88" t="str">
        <f t="shared" ca="1" si="144"/>
        <v/>
      </c>
      <c r="J793" s="138" t="str">
        <f t="shared" ca="1" si="145"/>
        <v/>
      </c>
      <c r="K793" s="43" t="str">
        <f ca="1">+IF(G793&lt;&gt;"",SUM($G$7:G793),"")</f>
        <v/>
      </c>
      <c r="L793" s="46" t="str">
        <f t="shared" ca="1" si="146"/>
        <v/>
      </c>
      <c r="M793" s="51" t="str">
        <f ca="1">+IF(H793&lt;&gt;"",SUM($H$7:H793),"")</f>
        <v/>
      </c>
      <c r="N793" s="47" t="str">
        <f t="shared" ca="1" si="147"/>
        <v/>
      </c>
      <c r="O793" s="46" t="str">
        <f t="shared" ca="1" si="148"/>
        <v/>
      </c>
      <c r="P793" s="46" t="str">
        <f t="shared" ca="1" si="149"/>
        <v/>
      </c>
      <c r="Q793" s="53" t="str">
        <f t="shared" ca="1" si="150"/>
        <v/>
      </c>
      <c r="R793" s="53" t="str">
        <f t="shared" ca="1" si="151"/>
        <v/>
      </c>
    </row>
    <row r="794" spans="1:18" x14ac:dyDescent="0.25">
      <c r="A794" s="31">
        <v>788</v>
      </c>
      <c r="B794" s="37" t="str">
        <f t="shared" ca="1" si="141"/>
        <v/>
      </c>
      <c r="C794" s="40" t="str">
        <f t="shared" ca="1" si="142"/>
        <v/>
      </c>
      <c r="D794" s="43" t="str">
        <f ca="1">+IF($C794&lt;&gt;"",VLOOKUP(YEAR($C794),'Proyecciones cuota'!$B$5:$C$113,2,FALSE),"")</f>
        <v/>
      </c>
      <c r="E794" s="171">
        <f ca="1">IFERROR(IF($D794&lt;&gt;"",VLOOKUP(C794,Simulador!$H$17:$I$27,2,FALSE),0),0)</f>
        <v>0</v>
      </c>
      <c r="F794" s="46" t="str">
        <f t="shared" ca="1" si="143"/>
        <v/>
      </c>
      <c r="G794" s="43" t="str">
        <f ca="1">+IF(F794&lt;&gt;"",F794*VLOOKUP(YEAR($C794),'Proyecciones DTF'!$B$4:$Y$112,IF(C794&lt;EOMONTH($C$1,61),6,IF(AND(C794&gt;=EOMONTH($C$1,61),C794&lt;EOMONTH($C$1,90)),9,IF(AND(C794&gt;=EOMONTH($C$1,91),C794&lt;EOMONTH($C$1,120)),12,IF(AND(C794&gt;=EOMONTH($C$1,121),C794&lt;EOMONTH($C$1,150)),15,IF(AND(C794&gt;=EOMONTH($C$1,151),C794&lt;EOMONTH($C$1,180)),18,IF(AND(C794&gt;=EOMONTH($C$1,181),C794&lt;EOMONTH($C$1,210)),21,24))))))),"")</f>
        <v/>
      </c>
      <c r="H794" s="47" t="str">
        <f ca="1">+IF(F794&lt;&gt;"",F794*VLOOKUP(YEAR($C794),'Proyecciones DTF'!$B$4:$Y$112,IF(C794&lt;EOMONTH($C$1,61),3,IF(AND(C794&gt;=EOMONTH($C$1,61),C794&lt;EOMONTH($C$1,90)),6,IF(AND(C794&gt;=EOMONTH($C$1,91),C794&lt;EOMONTH($C$1,120)),9,IF(AND(C794&gt;=EOMONTH($C$1,121),C794&lt;EOMONTH($C$1,150)),12,IF(AND(C794&gt;=EOMONTH($C$1,151),C794&lt;EOMONTH($C$1,180)),15,IF(AND(C794&gt;=EOMONTH($C$1,181),C794&lt;EOMONTH($C$1,210)),18,21))))))),"")</f>
        <v/>
      </c>
      <c r="I794" s="88" t="str">
        <f t="shared" ca="1" si="144"/>
        <v/>
      </c>
      <c r="J794" s="138" t="str">
        <f t="shared" ca="1" si="145"/>
        <v/>
      </c>
      <c r="K794" s="43" t="str">
        <f ca="1">+IF(G794&lt;&gt;"",SUM($G$7:G794),"")</f>
        <v/>
      </c>
      <c r="L794" s="46" t="str">
        <f t="shared" ca="1" si="146"/>
        <v/>
      </c>
      <c r="M794" s="51" t="str">
        <f ca="1">+IF(H794&lt;&gt;"",SUM($H$7:H794),"")</f>
        <v/>
      </c>
      <c r="N794" s="47" t="str">
        <f t="shared" ca="1" si="147"/>
        <v/>
      </c>
      <c r="O794" s="46" t="str">
        <f t="shared" ca="1" si="148"/>
        <v/>
      </c>
      <c r="P794" s="46" t="str">
        <f t="shared" ca="1" si="149"/>
        <v/>
      </c>
      <c r="Q794" s="53" t="str">
        <f t="shared" ca="1" si="150"/>
        <v/>
      </c>
      <c r="R794" s="53" t="str">
        <f t="shared" ca="1" si="151"/>
        <v/>
      </c>
    </row>
    <row r="795" spans="1:18" x14ac:dyDescent="0.25">
      <c r="A795" s="31">
        <v>789</v>
      </c>
      <c r="B795" s="37" t="str">
        <f t="shared" ca="1" si="141"/>
        <v/>
      </c>
      <c r="C795" s="40" t="str">
        <f t="shared" ca="1" si="142"/>
        <v/>
      </c>
      <c r="D795" s="43" t="str">
        <f ca="1">+IF($C795&lt;&gt;"",VLOOKUP(YEAR($C795),'Proyecciones cuota'!$B$5:$C$113,2,FALSE),"")</f>
        <v/>
      </c>
      <c r="E795" s="171">
        <f ca="1">IFERROR(IF($D795&lt;&gt;"",VLOOKUP(C795,Simulador!$H$17:$I$27,2,FALSE),0),0)</f>
        <v>0</v>
      </c>
      <c r="F795" s="46" t="str">
        <f t="shared" ca="1" si="143"/>
        <v/>
      </c>
      <c r="G795" s="43" t="str">
        <f ca="1">+IF(F795&lt;&gt;"",F795*VLOOKUP(YEAR($C795),'Proyecciones DTF'!$B$4:$Y$112,IF(C795&lt;EOMONTH($C$1,61),6,IF(AND(C795&gt;=EOMONTH($C$1,61),C795&lt;EOMONTH($C$1,90)),9,IF(AND(C795&gt;=EOMONTH($C$1,91),C795&lt;EOMONTH($C$1,120)),12,IF(AND(C795&gt;=EOMONTH($C$1,121),C795&lt;EOMONTH($C$1,150)),15,IF(AND(C795&gt;=EOMONTH($C$1,151),C795&lt;EOMONTH($C$1,180)),18,IF(AND(C795&gt;=EOMONTH($C$1,181),C795&lt;EOMONTH($C$1,210)),21,24))))))),"")</f>
        <v/>
      </c>
      <c r="H795" s="47" t="str">
        <f ca="1">+IF(F795&lt;&gt;"",F795*VLOOKUP(YEAR($C795),'Proyecciones DTF'!$B$4:$Y$112,IF(C795&lt;EOMONTH($C$1,61),3,IF(AND(C795&gt;=EOMONTH($C$1,61),C795&lt;EOMONTH($C$1,90)),6,IF(AND(C795&gt;=EOMONTH($C$1,91),C795&lt;EOMONTH($C$1,120)),9,IF(AND(C795&gt;=EOMONTH($C$1,121),C795&lt;EOMONTH($C$1,150)),12,IF(AND(C795&gt;=EOMONTH($C$1,151),C795&lt;EOMONTH($C$1,180)),15,IF(AND(C795&gt;=EOMONTH($C$1,181),C795&lt;EOMONTH($C$1,210)),18,21))))))),"")</f>
        <v/>
      </c>
      <c r="I795" s="88" t="str">
        <f t="shared" ca="1" si="144"/>
        <v/>
      </c>
      <c r="J795" s="138" t="str">
        <f t="shared" ca="1" si="145"/>
        <v/>
      </c>
      <c r="K795" s="43" t="str">
        <f ca="1">+IF(G795&lt;&gt;"",SUM($G$7:G795),"")</f>
        <v/>
      </c>
      <c r="L795" s="46" t="str">
        <f t="shared" ca="1" si="146"/>
        <v/>
      </c>
      <c r="M795" s="51" t="str">
        <f ca="1">+IF(H795&lt;&gt;"",SUM($H$7:H795),"")</f>
        <v/>
      </c>
      <c r="N795" s="47" t="str">
        <f t="shared" ca="1" si="147"/>
        <v/>
      </c>
      <c r="O795" s="46" t="str">
        <f t="shared" ca="1" si="148"/>
        <v/>
      </c>
      <c r="P795" s="46" t="str">
        <f t="shared" ca="1" si="149"/>
        <v/>
      </c>
      <c r="Q795" s="53" t="str">
        <f t="shared" ca="1" si="150"/>
        <v/>
      </c>
      <c r="R795" s="53" t="str">
        <f t="shared" ca="1" si="151"/>
        <v/>
      </c>
    </row>
    <row r="796" spans="1:18" x14ac:dyDescent="0.25">
      <c r="A796" s="31">
        <v>790</v>
      </c>
      <c r="B796" s="37" t="str">
        <f t="shared" ca="1" si="141"/>
        <v/>
      </c>
      <c r="C796" s="40" t="str">
        <f t="shared" ca="1" si="142"/>
        <v/>
      </c>
      <c r="D796" s="43" t="str">
        <f ca="1">+IF($C796&lt;&gt;"",VLOOKUP(YEAR($C796),'Proyecciones cuota'!$B$5:$C$113,2,FALSE),"")</f>
        <v/>
      </c>
      <c r="E796" s="171">
        <f ca="1">IFERROR(IF($D796&lt;&gt;"",VLOOKUP(C796,Simulador!$H$17:$I$27,2,FALSE),0),0)</f>
        <v>0</v>
      </c>
      <c r="F796" s="46" t="str">
        <f t="shared" ca="1" si="143"/>
        <v/>
      </c>
      <c r="G796" s="43" t="str">
        <f ca="1">+IF(F796&lt;&gt;"",F796*VLOOKUP(YEAR($C796),'Proyecciones DTF'!$B$4:$Y$112,IF(C796&lt;EOMONTH($C$1,61),6,IF(AND(C796&gt;=EOMONTH($C$1,61),C796&lt;EOMONTH($C$1,90)),9,IF(AND(C796&gt;=EOMONTH($C$1,91),C796&lt;EOMONTH($C$1,120)),12,IF(AND(C796&gt;=EOMONTH($C$1,121),C796&lt;EOMONTH($C$1,150)),15,IF(AND(C796&gt;=EOMONTH($C$1,151),C796&lt;EOMONTH($C$1,180)),18,IF(AND(C796&gt;=EOMONTH($C$1,181),C796&lt;EOMONTH($C$1,210)),21,24))))))),"")</f>
        <v/>
      </c>
      <c r="H796" s="47" t="str">
        <f ca="1">+IF(F796&lt;&gt;"",F796*VLOOKUP(YEAR($C796),'Proyecciones DTF'!$B$4:$Y$112,IF(C796&lt;EOMONTH($C$1,61),3,IF(AND(C796&gt;=EOMONTH($C$1,61),C796&lt;EOMONTH($C$1,90)),6,IF(AND(C796&gt;=EOMONTH($C$1,91),C796&lt;EOMONTH($C$1,120)),9,IF(AND(C796&gt;=EOMONTH($C$1,121),C796&lt;EOMONTH($C$1,150)),12,IF(AND(C796&gt;=EOMONTH($C$1,151),C796&lt;EOMONTH($C$1,180)),15,IF(AND(C796&gt;=EOMONTH($C$1,181),C796&lt;EOMONTH($C$1,210)),18,21))))))),"")</f>
        <v/>
      </c>
      <c r="I796" s="88" t="str">
        <f t="shared" ca="1" si="144"/>
        <v/>
      </c>
      <c r="J796" s="138" t="str">
        <f t="shared" ca="1" si="145"/>
        <v/>
      </c>
      <c r="K796" s="43" t="str">
        <f ca="1">+IF(G796&lt;&gt;"",SUM($G$7:G796),"")</f>
        <v/>
      </c>
      <c r="L796" s="46" t="str">
        <f t="shared" ca="1" si="146"/>
        <v/>
      </c>
      <c r="M796" s="51" t="str">
        <f ca="1">+IF(H796&lt;&gt;"",SUM($H$7:H796),"")</f>
        <v/>
      </c>
      <c r="N796" s="47" t="str">
        <f t="shared" ca="1" si="147"/>
        <v/>
      </c>
      <c r="O796" s="46" t="str">
        <f t="shared" ca="1" si="148"/>
        <v/>
      </c>
      <c r="P796" s="46" t="str">
        <f t="shared" ca="1" si="149"/>
        <v/>
      </c>
      <c r="Q796" s="53" t="str">
        <f t="shared" ca="1" si="150"/>
        <v/>
      </c>
      <c r="R796" s="53" t="str">
        <f t="shared" ca="1" si="151"/>
        <v/>
      </c>
    </row>
    <row r="797" spans="1:18" x14ac:dyDescent="0.25">
      <c r="A797" s="31">
        <v>791</v>
      </c>
      <c r="B797" s="37" t="str">
        <f t="shared" ca="1" si="141"/>
        <v/>
      </c>
      <c r="C797" s="40" t="str">
        <f t="shared" ca="1" si="142"/>
        <v/>
      </c>
      <c r="D797" s="43" t="str">
        <f ca="1">+IF($C797&lt;&gt;"",VLOOKUP(YEAR($C797),'Proyecciones cuota'!$B$5:$C$113,2,FALSE),"")</f>
        <v/>
      </c>
      <c r="E797" s="171">
        <f ca="1">IFERROR(IF($D797&lt;&gt;"",VLOOKUP(C797,Simulador!$H$17:$I$27,2,FALSE),0),0)</f>
        <v>0</v>
      </c>
      <c r="F797" s="46" t="str">
        <f t="shared" ca="1" si="143"/>
        <v/>
      </c>
      <c r="G797" s="43" t="str">
        <f ca="1">+IF(F797&lt;&gt;"",F797*VLOOKUP(YEAR($C797),'Proyecciones DTF'!$B$4:$Y$112,IF(C797&lt;EOMONTH($C$1,61),6,IF(AND(C797&gt;=EOMONTH($C$1,61),C797&lt;EOMONTH($C$1,90)),9,IF(AND(C797&gt;=EOMONTH($C$1,91),C797&lt;EOMONTH($C$1,120)),12,IF(AND(C797&gt;=EOMONTH($C$1,121),C797&lt;EOMONTH($C$1,150)),15,IF(AND(C797&gt;=EOMONTH($C$1,151),C797&lt;EOMONTH($C$1,180)),18,IF(AND(C797&gt;=EOMONTH($C$1,181),C797&lt;EOMONTH($C$1,210)),21,24))))))),"")</f>
        <v/>
      </c>
      <c r="H797" s="47" t="str">
        <f ca="1">+IF(F797&lt;&gt;"",F797*VLOOKUP(YEAR($C797),'Proyecciones DTF'!$B$4:$Y$112,IF(C797&lt;EOMONTH($C$1,61),3,IF(AND(C797&gt;=EOMONTH($C$1,61),C797&lt;EOMONTH($C$1,90)),6,IF(AND(C797&gt;=EOMONTH($C$1,91),C797&lt;EOMONTH($C$1,120)),9,IF(AND(C797&gt;=EOMONTH($C$1,121),C797&lt;EOMONTH($C$1,150)),12,IF(AND(C797&gt;=EOMONTH($C$1,151),C797&lt;EOMONTH($C$1,180)),15,IF(AND(C797&gt;=EOMONTH($C$1,181),C797&lt;EOMONTH($C$1,210)),18,21))))))),"")</f>
        <v/>
      </c>
      <c r="I797" s="88" t="str">
        <f t="shared" ca="1" si="144"/>
        <v/>
      </c>
      <c r="J797" s="138" t="str">
        <f t="shared" ca="1" si="145"/>
        <v/>
      </c>
      <c r="K797" s="43" t="str">
        <f ca="1">+IF(G797&lt;&gt;"",SUM($G$7:G797),"")</f>
        <v/>
      </c>
      <c r="L797" s="46" t="str">
        <f t="shared" ca="1" si="146"/>
        <v/>
      </c>
      <c r="M797" s="51" t="str">
        <f ca="1">+IF(H797&lt;&gt;"",SUM($H$7:H797),"")</f>
        <v/>
      </c>
      <c r="N797" s="47" t="str">
        <f t="shared" ca="1" si="147"/>
        <v/>
      </c>
      <c r="O797" s="46" t="str">
        <f t="shared" ca="1" si="148"/>
        <v/>
      </c>
      <c r="P797" s="46" t="str">
        <f t="shared" ca="1" si="149"/>
        <v/>
      </c>
      <c r="Q797" s="53" t="str">
        <f t="shared" ca="1" si="150"/>
        <v/>
      </c>
      <c r="R797" s="53" t="str">
        <f t="shared" ca="1" si="151"/>
        <v/>
      </c>
    </row>
    <row r="798" spans="1:18" x14ac:dyDescent="0.25">
      <c r="A798" s="31">
        <v>792</v>
      </c>
      <c r="B798" s="37" t="str">
        <f t="shared" ca="1" si="141"/>
        <v/>
      </c>
      <c r="C798" s="40" t="str">
        <f t="shared" ca="1" si="142"/>
        <v/>
      </c>
      <c r="D798" s="43" t="str">
        <f ca="1">+IF($C798&lt;&gt;"",VLOOKUP(YEAR($C798),'Proyecciones cuota'!$B$5:$C$113,2,FALSE),"")</f>
        <v/>
      </c>
      <c r="E798" s="171">
        <f ca="1">IFERROR(IF($D798&lt;&gt;"",VLOOKUP(C798,Simulador!$H$17:$I$27,2,FALSE),0),0)</f>
        <v>0</v>
      </c>
      <c r="F798" s="46" t="str">
        <f t="shared" ca="1" si="143"/>
        <v/>
      </c>
      <c r="G798" s="43" t="str">
        <f ca="1">+IF(F798&lt;&gt;"",F798*VLOOKUP(YEAR($C798),'Proyecciones DTF'!$B$4:$Y$112,IF(C798&lt;EOMONTH($C$1,61),6,IF(AND(C798&gt;=EOMONTH($C$1,61),C798&lt;EOMONTH($C$1,90)),9,IF(AND(C798&gt;=EOMONTH($C$1,91),C798&lt;EOMONTH($C$1,120)),12,IF(AND(C798&gt;=EOMONTH($C$1,121),C798&lt;EOMONTH($C$1,150)),15,IF(AND(C798&gt;=EOMONTH($C$1,151),C798&lt;EOMONTH($C$1,180)),18,IF(AND(C798&gt;=EOMONTH($C$1,181),C798&lt;EOMONTH($C$1,210)),21,24))))))),"")</f>
        <v/>
      </c>
      <c r="H798" s="47" t="str">
        <f ca="1">+IF(F798&lt;&gt;"",F798*VLOOKUP(YEAR($C798),'Proyecciones DTF'!$B$4:$Y$112,IF(C798&lt;EOMONTH($C$1,61),3,IF(AND(C798&gt;=EOMONTH($C$1,61),C798&lt;EOMONTH($C$1,90)),6,IF(AND(C798&gt;=EOMONTH($C$1,91),C798&lt;EOMONTH($C$1,120)),9,IF(AND(C798&gt;=EOMONTH($C$1,121),C798&lt;EOMONTH($C$1,150)),12,IF(AND(C798&gt;=EOMONTH($C$1,151),C798&lt;EOMONTH($C$1,180)),15,IF(AND(C798&gt;=EOMONTH($C$1,181),C798&lt;EOMONTH($C$1,210)),18,21))))))),"")</f>
        <v/>
      </c>
      <c r="I798" s="88" t="str">
        <f t="shared" ca="1" si="144"/>
        <v/>
      </c>
      <c r="J798" s="138" t="str">
        <f t="shared" ca="1" si="145"/>
        <v/>
      </c>
      <c r="K798" s="43" t="str">
        <f ca="1">+IF(G798&lt;&gt;"",SUM($G$7:G798),"")</f>
        <v/>
      </c>
      <c r="L798" s="46" t="str">
        <f t="shared" ca="1" si="146"/>
        <v/>
      </c>
      <c r="M798" s="51" t="str">
        <f ca="1">+IF(H798&lt;&gt;"",SUM($H$7:H798),"")</f>
        <v/>
      </c>
      <c r="N798" s="47" t="str">
        <f t="shared" ca="1" si="147"/>
        <v/>
      </c>
      <c r="O798" s="46" t="str">
        <f t="shared" ca="1" si="148"/>
        <v/>
      </c>
      <c r="P798" s="46" t="str">
        <f t="shared" ca="1" si="149"/>
        <v/>
      </c>
      <c r="Q798" s="53" t="str">
        <f t="shared" ca="1" si="150"/>
        <v/>
      </c>
      <c r="R798" s="53" t="str">
        <f t="shared" ca="1" si="151"/>
        <v/>
      </c>
    </row>
    <row r="799" spans="1:18" x14ac:dyDescent="0.25">
      <c r="A799" s="31">
        <v>793</v>
      </c>
      <c r="B799" s="37" t="str">
        <f t="shared" ca="1" si="141"/>
        <v/>
      </c>
      <c r="C799" s="40" t="str">
        <f t="shared" ca="1" si="142"/>
        <v/>
      </c>
      <c r="D799" s="43" t="str">
        <f ca="1">+IF($C799&lt;&gt;"",VLOOKUP(YEAR($C799),'Proyecciones cuota'!$B$5:$C$113,2,FALSE),"")</f>
        <v/>
      </c>
      <c r="E799" s="171">
        <f ca="1">IFERROR(IF($D799&lt;&gt;"",VLOOKUP(C799,Simulador!$H$17:$I$27,2,FALSE),0),0)</f>
        <v>0</v>
      </c>
      <c r="F799" s="46" t="str">
        <f t="shared" ca="1" si="143"/>
        <v/>
      </c>
      <c r="G799" s="43" t="str">
        <f ca="1">+IF(F799&lt;&gt;"",F799*VLOOKUP(YEAR($C799),'Proyecciones DTF'!$B$4:$Y$112,IF(C799&lt;EOMONTH($C$1,61),6,IF(AND(C799&gt;=EOMONTH($C$1,61),C799&lt;EOMONTH($C$1,90)),9,IF(AND(C799&gt;=EOMONTH($C$1,91),C799&lt;EOMONTH($C$1,120)),12,IF(AND(C799&gt;=EOMONTH($C$1,121),C799&lt;EOMONTH($C$1,150)),15,IF(AND(C799&gt;=EOMONTH($C$1,151),C799&lt;EOMONTH($C$1,180)),18,IF(AND(C799&gt;=EOMONTH($C$1,181),C799&lt;EOMONTH($C$1,210)),21,24))))))),"")</f>
        <v/>
      </c>
      <c r="H799" s="47" t="str">
        <f ca="1">+IF(F799&lt;&gt;"",F799*VLOOKUP(YEAR($C799),'Proyecciones DTF'!$B$4:$Y$112,IF(C799&lt;EOMONTH($C$1,61),3,IF(AND(C799&gt;=EOMONTH($C$1,61),C799&lt;EOMONTH($C$1,90)),6,IF(AND(C799&gt;=EOMONTH($C$1,91),C799&lt;EOMONTH($C$1,120)),9,IF(AND(C799&gt;=EOMONTH($C$1,121),C799&lt;EOMONTH($C$1,150)),12,IF(AND(C799&gt;=EOMONTH($C$1,151),C799&lt;EOMONTH($C$1,180)),15,IF(AND(C799&gt;=EOMONTH($C$1,181),C799&lt;EOMONTH($C$1,210)),18,21))))))),"")</f>
        <v/>
      </c>
      <c r="I799" s="88" t="str">
        <f t="shared" ca="1" si="144"/>
        <v/>
      </c>
      <c r="J799" s="138" t="str">
        <f t="shared" ca="1" si="145"/>
        <v/>
      </c>
      <c r="K799" s="43" t="str">
        <f ca="1">+IF(G799&lt;&gt;"",SUM($G$7:G799),"")</f>
        <v/>
      </c>
      <c r="L799" s="46" t="str">
        <f t="shared" ca="1" si="146"/>
        <v/>
      </c>
      <c r="M799" s="51" t="str">
        <f ca="1">+IF(H799&lt;&gt;"",SUM($H$7:H799),"")</f>
        <v/>
      </c>
      <c r="N799" s="47" t="str">
        <f t="shared" ca="1" si="147"/>
        <v/>
      </c>
      <c r="O799" s="46" t="str">
        <f t="shared" ca="1" si="148"/>
        <v/>
      </c>
      <c r="P799" s="46" t="str">
        <f t="shared" ca="1" si="149"/>
        <v/>
      </c>
      <c r="Q799" s="53" t="str">
        <f t="shared" ca="1" si="150"/>
        <v/>
      </c>
      <c r="R799" s="53" t="str">
        <f t="shared" ca="1" si="151"/>
        <v/>
      </c>
    </row>
    <row r="800" spans="1:18" x14ac:dyDescent="0.25">
      <c r="A800" s="31">
        <v>794</v>
      </c>
      <c r="B800" s="37" t="str">
        <f t="shared" ca="1" si="141"/>
        <v/>
      </c>
      <c r="C800" s="40" t="str">
        <f t="shared" ca="1" si="142"/>
        <v/>
      </c>
      <c r="D800" s="43" t="str">
        <f ca="1">+IF($C800&lt;&gt;"",VLOOKUP(YEAR($C800),'Proyecciones cuota'!$B$5:$C$113,2,FALSE),"")</f>
        <v/>
      </c>
      <c r="E800" s="171">
        <f ca="1">IFERROR(IF($D800&lt;&gt;"",VLOOKUP(C800,Simulador!$H$17:$I$27,2,FALSE),0),0)</f>
        <v>0</v>
      </c>
      <c r="F800" s="46" t="str">
        <f t="shared" ca="1" si="143"/>
        <v/>
      </c>
      <c r="G800" s="43" t="str">
        <f ca="1">+IF(F800&lt;&gt;"",F800*VLOOKUP(YEAR($C800),'Proyecciones DTF'!$B$4:$Y$112,IF(C800&lt;EOMONTH($C$1,61),6,IF(AND(C800&gt;=EOMONTH($C$1,61),C800&lt;EOMONTH($C$1,90)),9,IF(AND(C800&gt;=EOMONTH($C$1,91),C800&lt;EOMONTH($C$1,120)),12,IF(AND(C800&gt;=EOMONTH($C$1,121),C800&lt;EOMONTH($C$1,150)),15,IF(AND(C800&gt;=EOMONTH($C$1,151),C800&lt;EOMONTH($C$1,180)),18,IF(AND(C800&gt;=EOMONTH($C$1,181),C800&lt;EOMONTH($C$1,210)),21,24))))))),"")</f>
        <v/>
      </c>
      <c r="H800" s="47" t="str">
        <f ca="1">+IF(F800&lt;&gt;"",F800*VLOOKUP(YEAR($C800),'Proyecciones DTF'!$B$4:$Y$112,IF(C800&lt;EOMONTH($C$1,61),3,IF(AND(C800&gt;=EOMONTH($C$1,61),C800&lt;EOMONTH($C$1,90)),6,IF(AND(C800&gt;=EOMONTH($C$1,91),C800&lt;EOMONTH($C$1,120)),9,IF(AND(C800&gt;=EOMONTH($C$1,121),C800&lt;EOMONTH($C$1,150)),12,IF(AND(C800&gt;=EOMONTH($C$1,151),C800&lt;EOMONTH($C$1,180)),15,IF(AND(C800&gt;=EOMONTH($C$1,181),C800&lt;EOMONTH($C$1,210)),18,21))))))),"")</f>
        <v/>
      </c>
      <c r="I800" s="88" t="str">
        <f t="shared" ca="1" si="144"/>
        <v/>
      </c>
      <c r="J800" s="138" t="str">
        <f t="shared" ca="1" si="145"/>
        <v/>
      </c>
      <c r="K800" s="43" t="str">
        <f ca="1">+IF(G800&lt;&gt;"",SUM($G$7:G800),"")</f>
        <v/>
      </c>
      <c r="L800" s="46" t="str">
        <f t="shared" ca="1" si="146"/>
        <v/>
      </c>
      <c r="M800" s="51" t="str">
        <f ca="1">+IF(H800&lt;&gt;"",SUM($H$7:H800),"")</f>
        <v/>
      </c>
      <c r="N800" s="47" t="str">
        <f t="shared" ca="1" si="147"/>
        <v/>
      </c>
      <c r="O800" s="46" t="str">
        <f t="shared" ca="1" si="148"/>
        <v/>
      </c>
      <c r="P800" s="46" t="str">
        <f t="shared" ca="1" si="149"/>
        <v/>
      </c>
      <c r="Q800" s="53" t="str">
        <f t="shared" ca="1" si="150"/>
        <v/>
      </c>
      <c r="R800" s="53" t="str">
        <f t="shared" ca="1" si="151"/>
        <v/>
      </c>
    </row>
    <row r="801" spans="1:18" x14ac:dyDescent="0.25">
      <c r="A801" s="31">
        <v>795</v>
      </c>
      <c r="B801" s="37" t="str">
        <f t="shared" ca="1" si="141"/>
        <v/>
      </c>
      <c r="C801" s="40" t="str">
        <f t="shared" ca="1" si="142"/>
        <v/>
      </c>
      <c r="D801" s="43" t="str">
        <f ca="1">+IF($C801&lt;&gt;"",VLOOKUP(YEAR($C801),'Proyecciones cuota'!$B$5:$C$113,2,FALSE),"")</f>
        <v/>
      </c>
      <c r="E801" s="171">
        <f ca="1">IFERROR(IF($D801&lt;&gt;"",VLOOKUP(C801,Simulador!$H$17:$I$27,2,FALSE),0),0)</f>
        <v>0</v>
      </c>
      <c r="F801" s="46" t="str">
        <f t="shared" ca="1" si="143"/>
        <v/>
      </c>
      <c r="G801" s="43" t="str">
        <f ca="1">+IF(F801&lt;&gt;"",F801*VLOOKUP(YEAR($C801),'Proyecciones DTF'!$B$4:$Y$112,IF(C801&lt;EOMONTH($C$1,61),6,IF(AND(C801&gt;=EOMONTH($C$1,61),C801&lt;EOMONTH($C$1,90)),9,IF(AND(C801&gt;=EOMONTH($C$1,91),C801&lt;EOMONTH($C$1,120)),12,IF(AND(C801&gt;=EOMONTH($C$1,121),C801&lt;EOMONTH($C$1,150)),15,IF(AND(C801&gt;=EOMONTH($C$1,151),C801&lt;EOMONTH($C$1,180)),18,IF(AND(C801&gt;=EOMONTH($C$1,181),C801&lt;EOMONTH($C$1,210)),21,24))))))),"")</f>
        <v/>
      </c>
      <c r="H801" s="47" t="str">
        <f ca="1">+IF(F801&lt;&gt;"",F801*VLOOKUP(YEAR($C801),'Proyecciones DTF'!$B$4:$Y$112,IF(C801&lt;EOMONTH($C$1,61),3,IF(AND(C801&gt;=EOMONTH($C$1,61),C801&lt;EOMONTH($C$1,90)),6,IF(AND(C801&gt;=EOMONTH($C$1,91),C801&lt;EOMONTH($C$1,120)),9,IF(AND(C801&gt;=EOMONTH($C$1,121),C801&lt;EOMONTH($C$1,150)),12,IF(AND(C801&gt;=EOMONTH($C$1,151),C801&lt;EOMONTH($C$1,180)),15,IF(AND(C801&gt;=EOMONTH($C$1,181),C801&lt;EOMONTH($C$1,210)),18,21))))))),"")</f>
        <v/>
      </c>
      <c r="I801" s="88" t="str">
        <f t="shared" ca="1" si="144"/>
        <v/>
      </c>
      <c r="J801" s="138" t="str">
        <f t="shared" ca="1" si="145"/>
        <v/>
      </c>
      <c r="K801" s="43" t="str">
        <f ca="1">+IF(G801&lt;&gt;"",SUM($G$7:G801),"")</f>
        <v/>
      </c>
      <c r="L801" s="46" t="str">
        <f t="shared" ca="1" si="146"/>
        <v/>
      </c>
      <c r="M801" s="51" t="str">
        <f ca="1">+IF(H801&lt;&gt;"",SUM($H$7:H801),"")</f>
        <v/>
      </c>
      <c r="N801" s="47" t="str">
        <f t="shared" ca="1" si="147"/>
        <v/>
      </c>
      <c r="O801" s="46" t="str">
        <f t="shared" ca="1" si="148"/>
        <v/>
      </c>
      <c r="P801" s="46" t="str">
        <f t="shared" ca="1" si="149"/>
        <v/>
      </c>
      <c r="Q801" s="53" t="str">
        <f t="shared" ca="1" si="150"/>
        <v/>
      </c>
      <c r="R801" s="53" t="str">
        <f t="shared" ca="1" si="151"/>
        <v/>
      </c>
    </row>
    <row r="802" spans="1:18" x14ac:dyDescent="0.25">
      <c r="A802" s="31">
        <v>796</v>
      </c>
      <c r="B802" s="37" t="str">
        <f t="shared" ca="1" si="141"/>
        <v/>
      </c>
      <c r="C802" s="40" t="str">
        <f t="shared" ca="1" si="142"/>
        <v/>
      </c>
      <c r="D802" s="43" t="str">
        <f ca="1">+IF($C802&lt;&gt;"",VLOOKUP(YEAR($C802),'Proyecciones cuota'!$B$5:$C$113,2,FALSE),"")</f>
        <v/>
      </c>
      <c r="E802" s="171">
        <f ca="1">IFERROR(IF($D802&lt;&gt;"",VLOOKUP(C802,Simulador!$H$17:$I$27,2,FALSE),0),0)</f>
        <v>0</v>
      </c>
      <c r="F802" s="46" t="str">
        <f t="shared" ca="1" si="143"/>
        <v/>
      </c>
      <c r="G802" s="43" t="str">
        <f ca="1">+IF(F802&lt;&gt;"",F802*VLOOKUP(YEAR($C802),'Proyecciones DTF'!$B$4:$Y$112,IF(C802&lt;EOMONTH($C$1,61),6,IF(AND(C802&gt;=EOMONTH($C$1,61),C802&lt;EOMONTH($C$1,90)),9,IF(AND(C802&gt;=EOMONTH($C$1,91),C802&lt;EOMONTH($C$1,120)),12,IF(AND(C802&gt;=EOMONTH($C$1,121),C802&lt;EOMONTH($C$1,150)),15,IF(AND(C802&gt;=EOMONTH($C$1,151),C802&lt;EOMONTH($C$1,180)),18,IF(AND(C802&gt;=EOMONTH($C$1,181),C802&lt;EOMONTH($C$1,210)),21,24))))))),"")</f>
        <v/>
      </c>
      <c r="H802" s="47" t="str">
        <f ca="1">+IF(F802&lt;&gt;"",F802*VLOOKUP(YEAR($C802),'Proyecciones DTF'!$B$4:$Y$112,IF(C802&lt;EOMONTH($C$1,61),3,IF(AND(C802&gt;=EOMONTH($C$1,61),C802&lt;EOMONTH($C$1,90)),6,IF(AND(C802&gt;=EOMONTH($C$1,91),C802&lt;EOMONTH($C$1,120)),9,IF(AND(C802&gt;=EOMONTH($C$1,121),C802&lt;EOMONTH($C$1,150)),12,IF(AND(C802&gt;=EOMONTH($C$1,151),C802&lt;EOMONTH($C$1,180)),15,IF(AND(C802&gt;=EOMONTH($C$1,181),C802&lt;EOMONTH($C$1,210)),18,21))))))),"")</f>
        <v/>
      </c>
      <c r="I802" s="88" t="str">
        <f t="shared" ca="1" si="144"/>
        <v/>
      </c>
      <c r="J802" s="138" t="str">
        <f t="shared" ca="1" si="145"/>
        <v/>
      </c>
      <c r="K802" s="43" t="str">
        <f ca="1">+IF(G802&lt;&gt;"",SUM($G$7:G802),"")</f>
        <v/>
      </c>
      <c r="L802" s="46" t="str">
        <f t="shared" ca="1" si="146"/>
        <v/>
      </c>
      <c r="M802" s="51" t="str">
        <f ca="1">+IF(H802&lt;&gt;"",SUM($H$7:H802),"")</f>
        <v/>
      </c>
      <c r="N802" s="47" t="str">
        <f t="shared" ca="1" si="147"/>
        <v/>
      </c>
      <c r="O802" s="46" t="str">
        <f t="shared" ca="1" si="148"/>
        <v/>
      </c>
      <c r="P802" s="46" t="str">
        <f t="shared" ca="1" si="149"/>
        <v/>
      </c>
      <c r="Q802" s="53" t="str">
        <f t="shared" ca="1" si="150"/>
        <v/>
      </c>
      <c r="R802" s="53" t="str">
        <f t="shared" ca="1" si="151"/>
        <v/>
      </c>
    </row>
    <row r="803" spans="1:18" x14ac:dyDescent="0.25">
      <c r="A803" s="31">
        <v>797</v>
      </c>
      <c r="B803" s="37" t="str">
        <f t="shared" ca="1" si="141"/>
        <v/>
      </c>
      <c r="C803" s="40" t="str">
        <f t="shared" ca="1" si="142"/>
        <v/>
      </c>
      <c r="D803" s="43" t="str">
        <f ca="1">+IF($C803&lt;&gt;"",VLOOKUP(YEAR($C803),'Proyecciones cuota'!$B$5:$C$113,2,FALSE),"")</f>
        <v/>
      </c>
      <c r="E803" s="171">
        <f ca="1">IFERROR(IF($D803&lt;&gt;"",VLOOKUP(C803,Simulador!$H$17:$I$27,2,FALSE),0),0)</f>
        <v>0</v>
      </c>
      <c r="F803" s="46" t="str">
        <f t="shared" ca="1" si="143"/>
        <v/>
      </c>
      <c r="G803" s="43" t="str">
        <f ca="1">+IF(F803&lt;&gt;"",F803*VLOOKUP(YEAR($C803),'Proyecciones DTF'!$B$4:$Y$112,IF(C803&lt;EOMONTH($C$1,61),6,IF(AND(C803&gt;=EOMONTH($C$1,61),C803&lt;EOMONTH($C$1,90)),9,IF(AND(C803&gt;=EOMONTH($C$1,91),C803&lt;EOMONTH($C$1,120)),12,IF(AND(C803&gt;=EOMONTH($C$1,121),C803&lt;EOMONTH($C$1,150)),15,IF(AND(C803&gt;=EOMONTH($C$1,151),C803&lt;EOMONTH($C$1,180)),18,IF(AND(C803&gt;=EOMONTH($C$1,181),C803&lt;EOMONTH($C$1,210)),21,24))))))),"")</f>
        <v/>
      </c>
      <c r="H803" s="47" t="str">
        <f ca="1">+IF(F803&lt;&gt;"",F803*VLOOKUP(YEAR($C803),'Proyecciones DTF'!$B$4:$Y$112,IF(C803&lt;EOMONTH($C$1,61),3,IF(AND(C803&gt;=EOMONTH($C$1,61),C803&lt;EOMONTH($C$1,90)),6,IF(AND(C803&gt;=EOMONTH($C$1,91),C803&lt;EOMONTH($C$1,120)),9,IF(AND(C803&gt;=EOMONTH($C$1,121),C803&lt;EOMONTH($C$1,150)),12,IF(AND(C803&gt;=EOMONTH($C$1,151),C803&lt;EOMONTH($C$1,180)),15,IF(AND(C803&gt;=EOMONTH($C$1,181),C803&lt;EOMONTH($C$1,210)),18,21))))))),"")</f>
        <v/>
      </c>
      <c r="I803" s="88" t="str">
        <f t="shared" ca="1" si="144"/>
        <v/>
      </c>
      <c r="J803" s="138" t="str">
        <f t="shared" ca="1" si="145"/>
        <v/>
      </c>
      <c r="K803" s="43" t="str">
        <f ca="1">+IF(G803&lt;&gt;"",SUM($G$7:G803),"")</f>
        <v/>
      </c>
      <c r="L803" s="46" t="str">
        <f t="shared" ca="1" si="146"/>
        <v/>
      </c>
      <c r="M803" s="51" t="str">
        <f ca="1">+IF(H803&lt;&gt;"",SUM($H$7:H803),"")</f>
        <v/>
      </c>
      <c r="N803" s="47" t="str">
        <f t="shared" ca="1" si="147"/>
        <v/>
      </c>
      <c r="O803" s="46" t="str">
        <f t="shared" ca="1" si="148"/>
        <v/>
      </c>
      <c r="P803" s="46" t="str">
        <f t="shared" ca="1" si="149"/>
        <v/>
      </c>
      <c r="Q803" s="53" t="str">
        <f t="shared" ca="1" si="150"/>
        <v/>
      </c>
      <c r="R803" s="53" t="str">
        <f t="shared" ca="1" si="151"/>
        <v/>
      </c>
    </row>
    <row r="804" spans="1:18" x14ac:dyDescent="0.25">
      <c r="A804" s="31">
        <v>798</v>
      </c>
      <c r="B804" s="37" t="str">
        <f t="shared" ca="1" si="141"/>
        <v/>
      </c>
      <c r="C804" s="40" t="str">
        <f t="shared" ca="1" si="142"/>
        <v/>
      </c>
      <c r="D804" s="43" t="str">
        <f ca="1">+IF($C804&lt;&gt;"",VLOOKUP(YEAR($C804),'Proyecciones cuota'!$B$5:$C$113,2,FALSE),"")</f>
        <v/>
      </c>
      <c r="E804" s="171">
        <f ca="1">IFERROR(IF($D804&lt;&gt;"",VLOOKUP(C804,Simulador!$H$17:$I$27,2,FALSE),0),0)</f>
        <v>0</v>
      </c>
      <c r="F804" s="46" t="str">
        <f t="shared" ca="1" si="143"/>
        <v/>
      </c>
      <c r="G804" s="43" t="str">
        <f ca="1">+IF(F804&lt;&gt;"",F804*VLOOKUP(YEAR($C804),'Proyecciones DTF'!$B$4:$Y$112,IF(C804&lt;EOMONTH($C$1,61),6,IF(AND(C804&gt;=EOMONTH($C$1,61),C804&lt;EOMONTH($C$1,90)),9,IF(AND(C804&gt;=EOMONTH($C$1,91),C804&lt;EOMONTH($C$1,120)),12,IF(AND(C804&gt;=EOMONTH($C$1,121),C804&lt;EOMONTH($C$1,150)),15,IF(AND(C804&gt;=EOMONTH($C$1,151),C804&lt;EOMONTH($C$1,180)),18,IF(AND(C804&gt;=EOMONTH($C$1,181),C804&lt;EOMONTH($C$1,210)),21,24))))))),"")</f>
        <v/>
      </c>
      <c r="H804" s="47" t="str">
        <f ca="1">+IF(F804&lt;&gt;"",F804*VLOOKUP(YEAR($C804),'Proyecciones DTF'!$B$4:$Y$112,IF(C804&lt;EOMONTH($C$1,61),3,IF(AND(C804&gt;=EOMONTH($C$1,61),C804&lt;EOMONTH($C$1,90)),6,IF(AND(C804&gt;=EOMONTH($C$1,91),C804&lt;EOMONTH($C$1,120)),9,IF(AND(C804&gt;=EOMONTH($C$1,121),C804&lt;EOMONTH($C$1,150)),12,IF(AND(C804&gt;=EOMONTH($C$1,151),C804&lt;EOMONTH($C$1,180)),15,IF(AND(C804&gt;=EOMONTH($C$1,181),C804&lt;EOMONTH($C$1,210)),18,21))))))),"")</f>
        <v/>
      </c>
      <c r="I804" s="88" t="str">
        <f t="shared" ca="1" si="144"/>
        <v/>
      </c>
      <c r="J804" s="138" t="str">
        <f t="shared" ca="1" si="145"/>
        <v/>
      </c>
      <c r="K804" s="43" t="str">
        <f ca="1">+IF(G804&lt;&gt;"",SUM($G$7:G804),"")</f>
        <v/>
      </c>
      <c r="L804" s="46" t="str">
        <f t="shared" ca="1" si="146"/>
        <v/>
      </c>
      <c r="M804" s="51" t="str">
        <f ca="1">+IF(H804&lt;&gt;"",SUM($H$7:H804),"")</f>
        <v/>
      </c>
      <c r="N804" s="47" t="str">
        <f t="shared" ca="1" si="147"/>
        <v/>
      </c>
      <c r="O804" s="46" t="str">
        <f t="shared" ca="1" si="148"/>
        <v/>
      </c>
      <c r="P804" s="46" t="str">
        <f t="shared" ca="1" si="149"/>
        <v/>
      </c>
      <c r="Q804" s="53" t="str">
        <f t="shared" ca="1" si="150"/>
        <v/>
      </c>
      <c r="R804" s="53" t="str">
        <f t="shared" ca="1" si="151"/>
        <v/>
      </c>
    </row>
    <row r="805" spans="1:18" x14ac:dyDescent="0.25">
      <c r="A805" s="31">
        <v>799</v>
      </c>
      <c r="B805" s="37" t="str">
        <f t="shared" ca="1" si="141"/>
        <v/>
      </c>
      <c r="C805" s="40" t="str">
        <f t="shared" ca="1" si="142"/>
        <v/>
      </c>
      <c r="D805" s="43" t="str">
        <f ca="1">+IF($C805&lt;&gt;"",VLOOKUP(YEAR($C805),'Proyecciones cuota'!$B$5:$C$113,2,FALSE),"")</f>
        <v/>
      </c>
      <c r="E805" s="171">
        <f ca="1">IFERROR(IF($D805&lt;&gt;"",VLOOKUP(C805,Simulador!$H$17:$I$27,2,FALSE),0),0)</f>
        <v>0</v>
      </c>
      <c r="F805" s="46" t="str">
        <f t="shared" ca="1" si="143"/>
        <v/>
      </c>
      <c r="G805" s="43" t="str">
        <f ca="1">+IF(F805&lt;&gt;"",F805*VLOOKUP(YEAR($C805),'Proyecciones DTF'!$B$4:$Y$112,IF(C805&lt;EOMONTH($C$1,61),6,IF(AND(C805&gt;=EOMONTH($C$1,61),C805&lt;EOMONTH($C$1,90)),9,IF(AND(C805&gt;=EOMONTH($C$1,91),C805&lt;EOMONTH($C$1,120)),12,IF(AND(C805&gt;=EOMONTH($C$1,121),C805&lt;EOMONTH($C$1,150)),15,IF(AND(C805&gt;=EOMONTH($C$1,151),C805&lt;EOMONTH($C$1,180)),18,IF(AND(C805&gt;=EOMONTH($C$1,181),C805&lt;EOMONTH($C$1,210)),21,24))))))),"")</f>
        <v/>
      </c>
      <c r="H805" s="47" t="str">
        <f ca="1">+IF(F805&lt;&gt;"",F805*VLOOKUP(YEAR($C805),'Proyecciones DTF'!$B$4:$Y$112,IF(C805&lt;EOMONTH($C$1,61),3,IF(AND(C805&gt;=EOMONTH($C$1,61),C805&lt;EOMONTH($C$1,90)),6,IF(AND(C805&gt;=EOMONTH($C$1,91),C805&lt;EOMONTH($C$1,120)),9,IF(AND(C805&gt;=EOMONTH($C$1,121),C805&lt;EOMONTH($C$1,150)),12,IF(AND(C805&gt;=EOMONTH($C$1,151),C805&lt;EOMONTH($C$1,180)),15,IF(AND(C805&gt;=EOMONTH($C$1,181),C805&lt;EOMONTH($C$1,210)),18,21))))))),"")</f>
        <v/>
      </c>
      <c r="I805" s="88" t="str">
        <f t="shared" ca="1" si="144"/>
        <v/>
      </c>
      <c r="J805" s="138" t="str">
        <f t="shared" ca="1" si="145"/>
        <v/>
      </c>
      <c r="K805" s="43" t="str">
        <f ca="1">+IF(G805&lt;&gt;"",SUM($G$7:G805),"")</f>
        <v/>
      </c>
      <c r="L805" s="46" t="str">
        <f t="shared" ca="1" si="146"/>
        <v/>
      </c>
      <c r="M805" s="51" t="str">
        <f ca="1">+IF(H805&lt;&gt;"",SUM($H$7:H805),"")</f>
        <v/>
      </c>
      <c r="N805" s="47" t="str">
        <f t="shared" ca="1" si="147"/>
        <v/>
      </c>
      <c r="O805" s="46" t="str">
        <f t="shared" ca="1" si="148"/>
        <v/>
      </c>
      <c r="P805" s="46" t="str">
        <f t="shared" ca="1" si="149"/>
        <v/>
      </c>
      <c r="Q805" s="53" t="str">
        <f t="shared" ca="1" si="150"/>
        <v/>
      </c>
      <c r="R805" s="53" t="str">
        <f t="shared" ca="1" si="151"/>
        <v/>
      </c>
    </row>
    <row r="806" spans="1:18" x14ac:dyDescent="0.25">
      <c r="A806" s="31">
        <v>800</v>
      </c>
      <c r="B806" s="37" t="str">
        <f t="shared" ca="1" si="141"/>
        <v/>
      </c>
      <c r="C806" s="40" t="str">
        <f t="shared" ca="1" si="142"/>
        <v/>
      </c>
      <c r="D806" s="43" t="str">
        <f ca="1">+IF($C806&lt;&gt;"",VLOOKUP(YEAR($C806),'Proyecciones cuota'!$B$5:$C$113,2,FALSE),"")</f>
        <v/>
      </c>
      <c r="E806" s="171">
        <f ca="1">IFERROR(IF($D806&lt;&gt;"",VLOOKUP(C806,Simulador!$H$17:$I$27,2,FALSE),0),0)</f>
        <v>0</v>
      </c>
      <c r="F806" s="46" t="str">
        <f t="shared" ca="1" si="143"/>
        <v/>
      </c>
      <c r="G806" s="43" t="str">
        <f ca="1">+IF(F806&lt;&gt;"",F806*VLOOKUP(YEAR($C806),'Proyecciones DTF'!$B$4:$Y$112,IF(C806&lt;EOMONTH($C$1,61),6,IF(AND(C806&gt;=EOMONTH($C$1,61),C806&lt;EOMONTH($C$1,90)),9,IF(AND(C806&gt;=EOMONTH($C$1,91),C806&lt;EOMONTH($C$1,120)),12,IF(AND(C806&gt;=EOMONTH($C$1,121),C806&lt;EOMONTH($C$1,150)),15,IF(AND(C806&gt;=EOMONTH($C$1,151),C806&lt;EOMONTH($C$1,180)),18,IF(AND(C806&gt;=EOMONTH($C$1,181),C806&lt;EOMONTH($C$1,210)),21,24))))))),"")</f>
        <v/>
      </c>
      <c r="H806" s="47" t="str">
        <f ca="1">+IF(F806&lt;&gt;"",F806*VLOOKUP(YEAR($C806),'Proyecciones DTF'!$B$4:$Y$112,IF(C806&lt;EOMONTH($C$1,61),3,IF(AND(C806&gt;=EOMONTH($C$1,61),C806&lt;EOMONTH($C$1,90)),6,IF(AND(C806&gt;=EOMONTH($C$1,91),C806&lt;EOMONTH($C$1,120)),9,IF(AND(C806&gt;=EOMONTH($C$1,121),C806&lt;EOMONTH($C$1,150)),12,IF(AND(C806&gt;=EOMONTH($C$1,151),C806&lt;EOMONTH($C$1,180)),15,IF(AND(C806&gt;=EOMONTH($C$1,181),C806&lt;EOMONTH($C$1,210)),18,21))))))),"")</f>
        <v/>
      </c>
      <c r="I806" s="88" t="str">
        <f t="shared" ca="1" si="144"/>
        <v/>
      </c>
      <c r="J806" s="138" t="str">
        <f t="shared" ca="1" si="145"/>
        <v/>
      </c>
      <c r="K806" s="43" t="str">
        <f ca="1">+IF(G806&lt;&gt;"",SUM($G$7:G806),"")</f>
        <v/>
      </c>
      <c r="L806" s="46" t="str">
        <f t="shared" ca="1" si="146"/>
        <v/>
      </c>
      <c r="M806" s="51" t="str">
        <f ca="1">+IF(H806&lt;&gt;"",SUM($H$7:H806),"")</f>
        <v/>
      </c>
      <c r="N806" s="47" t="str">
        <f t="shared" ca="1" si="147"/>
        <v/>
      </c>
      <c r="O806" s="46" t="str">
        <f t="shared" ca="1" si="148"/>
        <v/>
      </c>
      <c r="P806" s="46" t="str">
        <f t="shared" ca="1" si="149"/>
        <v/>
      </c>
      <c r="Q806" s="53" t="str">
        <f t="shared" ca="1" si="150"/>
        <v/>
      </c>
      <c r="R806" s="53" t="str">
        <f t="shared" ca="1" si="151"/>
        <v/>
      </c>
    </row>
    <row r="807" spans="1:18" x14ac:dyDescent="0.25">
      <c r="A807" s="31">
        <v>801</v>
      </c>
      <c r="B807" s="37" t="str">
        <f t="shared" ca="1" si="141"/>
        <v/>
      </c>
      <c r="C807" s="40" t="str">
        <f t="shared" ca="1" si="142"/>
        <v/>
      </c>
      <c r="D807" s="43" t="str">
        <f ca="1">+IF($C807&lt;&gt;"",VLOOKUP(YEAR($C807),'Proyecciones cuota'!$B$5:$C$113,2,FALSE),"")</f>
        <v/>
      </c>
      <c r="E807" s="171">
        <f ca="1">IFERROR(IF($D807&lt;&gt;"",VLOOKUP(C807,Simulador!$H$17:$I$27,2,FALSE),0),0)</f>
        <v>0</v>
      </c>
      <c r="F807" s="46" t="str">
        <f t="shared" ca="1" si="143"/>
        <v/>
      </c>
      <c r="G807" s="43" t="str">
        <f ca="1">+IF(F807&lt;&gt;"",F807*VLOOKUP(YEAR($C807),'Proyecciones DTF'!$B$4:$Y$112,IF(C807&lt;EOMONTH($C$1,61),6,IF(AND(C807&gt;=EOMONTH($C$1,61),C807&lt;EOMONTH($C$1,90)),9,IF(AND(C807&gt;=EOMONTH($C$1,91),C807&lt;EOMONTH($C$1,120)),12,IF(AND(C807&gt;=EOMONTH($C$1,121),C807&lt;EOMONTH($C$1,150)),15,IF(AND(C807&gt;=EOMONTH($C$1,151),C807&lt;EOMONTH($C$1,180)),18,IF(AND(C807&gt;=EOMONTH($C$1,181),C807&lt;EOMONTH($C$1,210)),21,24))))))),"")</f>
        <v/>
      </c>
      <c r="H807" s="47" t="str">
        <f ca="1">+IF(F807&lt;&gt;"",F807*VLOOKUP(YEAR($C807),'Proyecciones DTF'!$B$4:$Y$112,IF(C807&lt;EOMONTH($C$1,61),3,IF(AND(C807&gt;=EOMONTH($C$1,61),C807&lt;EOMONTH($C$1,90)),6,IF(AND(C807&gt;=EOMONTH($C$1,91),C807&lt;EOMONTH($C$1,120)),9,IF(AND(C807&gt;=EOMONTH($C$1,121),C807&lt;EOMONTH($C$1,150)),12,IF(AND(C807&gt;=EOMONTH($C$1,151),C807&lt;EOMONTH($C$1,180)),15,IF(AND(C807&gt;=EOMONTH($C$1,181),C807&lt;EOMONTH($C$1,210)),18,21))))))),"")</f>
        <v/>
      </c>
      <c r="I807" s="88" t="str">
        <f t="shared" ca="1" si="144"/>
        <v/>
      </c>
      <c r="J807" s="138" t="str">
        <f t="shared" ca="1" si="145"/>
        <v/>
      </c>
      <c r="K807" s="43" t="str">
        <f ca="1">+IF(G807&lt;&gt;"",SUM($G$7:G807),"")</f>
        <v/>
      </c>
      <c r="L807" s="46" t="str">
        <f t="shared" ca="1" si="146"/>
        <v/>
      </c>
      <c r="M807" s="51" t="str">
        <f ca="1">+IF(H807&lt;&gt;"",SUM($H$7:H807),"")</f>
        <v/>
      </c>
      <c r="N807" s="47" t="str">
        <f t="shared" ca="1" si="147"/>
        <v/>
      </c>
      <c r="O807" s="46" t="str">
        <f t="shared" ca="1" si="148"/>
        <v/>
      </c>
      <c r="P807" s="46" t="str">
        <f t="shared" ca="1" si="149"/>
        <v/>
      </c>
      <c r="Q807" s="53" t="str">
        <f t="shared" ca="1" si="150"/>
        <v/>
      </c>
      <c r="R807" s="53" t="str">
        <f t="shared" ca="1" si="151"/>
        <v/>
      </c>
    </row>
    <row r="808" spans="1:18" x14ac:dyDescent="0.25">
      <c r="A808" s="31">
        <v>802</v>
      </c>
      <c r="B808" s="37" t="str">
        <f t="shared" ca="1" si="141"/>
        <v/>
      </c>
      <c r="C808" s="40" t="str">
        <f t="shared" ca="1" si="142"/>
        <v/>
      </c>
      <c r="D808" s="43" t="str">
        <f ca="1">+IF($C808&lt;&gt;"",VLOOKUP(YEAR($C808),'Proyecciones cuota'!$B$5:$C$113,2,FALSE),"")</f>
        <v/>
      </c>
      <c r="E808" s="171">
        <f ca="1">IFERROR(IF($D808&lt;&gt;"",VLOOKUP(C808,Simulador!$H$17:$I$27,2,FALSE),0),0)</f>
        <v>0</v>
      </c>
      <c r="F808" s="46" t="str">
        <f t="shared" ca="1" si="143"/>
        <v/>
      </c>
      <c r="G808" s="43" t="str">
        <f ca="1">+IF(F808&lt;&gt;"",F808*VLOOKUP(YEAR($C808),'Proyecciones DTF'!$B$4:$Y$112,IF(C808&lt;EOMONTH($C$1,61),6,IF(AND(C808&gt;=EOMONTH($C$1,61),C808&lt;EOMONTH($C$1,90)),9,IF(AND(C808&gt;=EOMONTH($C$1,91),C808&lt;EOMONTH($C$1,120)),12,IF(AND(C808&gt;=EOMONTH($C$1,121),C808&lt;EOMONTH($C$1,150)),15,IF(AND(C808&gt;=EOMONTH($C$1,151),C808&lt;EOMONTH($C$1,180)),18,IF(AND(C808&gt;=EOMONTH($C$1,181),C808&lt;EOMONTH($C$1,210)),21,24))))))),"")</f>
        <v/>
      </c>
      <c r="H808" s="47" t="str">
        <f ca="1">+IF(F808&lt;&gt;"",F808*VLOOKUP(YEAR($C808),'Proyecciones DTF'!$B$4:$Y$112,IF(C808&lt;EOMONTH($C$1,61),3,IF(AND(C808&gt;=EOMONTH($C$1,61),C808&lt;EOMONTH($C$1,90)),6,IF(AND(C808&gt;=EOMONTH($C$1,91),C808&lt;EOMONTH($C$1,120)),9,IF(AND(C808&gt;=EOMONTH($C$1,121),C808&lt;EOMONTH($C$1,150)),12,IF(AND(C808&gt;=EOMONTH($C$1,151),C808&lt;EOMONTH($C$1,180)),15,IF(AND(C808&gt;=EOMONTH($C$1,181),C808&lt;EOMONTH($C$1,210)),18,21))))))),"")</f>
        <v/>
      </c>
      <c r="I808" s="88" t="str">
        <f t="shared" ca="1" si="144"/>
        <v/>
      </c>
      <c r="J808" s="138" t="str">
        <f t="shared" ca="1" si="145"/>
        <v/>
      </c>
      <c r="K808" s="43" t="str">
        <f ca="1">+IF(G808&lt;&gt;"",SUM($G$7:G808),"")</f>
        <v/>
      </c>
      <c r="L808" s="46" t="str">
        <f t="shared" ca="1" si="146"/>
        <v/>
      </c>
      <c r="M808" s="51" t="str">
        <f ca="1">+IF(H808&lt;&gt;"",SUM($H$7:H808),"")</f>
        <v/>
      </c>
      <c r="N808" s="47" t="str">
        <f t="shared" ca="1" si="147"/>
        <v/>
      </c>
      <c r="O808" s="46" t="str">
        <f t="shared" ca="1" si="148"/>
        <v/>
      </c>
      <c r="P808" s="46" t="str">
        <f t="shared" ca="1" si="149"/>
        <v/>
      </c>
      <c r="Q808" s="53" t="str">
        <f t="shared" ca="1" si="150"/>
        <v/>
      </c>
      <c r="R808" s="53" t="str">
        <f t="shared" ca="1" si="151"/>
        <v/>
      </c>
    </row>
    <row r="809" spans="1:18" x14ac:dyDescent="0.25">
      <c r="A809" s="31">
        <v>803</v>
      </c>
      <c r="B809" s="37" t="str">
        <f t="shared" ca="1" si="141"/>
        <v/>
      </c>
      <c r="C809" s="40" t="str">
        <f t="shared" ca="1" si="142"/>
        <v/>
      </c>
      <c r="D809" s="43" t="str">
        <f ca="1">+IF($C809&lt;&gt;"",VLOOKUP(YEAR($C809),'Proyecciones cuota'!$B$5:$C$113,2,FALSE),"")</f>
        <v/>
      </c>
      <c r="E809" s="171">
        <f ca="1">IFERROR(IF($D809&lt;&gt;"",VLOOKUP(C809,Simulador!$H$17:$I$27,2,FALSE),0),0)</f>
        <v>0</v>
      </c>
      <c r="F809" s="46" t="str">
        <f t="shared" ca="1" si="143"/>
        <v/>
      </c>
      <c r="G809" s="43" t="str">
        <f ca="1">+IF(F809&lt;&gt;"",F809*VLOOKUP(YEAR($C809),'Proyecciones DTF'!$B$4:$Y$112,IF(C809&lt;EOMONTH($C$1,61),6,IF(AND(C809&gt;=EOMONTH($C$1,61),C809&lt;EOMONTH($C$1,90)),9,IF(AND(C809&gt;=EOMONTH($C$1,91),C809&lt;EOMONTH($C$1,120)),12,IF(AND(C809&gt;=EOMONTH($C$1,121),C809&lt;EOMONTH($C$1,150)),15,IF(AND(C809&gt;=EOMONTH($C$1,151),C809&lt;EOMONTH($C$1,180)),18,IF(AND(C809&gt;=EOMONTH($C$1,181),C809&lt;EOMONTH($C$1,210)),21,24))))))),"")</f>
        <v/>
      </c>
      <c r="H809" s="47" t="str">
        <f ca="1">+IF(F809&lt;&gt;"",F809*VLOOKUP(YEAR($C809),'Proyecciones DTF'!$B$4:$Y$112,IF(C809&lt;EOMONTH($C$1,61),3,IF(AND(C809&gt;=EOMONTH($C$1,61),C809&lt;EOMONTH($C$1,90)),6,IF(AND(C809&gt;=EOMONTH($C$1,91),C809&lt;EOMONTH($C$1,120)),9,IF(AND(C809&gt;=EOMONTH($C$1,121),C809&lt;EOMONTH($C$1,150)),12,IF(AND(C809&gt;=EOMONTH($C$1,151),C809&lt;EOMONTH($C$1,180)),15,IF(AND(C809&gt;=EOMONTH($C$1,181),C809&lt;EOMONTH($C$1,210)),18,21))))))),"")</f>
        <v/>
      </c>
      <c r="I809" s="88" t="str">
        <f t="shared" ca="1" si="144"/>
        <v/>
      </c>
      <c r="J809" s="138" t="str">
        <f t="shared" ca="1" si="145"/>
        <v/>
      </c>
      <c r="K809" s="43" t="str">
        <f ca="1">+IF(G809&lt;&gt;"",SUM($G$7:G809),"")</f>
        <v/>
      </c>
      <c r="L809" s="46" t="str">
        <f t="shared" ca="1" si="146"/>
        <v/>
      </c>
      <c r="M809" s="51" t="str">
        <f ca="1">+IF(H809&lt;&gt;"",SUM($H$7:H809),"")</f>
        <v/>
      </c>
      <c r="N809" s="47" t="str">
        <f t="shared" ca="1" si="147"/>
        <v/>
      </c>
      <c r="O809" s="46" t="str">
        <f t="shared" ca="1" si="148"/>
        <v/>
      </c>
      <c r="P809" s="46" t="str">
        <f t="shared" ca="1" si="149"/>
        <v/>
      </c>
      <c r="Q809" s="53" t="str">
        <f t="shared" ca="1" si="150"/>
        <v/>
      </c>
      <c r="R809" s="53" t="str">
        <f t="shared" ca="1" si="151"/>
        <v/>
      </c>
    </row>
    <row r="810" spans="1:18" x14ac:dyDescent="0.25">
      <c r="A810" s="31">
        <v>804</v>
      </c>
      <c r="B810" s="37" t="str">
        <f t="shared" ca="1" si="141"/>
        <v/>
      </c>
      <c r="C810" s="40" t="str">
        <f t="shared" ca="1" si="142"/>
        <v/>
      </c>
      <c r="D810" s="43" t="str">
        <f ca="1">+IF($C810&lt;&gt;"",VLOOKUP(YEAR($C810),'Proyecciones cuota'!$B$5:$C$113,2,FALSE),"")</f>
        <v/>
      </c>
      <c r="E810" s="171">
        <f ca="1">IFERROR(IF($D810&lt;&gt;"",VLOOKUP(C810,Simulador!$H$17:$I$27,2,FALSE),0),0)</f>
        <v>0</v>
      </c>
      <c r="F810" s="46" t="str">
        <f t="shared" ca="1" si="143"/>
        <v/>
      </c>
      <c r="G810" s="43" t="str">
        <f ca="1">+IF(F810&lt;&gt;"",F810*VLOOKUP(YEAR($C810),'Proyecciones DTF'!$B$4:$Y$112,IF(C810&lt;EOMONTH($C$1,61),6,IF(AND(C810&gt;=EOMONTH($C$1,61),C810&lt;EOMONTH($C$1,90)),9,IF(AND(C810&gt;=EOMONTH($C$1,91),C810&lt;EOMONTH($C$1,120)),12,IF(AND(C810&gt;=EOMONTH($C$1,121),C810&lt;EOMONTH($C$1,150)),15,IF(AND(C810&gt;=EOMONTH($C$1,151),C810&lt;EOMONTH($C$1,180)),18,IF(AND(C810&gt;=EOMONTH($C$1,181),C810&lt;EOMONTH($C$1,210)),21,24))))))),"")</f>
        <v/>
      </c>
      <c r="H810" s="47" t="str">
        <f ca="1">+IF(F810&lt;&gt;"",F810*VLOOKUP(YEAR($C810),'Proyecciones DTF'!$B$4:$Y$112,IF(C810&lt;EOMONTH($C$1,61),3,IF(AND(C810&gt;=EOMONTH($C$1,61),C810&lt;EOMONTH($C$1,90)),6,IF(AND(C810&gt;=EOMONTH($C$1,91),C810&lt;EOMONTH($C$1,120)),9,IF(AND(C810&gt;=EOMONTH($C$1,121),C810&lt;EOMONTH($C$1,150)),12,IF(AND(C810&gt;=EOMONTH($C$1,151),C810&lt;EOMONTH($C$1,180)),15,IF(AND(C810&gt;=EOMONTH($C$1,181),C810&lt;EOMONTH($C$1,210)),18,21))))))),"")</f>
        <v/>
      </c>
      <c r="I810" s="88" t="str">
        <f t="shared" ca="1" si="144"/>
        <v/>
      </c>
      <c r="J810" s="138" t="str">
        <f t="shared" ca="1" si="145"/>
        <v/>
      </c>
      <c r="K810" s="43" t="str">
        <f ca="1">+IF(G810&lt;&gt;"",SUM($G$7:G810),"")</f>
        <v/>
      </c>
      <c r="L810" s="46" t="str">
        <f t="shared" ca="1" si="146"/>
        <v/>
      </c>
      <c r="M810" s="51" t="str">
        <f ca="1">+IF(H810&lt;&gt;"",SUM($H$7:H810),"")</f>
        <v/>
      </c>
      <c r="N810" s="47" t="str">
        <f t="shared" ca="1" si="147"/>
        <v/>
      </c>
      <c r="O810" s="46" t="str">
        <f t="shared" ca="1" si="148"/>
        <v/>
      </c>
      <c r="P810" s="46" t="str">
        <f t="shared" ca="1" si="149"/>
        <v/>
      </c>
      <c r="Q810" s="53" t="str">
        <f t="shared" ca="1" si="150"/>
        <v/>
      </c>
      <c r="R810" s="53" t="str">
        <f t="shared" ca="1" si="151"/>
        <v/>
      </c>
    </row>
    <row r="811" spans="1:18" x14ac:dyDescent="0.25">
      <c r="A811" s="31">
        <v>805</v>
      </c>
      <c r="B811" s="37" t="str">
        <f t="shared" ca="1" si="141"/>
        <v/>
      </c>
      <c r="C811" s="40" t="str">
        <f t="shared" ca="1" si="142"/>
        <v/>
      </c>
      <c r="D811" s="43" t="str">
        <f ca="1">+IF($C811&lt;&gt;"",VLOOKUP(YEAR($C811),'Proyecciones cuota'!$B$5:$C$113,2,FALSE),"")</f>
        <v/>
      </c>
      <c r="E811" s="171">
        <f ca="1">IFERROR(IF($D811&lt;&gt;"",VLOOKUP(C811,Simulador!$H$17:$I$27,2,FALSE),0),0)</f>
        <v>0</v>
      </c>
      <c r="F811" s="46" t="str">
        <f t="shared" ca="1" si="143"/>
        <v/>
      </c>
      <c r="G811" s="43" t="str">
        <f ca="1">+IF(F811&lt;&gt;"",F811*VLOOKUP(YEAR($C811),'Proyecciones DTF'!$B$4:$Y$112,IF(C811&lt;EOMONTH($C$1,61),6,IF(AND(C811&gt;=EOMONTH($C$1,61),C811&lt;EOMONTH($C$1,90)),9,IF(AND(C811&gt;=EOMONTH($C$1,91),C811&lt;EOMONTH($C$1,120)),12,IF(AND(C811&gt;=EOMONTH($C$1,121),C811&lt;EOMONTH($C$1,150)),15,IF(AND(C811&gt;=EOMONTH($C$1,151),C811&lt;EOMONTH($C$1,180)),18,IF(AND(C811&gt;=EOMONTH($C$1,181),C811&lt;EOMONTH($C$1,210)),21,24))))))),"")</f>
        <v/>
      </c>
      <c r="H811" s="47" t="str">
        <f ca="1">+IF(F811&lt;&gt;"",F811*VLOOKUP(YEAR($C811),'Proyecciones DTF'!$B$4:$Y$112,IF(C811&lt;EOMONTH($C$1,61),3,IF(AND(C811&gt;=EOMONTH($C$1,61),C811&lt;EOMONTH($C$1,90)),6,IF(AND(C811&gt;=EOMONTH($C$1,91),C811&lt;EOMONTH($C$1,120)),9,IF(AND(C811&gt;=EOMONTH($C$1,121),C811&lt;EOMONTH($C$1,150)),12,IF(AND(C811&gt;=EOMONTH($C$1,151),C811&lt;EOMONTH($C$1,180)),15,IF(AND(C811&gt;=EOMONTH($C$1,181),C811&lt;EOMONTH($C$1,210)),18,21))))))),"")</f>
        <v/>
      </c>
      <c r="I811" s="88" t="str">
        <f t="shared" ca="1" si="144"/>
        <v/>
      </c>
      <c r="J811" s="138" t="str">
        <f t="shared" ca="1" si="145"/>
        <v/>
      </c>
      <c r="K811" s="43" t="str">
        <f ca="1">+IF(G811&lt;&gt;"",SUM($G$7:G811),"")</f>
        <v/>
      </c>
      <c r="L811" s="46" t="str">
        <f t="shared" ca="1" si="146"/>
        <v/>
      </c>
      <c r="M811" s="51" t="str">
        <f ca="1">+IF(H811&lt;&gt;"",SUM($H$7:H811),"")</f>
        <v/>
      </c>
      <c r="N811" s="47" t="str">
        <f t="shared" ca="1" si="147"/>
        <v/>
      </c>
      <c r="O811" s="46" t="str">
        <f t="shared" ca="1" si="148"/>
        <v/>
      </c>
      <c r="P811" s="46" t="str">
        <f t="shared" ca="1" si="149"/>
        <v/>
      </c>
      <c r="Q811" s="53" t="str">
        <f t="shared" ca="1" si="150"/>
        <v/>
      </c>
      <c r="R811" s="53" t="str">
        <f t="shared" ca="1" si="151"/>
        <v/>
      </c>
    </row>
    <row r="812" spans="1:18" x14ac:dyDescent="0.25">
      <c r="A812" s="31">
        <v>806</v>
      </c>
      <c r="B812" s="37" t="str">
        <f t="shared" ca="1" si="141"/>
        <v/>
      </c>
      <c r="C812" s="40" t="str">
        <f t="shared" ca="1" si="142"/>
        <v/>
      </c>
      <c r="D812" s="43" t="str">
        <f ca="1">+IF($C812&lt;&gt;"",VLOOKUP(YEAR($C812),'Proyecciones cuota'!$B$5:$C$113,2,FALSE),"")</f>
        <v/>
      </c>
      <c r="E812" s="171">
        <f ca="1">IFERROR(IF($D812&lt;&gt;"",VLOOKUP(C812,Simulador!$H$17:$I$27,2,FALSE),0),0)</f>
        <v>0</v>
      </c>
      <c r="F812" s="46" t="str">
        <f t="shared" ca="1" si="143"/>
        <v/>
      </c>
      <c r="G812" s="43" t="str">
        <f ca="1">+IF(F812&lt;&gt;"",F812*VLOOKUP(YEAR($C812),'Proyecciones DTF'!$B$4:$Y$112,IF(C812&lt;EOMONTH($C$1,61),6,IF(AND(C812&gt;=EOMONTH($C$1,61),C812&lt;EOMONTH($C$1,90)),9,IF(AND(C812&gt;=EOMONTH($C$1,91),C812&lt;EOMONTH($C$1,120)),12,IF(AND(C812&gt;=EOMONTH($C$1,121),C812&lt;EOMONTH($C$1,150)),15,IF(AND(C812&gt;=EOMONTH($C$1,151),C812&lt;EOMONTH($C$1,180)),18,IF(AND(C812&gt;=EOMONTH($C$1,181),C812&lt;EOMONTH($C$1,210)),21,24))))))),"")</f>
        <v/>
      </c>
      <c r="H812" s="47" t="str">
        <f ca="1">+IF(F812&lt;&gt;"",F812*VLOOKUP(YEAR($C812),'Proyecciones DTF'!$B$4:$Y$112,IF(C812&lt;EOMONTH($C$1,61),3,IF(AND(C812&gt;=EOMONTH($C$1,61),C812&lt;EOMONTH($C$1,90)),6,IF(AND(C812&gt;=EOMONTH($C$1,91),C812&lt;EOMONTH($C$1,120)),9,IF(AND(C812&gt;=EOMONTH($C$1,121),C812&lt;EOMONTH($C$1,150)),12,IF(AND(C812&gt;=EOMONTH($C$1,151),C812&lt;EOMONTH($C$1,180)),15,IF(AND(C812&gt;=EOMONTH($C$1,181),C812&lt;EOMONTH($C$1,210)),18,21))))))),"")</f>
        <v/>
      </c>
      <c r="I812" s="88" t="str">
        <f t="shared" ca="1" si="144"/>
        <v/>
      </c>
      <c r="J812" s="138" t="str">
        <f t="shared" ca="1" si="145"/>
        <v/>
      </c>
      <c r="K812" s="43" t="str">
        <f ca="1">+IF(G812&lt;&gt;"",SUM($G$7:G812),"")</f>
        <v/>
      </c>
      <c r="L812" s="46" t="str">
        <f t="shared" ca="1" si="146"/>
        <v/>
      </c>
      <c r="M812" s="51" t="str">
        <f ca="1">+IF(H812&lt;&gt;"",SUM($H$7:H812),"")</f>
        <v/>
      </c>
      <c r="N812" s="47" t="str">
        <f t="shared" ca="1" si="147"/>
        <v/>
      </c>
      <c r="O812" s="46" t="str">
        <f t="shared" ca="1" si="148"/>
        <v/>
      </c>
      <c r="P812" s="46" t="str">
        <f t="shared" ca="1" si="149"/>
        <v/>
      </c>
      <c r="Q812" s="53" t="str">
        <f t="shared" ca="1" si="150"/>
        <v/>
      </c>
      <c r="R812" s="53" t="str">
        <f t="shared" ca="1" si="151"/>
        <v/>
      </c>
    </row>
    <row r="813" spans="1:18" x14ac:dyDescent="0.25">
      <c r="A813" s="31">
        <v>807</v>
      </c>
      <c r="B813" s="37" t="str">
        <f t="shared" ca="1" si="141"/>
        <v/>
      </c>
      <c r="C813" s="40" t="str">
        <f t="shared" ca="1" si="142"/>
        <v/>
      </c>
      <c r="D813" s="43" t="str">
        <f ca="1">+IF($C813&lt;&gt;"",VLOOKUP(YEAR($C813),'Proyecciones cuota'!$B$5:$C$113,2,FALSE),"")</f>
        <v/>
      </c>
      <c r="E813" s="171">
        <f ca="1">IFERROR(IF($D813&lt;&gt;"",VLOOKUP(C813,Simulador!$H$17:$I$27,2,FALSE),0),0)</f>
        <v>0</v>
      </c>
      <c r="F813" s="46" t="str">
        <f t="shared" ca="1" si="143"/>
        <v/>
      </c>
      <c r="G813" s="43" t="str">
        <f ca="1">+IF(F813&lt;&gt;"",F813*VLOOKUP(YEAR($C813),'Proyecciones DTF'!$B$4:$Y$112,IF(C813&lt;EOMONTH($C$1,61),6,IF(AND(C813&gt;=EOMONTH($C$1,61),C813&lt;EOMONTH($C$1,90)),9,IF(AND(C813&gt;=EOMONTH($C$1,91),C813&lt;EOMONTH($C$1,120)),12,IF(AND(C813&gt;=EOMONTH($C$1,121),C813&lt;EOMONTH($C$1,150)),15,IF(AND(C813&gt;=EOMONTH($C$1,151),C813&lt;EOMONTH($C$1,180)),18,IF(AND(C813&gt;=EOMONTH($C$1,181),C813&lt;EOMONTH($C$1,210)),21,24))))))),"")</f>
        <v/>
      </c>
      <c r="H813" s="47" t="str">
        <f ca="1">+IF(F813&lt;&gt;"",F813*VLOOKUP(YEAR($C813),'Proyecciones DTF'!$B$4:$Y$112,IF(C813&lt;EOMONTH($C$1,61),3,IF(AND(C813&gt;=EOMONTH($C$1,61),C813&lt;EOMONTH($C$1,90)),6,IF(AND(C813&gt;=EOMONTH($C$1,91),C813&lt;EOMONTH($C$1,120)),9,IF(AND(C813&gt;=EOMONTH($C$1,121),C813&lt;EOMONTH($C$1,150)),12,IF(AND(C813&gt;=EOMONTH($C$1,151),C813&lt;EOMONTH($C$1,180)),15,IF(AND(C813&gt;=EOMONTH($C$1,181),C813&lt;EOMONTH($C$1,210)),18,21))))))),"")</f>
        <v/>
      </c>
      <c r="I813" s="88" t="str">
        <f t="shared" ca="1" si="144"/>
        <v/>
      </c>
      <c r="J813" s="138" t="str">
        <f t="shared" ca="1" si="145"/>
        <v/>
      </c>
      <c r="K813" s="43" t="str">
        <f ca="1">+IF(G813&lt;&gt;"",SUM($G$7:G813),"")</f>
        <v/>
      </c>
      <c r="L813" s="46" t="str">
        <f t="shared" ca="1" si="146"/>
        <v/>
      </c>
      <c r="M813" s="51" t="str">
        <f ca="1">+IF(H813&lt;&gt;"",SUM($H$7:H813),"")</f>
        <v/>
      </c>
      <c r="N813" s="47" t="str">
        <f t="shared" ca="1" si="147"/>
        <v/>
      </c>
      <c r="O813" s="46" t="str">
        <f t="shared" ca="1" si="148"/>
        <v/>
      </c>
      <c r="P813" s="46" t="str">
        <f t="shared" ca="1" si="149"/>
        <v/>
      </c>
      <c r="Q813" s="53" t="str">
        <f t="shared" ca="1" si="150"/>
        <v/>
      </c>
      <c r="R813" s="53" t="str">
        <f t="shared" ca="1" si="151"/>
        <v/>
      </c>
    </row>
    <row r="814" spans="1:18" x14ac:dyDescent="0.25">
      <c r="A814" s="31">
        <v>808</v>
      </c>
      <c r="B814" s="37" t="str">
        <f t="shared" ca="1" si="141"/>
        <v/>
      </c>
      <c r="C814" s="40" t="str">
        <f t="shared" ca="1" si="142"/>
        <v/>
      </c>
      <c r="D814" s="43" t="str">
        <f ca="1">+IF($C814&lt;&gt;"",VLOOKUP(YEAR($C814),'Proyecciones cuota'!$B$5:$C$113,2,FALSE),"")</f>
        <v/>
      </c>
      <c r="E814" s="171">
        <f ca="1">IFERROR(IF($D814&lt;&gt;"",VLOOKUP(C814,Simulador!$H$17:$I$27,2,FALSE),0),0)</f>
        <v>0</v>
      </c>
      <c r="F814" s="46" t="str">
        <f t="shared" ca="1" si="143"/>
        <v/>
      </c>
      <c r="G814" s="43" t="str">
        <f ca="1">+IF(F814&lt;&gt;"",F814*VLOOKUP(YEAR($C814),'Proyecciones DTF'!$B$4:$Y$112,IF(C814&lt;EOMONTH($C$1,61),6,IF(AND(C814&gt;=EOMONTH($C$1,61),C814&lt;EOMONTH($C$1,90)),9,IF(AND(C814&gt;=EOMONTH($C$1,91),C814&lt;EOMONTH($C$1,120)),12,IF(AND(C814&gt;=EOMONTH($C$1,121),C814&lt;EOMONTH($C$1,150)),15,IF(AND(C814&gt;=EOMONTH($C$1,151),C814&lt;EOMONTH($C$1,180)),18,IF(AND(C814&gt;=EOMONTH($C$1,181),C814&lt;EOMONTH($C$1,210)),21,24))))))),"")</f>
        <v/>
      </c>
      <c r="H814" s="47" t="str">
        <f ca="1">+IF(F814&lt;&gt;"",F814*VLOOKUP(YEAR($C814),'Proyecciones DTF'!$B$4:$Y$112,IF(C814&lt;EOMONTH($C$1,61),3,IF(AND(C814&gt;=EOMONTH($C$1,61),C814&lt;EOMONTH($C$1,90)),6,IF(AND(C814&gt;=EOMONTH($C$1,91),C814&lt;EOMONTH($C$1,120)),9,IF(AND(C814&gt;=EOMONTH($C$1,121),C814&lt;EOMONTH($C$1,150)),12,IF(AND(C814&gt;=EOMONTH($C$1,151),C814&lt;EOMONTH($C$1,180)),15,IF(AND(C814&gt;=EOMONTH($C$1,181),C814&lt;EOMONTH($C$1,210)),18,21))))))),"")</f>
        <v/>
      </c>
      <c r="I814" s="88" t="str">
        <f t="shared" ca="1" si="144"/>
        <v/>
      </c>
      <c r="J814" s="138" t="str">
        <f t="shared" ca="1" si="145"/>
        <v/>
      </c>
      <c r="K814" s="43" t="str">
        <f ca="1">+IF(G814&lt;&gt;"",SUM($G$7:G814),"")</f>
        <v/>
      </c>
      <c r="L814" s="46" t="str">
        <f t="shared" ca="1" si="146"/>
        <v/>
      </c>
      <c r="M814" s="51" t="str">
        <f ca="1">+IF(H814&lt;&gt;"",SUM($H$7:H814),"")</f>
        <v/>
      </c>
      <c r="N814" s="47" t="str">
        <f t="shared" ca="1" si="147"/>
        <v/>
      </c>
      <c r="O814" s="46" t="str">
        <f t="shared" ca="1" si="148"/>
        <v/>
      </c>
      <c r="P814" s="46" t="str">
        <f t="shared" ca="1" si="149"/>
        <v/>
      </c>
      <c r="Q814" s="53" t="str">
        <f t="shared" ca="1" si="150"/>
        <v/>
      </c>
      <c r="R814" s="53" t="str">
        <f t="shared" ca="1" si="151"/>
        <v/>
      </c>
    </row>
    <row r="815" spans="1:18" x14ac:dyDescent="0.25">
      <c r="A815" s="31">
        <v>809</v>
      </c>
      <c r="B815" s="37" t="str">
        <f t="shared" ca="1" si="141"/>
        <v/>
      </c>
      <c r="C815" s="40" t="str">
        <f t="shared" ca="1" si="142"/>
        <v/>
      </c>
      <c r="D815" s="43" t="str">
        <f ca="1">+IF($C815&lt;&gt;"",VLOOKUP(YEAR($C815),'Proyecciones cuota'!$B$5:$C$113,2,FALSE),"")</f>
        <v/>
      </c>
      <c r="E815" s="171">
        <f ca="1">IFERROR(IF($D815&lt;&gt;"",VLOOKUP(C815,Simulador!$H$17:$I$27,2,FALSE),0),0)</f>
        <v>0</v>
      </c>
      <c r="F815" s="46" t="str">
        <f t="shared" ca="1" si="143"/>
        <v/>
      </c>
      <c r="G815" s="43" t="str">
        <f ca="1">+IF(F815&lt;&gt;"",F815*VLOOKUP(YEAR($C815),'Proyecciones DTF'!$B$4:$Y$112,IF(C815&lt;EOMONTH($C$1,61),6,IF(AND(C815&gt;=EOMONTH($C$1,61),C815&lt;EOMONTH($C$1,90)),9,IF(AND(C815&gt;=EOMONTH($C$1,91),C815&lt;EOMONTH($C$1,120)),12,IF(AND(C815&gt;=EOMONTH($C$1,121),C815&lt;EOMONTH($C$1,150)),15,IF(AND(C815&gt;=EOMONTH($C$1,151),C815&lt;EOMONTH($C$1,180)),18,IF(AND(C815&gt;=EOMONTH($C$1,181),C815&lt;EOMONTH($C$1,210)),21,24))))))),"")</f>
        <v/>
      </c>
      <c r="H815" s="47" t="str">
        <f ca="1">+IF(F815&lt;&gt;"",F815*VLOOKUP(YEAR($C815),'Proyecciones DTF'!$B$4:$Y$112,IF(C815&lt;EOMONTH($C$1,61),3,IF(AND(C815&gt;=EOMONTH($C$1,61),C815&lt;EOMONTH($C$1,90)),6,IF(AND(C815&gt;=EOMONTH($C$1,91),C815&lt;EOMONTH($C$1,120)),9,IF(AND(C815&gt;=EOMONTH($C$1,121),C815&lt;EOMONTH($C$1,150)),12,IF(AND(C815&gt;=EOMONTH($C$1,151),C815&lt;EOMONTH($C$1,180)),15,IF(AND(C815&gt;=EOMONTH($C$1,181),C815&lt;EOMONTH($C$1,210)),18,21))))))),"")</f>
        <v/>
      </c>
      <c r="I815" s="88" t="str">
        <f t="shared" ca="1" si="144"/>
        <v/>
      </c>
      <c r="J815" s="138" t="str">
        <f t="shared" ca="1" si="145"/>
        <v/>
      </c>
      <c r="K815" s="43" t="str">
        <f ca="1">+IF(G815&lt;&gt;"",SUM($G$7:G815),"")</f>
        <v/>
      </c>
      <c r="L815" s="46" t="str">
        <f t="shared" ca="1" si="146"/>
        <v/>
      </c>
      <c r="M815" s="51" t="str">
        <f ca="1">+IF(H815&lt;&gt;"",SUM($H$7:H815),"")</f>
        <v/>
      </c>
      <c r="N815" s="47" t="str">
        <f t="shared" ca="1" si="147"/>
        <v/>
      </c>
      <c r="O815" s="46" t="str">
        <f t="shared" ca="1" si="148"/>
        <v/>
      </c>
      <c r="P815" s="46" t="str">
        <f t="shared" ca="1" si="149"/>
        <v/>
      </c>
      <c r="Q815" s="53" t="str">
        <f t="shared" ca="1" si="150"/>
        <v/>
      </c>
      <c r="R815" s="53" t="str">
        <f t="shared" ca="1" si="151"/>
        <v/>
      </c>
    </row>
    <row r="816" spans="1:18" x14ac:dyDescent="0.25">
      <c r="A816" s="31">
        <v>810</v>
      </c>
      <c r="B816" s="37" t="str">
        <f t="shared" ca="1" si="141"/>
        <v/>
      </c>
      <c r="C816" s="40" t="str">
        <f t="shared" ca="1" si="142"/>
        <v/>
      </c>
      <c r="D816" s="43" t="str">
        <f ca="1">+IF($C816&lt;&gt;"",VLOOKUP(YEAR($C816),'Proyecciones cuota'!$B$5:$C$113,2,FALSE),"")</f>
        <v/>
      </c>
      <c r="E816" s="171">
        <f ca="1">IFERROR(IF($D816&lt;&gt;"",VLOOKUP(C816,Simulador!$H$17:$I$27,2,FALSE),0),0)</f>
        <v>0</v>
      </c>
      <c r="F816" s="46" t="str">
        <f t="shared" ca="1" si="143"/>
        <v/>
      </c>
      <c r="G816" s="43" t="str">
        <f ca="1">+IF(F816&lt;&gt;"",F816*VLOOKUP(YEAR($C816),'Proyecciones DTF'!$B$4:$Y$112,IF(C816&lt;EOMONTH($C$1,61),6,IF(AND(C816&gt;=EOMONTH($C$1,61),C816&lt;EOMONTH($C$1,90)),9,IF(AND(C816&gt;=EOMONTH($C$1,91),C816&lt;EOMONTH($C$1,120)),12,IF(AND(C816&gt;=EOMONTH($C$1,121),C816&lt;EOMONTH($C$1,150)),15,IF(AND(C816&gt;=EOMONTH($C$1,151),C816&lt;EOMONTH($C$1,180)),18,IF(AND(C816&gt;=EOMONTH($C$1,181),C816&lt;EOMONTH($C$1,210)),21,24))))))),"")</f>
        <v/>
      </c>
      <c r="H816" s="47" t="str">
        <f ca="1">+IF(F816&lt;&gt;"",F816*VLOOKUP(YEAR($C816),'Proyecciones DTF'!$B$4:$Y$112,IF(C816&lt;EOMONTH($C$1,61),3,IF(AND(C816&gt;=EOMONTH($C$1,61),C816&lt;EOMONTH($C$1,90)),6,IF(AND(C816&gt;=EOMONTH($C$1,91),C816&lt;EOMONTH($C$1,120)),9,IF(AND(C816&gt;=EOMONTH($C$1,121),C816&lt;EOMONTH($C$1,150)),12,IF(AND(C816&gt;=EOMONTH($C$1,151),C816&lt;EOMONTH($C$1,180)),15,IF(AND(C816&gt;=EOMONTH($C$1,181),C816&lt;EOMONTH($C$1,210)),18,21))))))),"")</f>
        <v/>
      </c>
      <c r="I816" s="88" t="str">
        <f t="shared" ca="1" si="144"/>
        <v/>
      </c>
      <c r="J816" s="138" t="str">
        <f t="shared" ca="1" si="145"/>
        <v/>
      </c>
      <c r="K816" s="43" t="str">
        <f ca="1">+IF(G816&lt;&gt;"",SUM($G$7:G816),"")</f>
        <v/>
      </c>
      <c r="L816" s="46" t="str">
        <f t="shared" ca="1" si="146"/>
        <v/>
      </c>
      <c r="M816" s="51" t="str">
        <f ca="1">+IF(H816&lt;&gt;"",SUM($H$7:H816),"")</f>
        <v/>
      </c>
      <c r="N816" s="47" t="str">
        <f t="shared" ca="1" si="147"/>
        <v/>
      </c>
      <c r="O816" s="46" t="str">
        <f t="shared" ca="1" si="148"/>
        <v/>
      </c>
      <c r="P816" s="46" t="str">
        <f t="shared" ca="1" si="149"/>
        <v/>
      </c>
      <c r="Q816" s="53" t="str">
        <f t="shared" ca="1" si="150"/>
        <v/>
      </c>
      <c r="R816" s="53" t="str">
        <f t="shared" ca="1" si="151"/>
        <v/>
      </c>
    </row>
    <row r="817" spans="1:18" x14ac:dyDescent="0.25">
      <c r="A817" s="31">
        <v>811</v>
      </c>
      <c r="B817" s="37" t="str">
        <f t="shared" ca="1" si="141"/>
        <v/>
      </c>
      <c r="C817" s="40" t="str">
        <f t="shared" ca="1" si="142"/>
        <v/>
      </c>
      <c r="D817" s="43" t="str">
        <f ca="1">+IF($C817&lt;&gt;"",VLOOKUP(YEAR($C817),'Proyecciones cuota'!$B$5:$C$113,2,FALSE),"")</f>
        <v/>
      </c>
      <c r="E817" s="171">
        <f ca="1">IFERROR(IF($D817&lt;&gt;"",VLOOKUP(C817,Simulador!$H$17:$I$27,2,FALSE),0),0)</f>
        <v>0</v>
      </c>
      <c r="F817" s="46" t="str">
        <f t="shared" ca="1" si="143"/>
        <v/>
      </c>
      <c r="G817" s="43" t="str">
        <f ca="1">+IF(F817&lt;&gt;"",F817*VLOOKUP(YEAR($C817),'Proyecciones DTF'!$B$4:$Y$112,IF(C817&lt;EOMONTH($C$1,61),6,IF(AND(C817&gt;=EOMONTH($C$1,61),C817&lt;EOMONTH($C$1,90)),9,IF(AND(C817&gt;=EOMONTH($C$1,91),C817&lt;EOMONTH($C$1,120)),12,IF(AND(C817&gt;=EOMONTH($C$1,121),C817&lt;EOMONTH($C$1,150)),15,IF(AND(C817&gt;=EOMONTH($C$1,151),C817&lt;EOMONTH($C$1,180)),18,IF(AND(C817&gt;=EOMONTH($C$1,181),C817&lt;EOMONTH($C$1,210)),21,24))))))),"")</f>
        <v/>
      </c>
      <c r="H817" s="47" t="str">
        <f ca="1">+IF(F817&lt;&gt;"",F817*VLOOKUP(YEAR($C817),'Proyecciones DTF'!$B$4:$Y$112,IF(C817&lt;EOMONTH($C$1,61),3,IF(AND(C817&gt;=EOMONTH($C$1,61),C817&lt;EOMONTH($C$1,90)),6,IF(AND(C817&gt;=EOMONTH($C$1,91),C817&lt;EOMONTH($C$1,120)),9,IF(AND(C817&gt;=EOMONTH($C$1,121),C817&lt;EOMONTH($C$1,150)),12,IF(AND(C817&gt;=EOMONTH($C$1,151),C817&lt;EOMONTH($C$1,180)),15,IF(AND(C817&gt;=EOMONTH($C$1,181),C817&lt;EOMONTH($C$1,210)),18,21))))))),"")</f>
        <v/>
      </c>
      <c r="I817" s="88" t="str">
        <f t="shared" ca="1" si="144"/>
        <v/>
      </c>
      <c r="J817" s="138" t="str">
        <f t="shared" ca="1" si="145"/>
        <v/>
      </c>
      <c r="K817" s="43" t="str">
        <f ca="1">+IF(G817&lt;&gt;"",SUM($G$7:G817),"")</f>
        <v/>
      </c>
      <c r="L817" s="46" t="str">
        <f t="shared" ca="1" si="146"/>
        <v/>
      </c>
      <c r="M817" s="51" t="str">
        <f ca="1">+IF(H817&lt;&gt;"",SUM($H$7:H817),"")</f>
        <v/>
      </c>
      <c r="N817" s="47" t="str">
        <f t="shared" ca="1" si="147"/>
        <v/>
      </c>
      <c r="O817" s="46" t="str">
        <f t="shared" ca="1" si="148"/>
        <v/>
      </c>
      <c r="P817" s="46" t="str">
        <f t="shared" ca="1" si="149"/>
        <v/>
      </c>
      <c r="Q817" s="53" t="str">
        <f t="shared" ca="1" si="150"/>
        <v/>
      </c>
      <c r="R817" s="53" t="str">
        <f t="shared" ca="1" si="151"/>
        <v/>
      </c>
    </row>
    <row r="818" spans="1:18" x14ac:dyDescent="0.25">
      <c r="A818" s="31">
        <v>812</v>
      </c>
      <c r="B818" s="37" t="str">
        <f t="shared" ca="1" si="141"/>
        <v/>
      </c>
      <c r="C818" s="40" t="str">
        <f t="shared" ca="1" si="142"/>
        <v/>
      </c>
      <c r="D818" s="43" t="str">
        <f ca="1">+IF($C818&lt;&gt;"",VLOOKUP(YEAR($C818),'Proyecciones cuota'!$B$5:$C$113,2,FALSE),"")</f>
        <v/>
      </c>
      <c r="E818" s="171">
        <f ca="1">IFERROR(IF($D818&lt;&gt;"",VLOOKUP(C818,Simulador!$H$17:$I$27,2,FALSE),0),0)</f>
        <v>0</v>
      </c>
      <c r="F818" s="46" t="str">
        <f t="shared" ca="1" si="143"/>
        <v/>
      </c>
      <c r="G818" s="43" t="str">
        <f ca="1">+IF(F818&lt;&gt;"",F818*VLOOKUP(YEAR($C818),'Proyecciones DTF'!$B$4:$Y$112,IF(C818&lt;EOMONTH($C$1,61),6,IF(AND(C818&gt;=EOMONTH($C$1,61),C818&lt;EOMONTH($C$1,90)),9,IF(AND(C818&gt;=EOMONTH($C$1,91),C818&lt;EOMONTH($C$1,120)),12,IF(AND(C818&gt;=EOMONTH($C$1,121),C818&lt;EOMONTH($C$1,150)),15,IF(AND(C818&gt;=EOMONTH($C$1,151),C818&lt;EOMONTH($C$1,180)),18,IF(AND(C818&gt;=EOMONTH($C$1,181),C818&lt;EOMONTH($C$1,210)),21,24))))))),"")</f>
        <v/>
      </c>
      <c r="H818" s="47" t="str">
        <f ca="1">+IF(F818&lt;&gt;"",F818*VLOOKUP(YEAR($C818),'Proyecciones DTF'!$B$4:$Y$112,IF(C818&lt;EOMONTH($C$1,61),3,IF(AND(C818&gt;=EOMONTH($C$1,61),C818&lt;EOMONTH($C$1,90)),6,IF(AND(C818&gt;=EOMONTH($C$1,91),C818&lt;EOMONTH($C$1,120)),9,IF(AND(C818&gt;=EOMONTH($C$1,121),C818&lt;EOMONTH($C$1,150)),12,IF(AND(C818&gt;=EOMONTH($C$1,151),C818&lt;EOMONTH($C$1,180)),15,IF(AND(C818&gt;=EOMONTH($C$1,181),C818&lt;EOMONTH($C$1,210)),18,21))))))),"")</f>
        <v/>
      </c>
      <c r="I818" s="88" t="str">
        <f t="shared" ca="1" si="144"/>
        <v/>
      </c>
      <c r="J818" s="138" t="str">
        <f t="shared" ca="1" si="145"/>
        <v/>
      </c>
      <c r="K818" s="43" t="str">
        <f ca="1">+IF(G818&lt;&gt;"",SUM($G$7:G818),"")</f>
        <v/>
      </c>
      <c r="L818" s="46" t="str">
        <f t="shared" ca="1" si="146"/>
        <v/>
      </c>
      <c r="M818" s="51" t="str">
        <f ca="1">+IF(H818&lt;&gt;"",SUM($H$7:H818),"")</f>
        <v/>
      </c>
      <c r="N818" s="47" t="str">
        <f t="shared" ca="1" si="147"/>
        <v/>
      </c>
      <c r="O818" s="46" t="str">
        <f t="shared" ca="1" si="148"/>
        <v/>
      </c>
      <c r="P818" s="46" t="str">
        <f t="shared" ca="1" si="149"/>
        <v/>
      </c>
      <c r="Q818" s="53" t="str">
        <f t="shared" ca="1" si="150"/>
        <v/>
      </c>
      <c r="R818" s="53" t="str">
        <f t="shared" ca="1" si="151"/>
        <v/>
      </c>
    </row>
    <row r="819" spans="1:18" x14ac:dyDescent="0.25">
      <c r="A819" s="31">
        <v>813</v>
      </c>
      <c r="B819" s="37" t="str">
        <f t="shared" ca="1" si="141"/>
        <v/>
      </c>
      <c r="C819" s="40" t="str">
        <f t="shared" ca="1" si="142"/>
        <v/>
      </c>
      <c r="D819" s="43" t="str">
        <f ca="1">+IF($C819&lt;&gt;"",VLOOKUP(YEAR($C819),'Proyecciones cuota'!$B$5:$C$113,2,FALSE),"")</f>
        <v/>
      </c>
      <c r="E819" s="171">
        <f ca="1">IFERROR(IF($D819&lt;&gt;"",VLOOKUP(C819,Simulador!$H$17:$I$27,2,FALSE),0),0)</f>
        <v>0</v>
      </c>
      <c r="F819" s="46" t="str">
        <f t="shared" ca="1" si="143"/>
        <v/>
      </c>
      <c r="G819" s="43" t="str">
        <f ca="1">+IF(F819&lt;&gt;"",F819*VLOOKUP(YEAR($C819),'Proyecciones DTF'!$B$4:$Y$112,IF(C819&lt;EOMONTH($C$1,61),6,IF(AND(C819&gt;=EOMONTH($C$1,61),C819&lt;EOMONTH($C$1,90)),9,IF(AND(C819&gt;=EOMONTH($C$1,91),C819&lt;EOMONTH($C$1,120)),12,IF(AND(C819&gt;=EOMONTH($C$1,121),C819&lt;EOMONTH($C$1,150)),15,IF(AND(C819&gt;=EOMONTH($C$1,151),C819&lt;EOMONTH($C$1,180)),18,IF(AND(C819&gt;=EOMONTH($C$1,181),C819&lt;EOMONTH($C$1,210)),21,24))))))),"")</f>
        <v/>
      </c>
      <c r="H819" s="47" t="str">
        <f ca="1">+IF(F819&lt;&gt;"",F819*VLOOKUP(YEAR($C819),'Proyecciones DTF'!$B$4:$Y$112,IF(C819&lt;EOMONTH($C$1,61),3,IF(AND(C819&gt;=EOMONTH($C$1,61),C819&lt;EOMONTH($C$1,90)),6,IF(AND(C819&gt;=EOMONTH($C$1,91),C819&lt;EOMONTH($C$1,120)),9,IF(AND(C819&gt;=EOMONTH($C$1,121),C819&lt;EOMONTH($C$1,150)),12,IF(AND(C819&gt;=EOMONTH($C$1,151),C819&lt;EOMONTH($C$1,180)),15,IF(AND(C819&gt;=EOMONTH($C$1,181),C819&lt;EOMONTH($C$1,210)),18,21))))))),"")</f>
        <v/>
      </c>
      <c r="I819" s="88" t="str">
        <f t="shared" ca="1" si="144"/>
        <v/>
      </c>
      <c r="J819" s="138" t="str">
        <f t="shared" ca="1" si="145"/>
        <v/>
      </c>
      <c r="K819" s="43" t="str">
        <f ca="1">+IF(G819&lt;&gt;"",SUM($G$7:G819),"")</f>
        <v/>
      </c>
      <c r="L819" s="46" t="str">
        <f t="shared" ca="1" si="146"/>
        <v/>
      </c>
      <c r="M819" s="51" t="str">
        <f ca="1">+IF(H819&lt;&gt;"",SUM($H$7:H819),"")</f>
        <v/>
      </c>
      <c r="N819" s="47" t="str">
        <f t="shared" ca="1" si="147"/>
        <v/>
      </c>
      <c r="O819" s="46" t="str">
        <f t="shared" ca="1" si="148"/>
        <v/>
      </c>
      <c r="P819" s="46" t="str">
        <f t="shared" ca="1" si="149"/>
        <v/>
      </c>
      <c r="Q819" s="53" t="str">
        <f t="shared" ca="1" si="150"/>
        <v/>
      </c>
      <c r="R819" s="53" t="str">
        <f t="shared" ca="1" si="151"/>
        <v/>
      </c>
    </row>
    <row r="820" spans="1:18" x14ac:dyDescent="0.25">
      <c r="A820" s="31">
        <v>814</v>
      </c>
      <c r="B820" s="37" t="str">
        <f t="shared" ca="1" si="141"/>
        <v/>
      </c>
      <c r="C820" s="40" t="str">
        <f t="shared" ca="1" si="142"/>
        <v/>
      </c>
      <c r="D820" s="43" t="str">
        <f ca="1">+IF($C820&lt;&gt;"",VLOOKUP(YEAR($C820),'Proyecciones cuota'!$B$5:$C$113,2,FALSE),"")</f>
        <v/>
      </c>
      <c r="E820" s="171">
        <f ca="1">IFERROR(IF($D820&lt;&gt;"",VLOOKUP(C820,Simulador!$H$17:$I$27,2,FALSE),0),0)</f>
        <v>0</v>
      </c>
      <c r="F820" s="46" t="str">
        <f t="shared" ca="1" si="143"/>
        <v/>
      </c>
      <c r="G820" s="43" t="str">
        <f ca="1">+IF(F820&lt;&gt;"",F820*VLOOKUP(YEAR($C820),'Proyecciones DTF'!$B$4:$Y$112,IF(C820&lt;EOMONTH($C$1,61),6,IF(AND(C820&gt;=EOMONTH($C$1,61),C820&lt;EOMONTH($C$1,90)),9,IF(AND(C820&gt;=EOMONTH($C$1,91),C820&lt;EOMONTH($C$1,120)),12,IF(AND(C820&gt;=EOMONTH($C$1,121),C820&lt;EOMONTH($C$1,150)),15,IF(AND(C820&gt;=EOMONTH($C$1,151),C820&lt;EOMONTH($C$1,180)),18,IF(AND(C820&gt;=EOMONTH($C$1,181),C820&lt;EOMONTH($C$1,210)),21,24))))))),"")</f>
        <v/>
      </c>
      <c r="H820" s="47" t="str">
        <f ca="1">+IF(F820&lt;&gt;"",F820*VLOOKUP(YEAR($C820),'Proyecciones DTF'!$B$4:$Y$112,IF(C820&lt;EOMONTH($C$1,61),3,IF(AND(C820&gt;=EOMONTH($C$1,61),C820&lt;EOMONTH($C$1,90)),6,IF(AND(C820&gt;=EOMONTH($C$1,91),C820&lt;EOMONTH($C$1,120)),9,IF(AND(C820&gt;=EOMONTH($C$1,121),C820&lt;EOMONTH($C$1,150)),12,IF(AND(C820&gt;=EOMONTH($C$1,151),C820&lt;EOMONTH($C$1,180)),15,IF(AND(C820&gt;=EOMONTH($C$1,181),C820&lt;EOMONTH($C$1,210)),18,21))))))),"")</f>
        <v/>
      </c>
      <c r="I820" s="88" t="str">
        <f t="shared" ca="1" si="144"/>
        <v/>
      </c>
      <c r="J820" s="138" t="str">
        <f t="shared" ca="1" si="145"/>
        <v/>
      </c>
      <c r="K820" s="43" t="str">
        <f ca="1">+IF(G820&lt;&gt;"",SUM($G$7:G820),"")</f>
        <v/>
      </c>
      <c r="L820" s="46" t="str">
        <f t="shared" ca="1" si="146"/>
        <v/>
      </c>
      <c r="M820" s="51" t="str">
        <f ca="1">+IF(H820&lt;&gt;"",SUM($H$7:H820),"")</f>
        <v/>
      </c>
      <c r="N820" s="47" t="str">
        <f t="shared" ca="1" si="147"/>
        <v/>
      </c>
      <c r="O820" s="46" t="str">
        <f t="shared" ca="1" si="148"/>
        <v/>
      </c>
      <c r="P820" s="46" t="str">
        <f t="shared" ca="1" si="149"/>
        <v/>
      </c>
      <c r="Q820" s="53" t="str">
        <f t="shared" ca="1" si="150"/>
        <v/>
      </c>
      <c r="R820" s="53" t="str">
        <f t="shared" ca="1" si="151"/>
        <v/>
      </c>
    </row>
    <row r="821" spans="1:18" x14ac:dyDescent="0.25">
      <c r="A821" s="31">
        <v>815</v>
      </c>
      <c r="B821" s="37" t="str">
        <f t="shared" ca="1" si="141"/>
        <v/>
      </c>
      <c r="C821" s="40" t="str">
        <f t="shared" ca="1" si="142"/>
        <v/>
      </c>
      <c r="D821" s="43" t="str">
        <f ca="1">+IF($C821&lt;&gt;"",VLOOKUP(YEAR($C821),'Proyecciones cuota'!$B$5:$C$113,2,FALSE),"")</f>
        <v/>
      </c>
      <c r="E821" s="171">
        <f ca="1">IFERROR(IF($D821&lt;&gt;"",VLOOKUP(C821,Simulador!$H$17:$I$27,2,FALSE),0),0)</f>
        <v>0</v>
      </c>
      <c r="F821" s="46" t="str">
        <f t="shared" ca="1" si="143"/>
        <v/>
      </c>
      <c r="G821" s="43" t="str">
        <f ca="1">+IF(F821&lt;&gt;"",F821*VLOOKUP(YEAR($C821),'Proyecciones DTF'!$B$4:$Y$112,IF(C821&lt;EOMONTH($C$1,61),6,IF(AND(C821&gt;=EOMONTH($C$1,61),C821&lt;EOMONTH($C$1,90)),9,IF(AND(C821&gt;=EOMONTH($C$1,91),C821&lt;EOMONTH($C$1,120)),12,IF(AND(C821&gt;=EOMONTH($C$1,121),C821&lt;EOMONTH($C$1,150)),15,IF(AND(C821&gt;=EOMONTH($C$1,151),C821&lt;EOMONTH($C$1,180)),18,IF(AND(C821&gt;=EOMONTH($C$1,181),C821&lt;EOMONTH($C$1,210)),21,24))))))),"")</f>
        <v/>
      </c>
      <c r="H821" s="47" t="str">
        <f ca="1">+IF(F821&lt;&gt;"",F821*VLOOKUP(YEAR($C821),'Proyecciones DTF'!$B$4:$Y$112,IF(C821&lt;EOMONTH($C$1,61),3,IF(AND(C821&gt;=EOMONTH($C$1,61),C821&lt;EOMONTH($C$1,90)),6,IF(AND(C821&gt;=EOMONTH($C$1,91),C821&lt;EOMONTH($C$1,120)),9,IF(AND(C821&gt;=EOMONTH($C$1,121),C821&lt;EOMONTH($C$1,150)),12,IF(AND(C821&gt;=EOMONTH($C$1,151),C821&lt;EOMONTH($C$1,180)),15,IF(AND(C821&gt;=EOMONTH($C$1,181),C821&lt;EOMONTH($C$1,210)),18,21))))))),"")</f>
        <v/>
      </c>
      <c r="I821" s="88" t="str">
        <f t="shared" ca="1" si="144"/>
        <v/>
      </c>
      <c r="J821" s="138" t="str">
        <f t="shared" ca="1" si="145"/>
        <v/>
      </c>
      <c r="K821" s="43" t="str">
        <f ca="1">+IF(G821&lt;&gt;"",SUM($G$7:G821),"")</f>
        <v/>
      </c>
      <c r="L821" s="46" t="str">
        <f t="shared" ca="1" si="146"/>
        <v/>
      </c>
      <c r="M821" s="51" t="str">
        <f ca="1">+IF(H821&lt;&gt;"",SUM($H$7:H821),"")</f>
        <v/>
      </c>
      <c r="N821" s="47" t="str">
        <f t="shared" ca="1" si="147"/>
        <v/>
      </c>
      <c r="O821" s="46" t="str">
        <f t="shared" ca="1" si="148"/>
        <v/>
      </c>
      <c r="P821" s="46" t="str">
        <f t="shared" ca="1" si="149"/>
        <v/>
      </c>
      <c r="Q821" s="53" t="str">
        <f t="shared" ca="1" si="150"/>
        <v/>
      </c>
      <c r="R821" s="53" t="str">
        <f t="shared" ca="1" si="151"/>
        <v/>
      </c>
    </row>
    <row r="822" spans="1:18" x14ac:dyDescent="0.25">
      <c r="A822" s="31">
        <v>816</v>
      </c>
      <c r="B822" s="37" t="str">
        <f t="shared" ca="1" si="141"/>
        <v/>
      </c>
      <c r="C822" s="40" t="str">
        <f t="shared" ca="1" si="142"/>
        <v/>
      </c>
      <c r="D822" s="43" t="str">
        <f ca="1">+IF($C822&lt;&gt;"",VLOOKUP(YEAR($C822),'Proyecciones cuota'!$B$5:$C$113,2,FALSE),"")</f>
        <v/>
      </c>
      <c r="E822" s="171">
        <f ca="1">IFERROR(IF($D822&lt;&gt;"",VLOOKUP(C822,Simulador!$H$17:$I$27,2,FALSE),0),0)</f>
        <v>0</v>
      </c>
      <c r="F822" s="46" t="str">
        <f t="shared" ca="1" si="143"/>
        <v/>
      </c>
      <c r="G822" s="43" t="str">
        <f ca="1">+IF(F822&lt;&gt;"",F822*VLOOKUP(YEAR($C822),'Proyecciones DTF'!$B$4:$Y$112,IF(C822&lt;EOMONTH($C$1,61),6,IF(AND(C822&gt;=EOMONTH($C$1,61),C822&lt;EOMONTH($C$1,90)),9,IF(AND(C822&gt;=EOMONTH($C$1,91),C822&lt;EOMONTH($C$1,120)),12,IF(AND(C822&gt;=EOMONTH($C$1,121),C822&lt;EOMONTH($C$1,150)),15,IF(AND(C822&gt;=EOMONTH($C$1,151),C822&lt;EOMONTH($C$1,180)),18,IF(AND(C822&gt;=EOMONTH($C$1,181),C822&lt;EOMONTH($C$1,210)),21,24))))))),"")</f>
        <v/>
      </c>
      <c r="H822" s="47" t="str">
        <f ca="1">+IF(F822&lt;&gt;"",F822*VLOOKUP(YEAR($C822),'Proyecciones DTF'!$B$4:$Y$112,IF(C822&lt;EOMONTH($C$1,61),3,IF(AND(C822&gt;=EOMONTH($C$1,61),C822&lt;EOMONTH($C$1,90)),6,IF(AND(C822&gt;=EOMONTH($C$1,91),C822&lt;EOMONTH($C$1,120)),9,IF(AND(C822&gt;=EOMONTH($C$1,121),C822&lt;EOMONTH($C$1,150)),12,IF(AND(C822&gt;=EOMONTH($C$1,151),C822&lt;EOMONTH($C$1,180)),15,IF(AND(C822&gt;=EOMONTH($C$1,181),C822&lt;EOMONTH($C$1,210)),18,21))))))),"")</f>
        <v/>
      </c>
      <c r="I822" s="88" t="str">
        <f t="shared" ca="1" si="144"/>
        <v/>
      </c>
      <c r="J822" s="138" t="str">
        <f t="shared" ca="1" si="145"/>
        <v/>
      </c>
      <c r="K822" s="43" t="str">
        <f ca="1">+IF(G822&lt;&gt;"",SUM($G$7:G822),"")</f>
        <v/>
      </c>
      <c r="L822" s="46" t="str">
        <f t="shared" ca="1" si="146"/>
        <v/>
      </c>
      <c r="M822" s="51" t="str">
        <f ca="1">+IF(H822&lt;&gt;"",SUM($H$7:H822),"")</f>
        <v/>
      </c>
      <c r="N822" s="47" t="str">
        <f t="shared" ca="1" si="147"/>
        <v/>
      </c>
      <c r="O822" s="46" t="str">
        <f t="shared" ca="1" si="148"/>
        <v/>
      </c>
      <c r="P822" s="46" t="str">
        <f t="shared" ca="1" si="149"/>
        <v/>
      </c>
      <c r="Q822" s="53" t="str">
        <f t="shared" ca="1" si="150"/>
        <v/>
      </c>
      <c r="R822" s="53" t="str">
        <f t="shared" ca="1" si="151"/>
        <v/>
      </c>
    </row>
    <row r="823" spans="1:18" x14ac:dyDescent="0.25">
      <c r="A823" s="31">
        <v>817</v>
      </c>
      <c r="B823" s="37" t="str">
        <f t="shared" ca="1" si="141"/>
        <v/>
      </c>
      <c r="C823" s="40" t="str">
        <f t="shared" ca="1" si="142"/>
        <v/>
      </c>
      <c r="D823" s="43" t="str">
        <f ca="1">+IF($C823&lt;&gt;"",VLOOKUP(YEAR($C823),'Proyecciones cuota'!$B$5:$C$113,2,FALSE),"")</f>
        <v/>
      </c>
      <c r="E823" s="171">
        <f ca="1">IFERROR(IF($D823&lt;&gt;"",VLOOKUP(C823,Simulador!$H$17:$I$27,2,FALSE),0),0)</f>
        <v>0</v>
      </c>
      <c r="F823" s="46" t="str">
        <f t="shared" ca="1" si="143"/>
        <v/>
      </c>
      <c r="G823" s="43" t="str">
        <f ca="1">+IF(F823&lt;&gt;"",F823*VLOOKUP(YEAR($C823),'Proyecciones DTF'!$B$4:$Y$112,IF(C823&lt;EOMONTH($C$1,61),6,IF(AND(C823&gt;=EOMONTH($C$1,61),C823&lt;EOMONTH($C$1,90)),9,IF(AND(C823&gt;=EOMONTH($C$1,91),C823&lt;EOMONTH($C$1,120)),12,IF(AND(C823&gt;=EOMONTH($C$1,121),C823&lt;EOMONTH($C$1,150)),15,IF(AND(C823&gt;=EOMONTH($C$1,151),C823&lt;EOMONTH($C$1,180)),18,IF(AND(C823&gt;=EOMONTH($C$1,181),C823&lt;EOMONTH($C$1,210)),21,24))))))),"")</f>
        <v/>
      </c>
      <c r="H823" s="47" t="str">
        <f ca="1">+IF(F823&lt;&gt;"",F823*VLOOKUP(YEAR($C823),'Proyecciones DTF'!$B$4:$Y$112,IF(C823&lt;EOMONTH($C$1,61),3,IF(AND(C823&gt;=EOMONTH($C$1,61),C823&lt;EOMONTH($C$1,90)),6,IF(AND(C823&gt;=EOMONTH($C$1,91),C823&lt;EOMONTH($C$1,120)),9,IF(AND(C823&gt;=EOMONTH($C$1,121),C823&lt;EOMONTH($C$1,150)),12,IF(AND(C823&gt;=EOMONTH($C$1,151),C823&lt;EOMONTH($C$1,180)),15,IF(AND(C823&gt;=EOMONTH($C$1,181),C823&lt;EOMONTH($C$1,210)),18,21))))))),"")</f>
        <v/>
      </c>
      <c r="I823" s="88" t="str">
        <f t="shared" ca="1" si="144"/>
        <v/>
      </c>
      <c r="J823" s="138" t="str">
        <f t="shared" ca="1" si="145"/>
        <v/>
      </c>
      <c r="K823" s="43" t="str">
        <f ca="1">+IF(G823&lt;&gt;"",SUM($G$7:G823),"")</f>
        <v/>
      </c>
      <c r="L823" s="46" t="str">
        <f t="shared" ca="1" si="146"/>
        <v/>
      </c>
      <c r="M823" s="51" t="str">
        <f ca="1">+IF(H823&lt;&gt;"",SUM($H$7:H823),"")</f>
        <v/>
      </c>
      <c r="N823" s="47" t="str">
        <f t="shared" ca="1" si="147"/>
        <v/>
      </c>
      <c r="O823" s="46" t="str">
        <f t="shared" ca="1" si="148"/>
        <v/>
      </c>
      <c r="P823" s="46" t="str">
        <f t="shared" ca="1" si="149"/>
        <v/>
      </c>
      <c r="Q823" s="53" t="str">
        <f t="shared" ca="1" si="150"/>
        <v/>
      </c>
      <c r="R823" s="53" t="str">
        <f t="shared" ca="1" si="151"/>
        <v/>
      </c>
    </row>
    <row r="824" spans="1:18" x14ac:dyDescent="0.25">
      <c r="A824" s="31">
        <v>818</v>
      </c>
      <c r="B824" s="37" t="str">
        <f t="shared" ca="1" si="141"/>
        <v/>
      </c>
      <c r="C824" s="40" t="str">
        <f t="shared" ca="1" si="142"/>
        <v/>
      </c>
      <c r="D824" s="43" t="str">
        <f ca="1">+IF($C824&lt;&gt;"",VLOOKUP(YEAR($C824),'Proyecciones cuota'!$B$5:$C$113,2,FALSE),"")</f>
        <v/>
      </c>
      <c r="E824" s="171">
        <f ca="1">IFERROR(IF($D824&lt;&gt;"",VLOOKUP(C824,Simulador!$H$17:$I$27,2,FALSE),0),0)</f>
        <v>0</v>
      </c>
      <c r="F824" s="46" t="str">
        <f t="shared" ca="1" si="143"/>
        <v/>
      </c>
      <c r="G824" s="43" t="str">
        <f ca="1">+IF(F824&lt;&gt;"",F824*VLOOKUP(YEAR($C824),'Proyecciones DTF'!$B$4:$Y$112,IF(C824&lt;EOMONTH($C$1,61),6,IF(AND(C824&gt;=EOMONTH($C$1,61),C824&lt;EOMONTH($C$1,90)),9,IF(AND(C824&gt;=EOMONTH($C$1,91),C824&lt;EOMONTH($C$1,120)),12,IF(AND(C824&gt;=EOMONTH($C$1,121),C824&lt;EOMONTH($C$1,150)),15,IF(AND(C824&gt;=EOMONTH($C$1,151),C824&lt;EOMONTH($C$1,180)),18,IF(AND(C824&gt;=EOMONTH($C$1,181),C824&lt;EOMONTH($C$1,210)),21,24))))))),"")</f>
        <v/>
      </c>
      <c r="H824" s="47" t="str">
        <f ca="1">+IF(F824&lt;&gt;"",F824*VLOOKUP(YEAR($C824),'Proyecciones DTF'!$B$4:$Y$112,IF(C824&lt;EOMONTH($C$1,61),3,IF(AND(C824&gt;=EOMONTH($C$1,61),C824&lt;EOMONTH($C$1,90)),6,IF(AND(C824&gt;=EOMONTH($C$1,91),C824&lt;EOMONTH($C$1,120)),9,IF(AND(C824&gt;=EOMONTH($C$1,121),C824&lt;EOMONTH($C$1,150)),12,IF(AND(C824&gt;=EOMONTH($C$1,151),C824&lt;EOMONTH($C$1,180)),15,IF(AND(C824&gt;=EOMONTH($C$1,181),C824&lt;EOMONTH($C$1,210)),18,21))))))),"")</f>
        <v/>
      </c>
      <c r="I824" s="88" t="str">
        <f t="shared" ca="1" si="144"/>
        <v/>
      </c>
      <c r="J824" s="138" t="str">
        <f t="shared" ca="1" si="145"/>
        <v/>
      </c>
      <c r="K824" s="43" t="str">
        <f ca="1">+IF(G824&lt;&gt;"",SUM($G$7:G824),"")</f>
        <v/>
      </c>
      <c r="L824" s="46" t="str">
        <f t="shared" ca="1" si="146"/>
        <v/>
      </c>
      <c r="M824" s="51" t="str">
        <f ca="1">+IF(H824&lt;&gt;"",SUM($H$7:H824),"")</f>
        <v/>
      </c>
      <c r="N824" s="47" t="str">
        <f t="shared" ca="1" si="147"/>
        <v/>
      </c>
      <c r="O824" s="46" t="str">
        <f t="shared" ca="1" si="148"/>
        <v/>
      </c>
      <c r="P824" s="46" t="str">
        <f t="shared" ca="1" si="149"/>
        <v/>
      </c>
      <c r="Q824" s="53" t="str">
        <f t="shared" ca="1" si="150"/>
        <v/>
      </c>
      <c r="R824" s="53" t="str">
        <f t="shared" ca="1" si="151"/>
        <v/>
      </c>
    </row>
    <row r="825" spans="1:18" x14ac:dyDescent="0.25">
      <c r="A825" s="31">
        <v>819</v>
      </c>
      <c r="B825" s="37" t="str">
        <f t="shared" ca="1" si="141"/>
        <v/>
      </c>
      <c r="C825" s="40" t="str">
        <f t="shared" ca="1" si="142"/>
        <v/>
      </c>
      <c r="D825" s="43" t="str">
        <f ca="1">+IF($C825&lt;&gt;"",VLOOKUP(YEAR($C825),'Proyecciones cuota'!$B$5:$C$113,2,FALSE),"")</f>
        <v/>
      </c>
      <c r="E825" s="171">
        <f ca="1">IFERROR(IF($D825&lt;&gt;"",VLOOKUP(C825,Simulador!$H$17:$I$27,2,FALSE),0),0)</f>
        <v>0</v>
      </c>
      <c r="F825" s="46" t="str">
        <f t="shared" ca="1" si="143"/>
        <v/>
      </c>
      <c r="G825" s="43" t="str">
        <f ca="1">+IF(F825&lt;&gt;"",F825*VLOOKUP(YEAR($C825),'Proyecciones DTF'!$B$4:$Y$112,IF(C825&lt;EOMONTH($C$1,61),6,IF(AND(C825&gt;=EOMONTH($C$1,61),C825&lt;EOMONTH($C$1,90)),9,IF(AND(C825&gt;=EOMONTH($C$1,91),C825&lt;EOMONTH($C$1,120)),12,IF(AND(C825&gt;=EOMONTH($C$1,121),C825&lt;EOMONTH($C$1,150)),15,IF(AND(C825&gt;=EOMONTH($C$1,151),C825&lt;EOMONTH($C$1,180)),18,IF(AND(C825&gt;=EOMONTH($C$1,181),C825&lt;EOMONTH($C$1,210)),21,24))))))),"")</f>
        <v/>
      </c>
      <c r="H825" s="47" t="str">
        <f ca="1">+IF(F825&lt;&gt;"",F825*VLOOKUP(YEAR($C825),'Proyecciones DTF'!$B$4:$Y$112,IF(C825&lt;EOMONTH($C$1,61),3,IF(AND(C825&gt;=EOMONTH($C$1,61),C825&lt;EOMONTH($C$1,90)),6,IF(AND(C825&gt;=EOMONTH($C$1,91),C825&lt;EOMONTH($C$1,120)),9,IF(AND(C825&gt;=EOMONTH($C$1,121),C825&lt;EOMONTH($C$1,150)),12,IF(AND(C825&gt;=EOMONTH($C$1,151),C825&lt;EOMONTH($C$1,180)),15,IF(AND(C825&gt;=EOMONTH($C$1,181),C825&lt;EOMONTH($C$1,210)),18,21))))))),"")</f>
        <v/>
      </c>
      <c r="I825" s="88" t="str">
        <f t="shared" ca="1" si="144"/>
        <v/>
      </c>
      <c r="J825" s="138" t="str">
        <f t="shared" ca="1" si="145"/>
        <v/>
      </c>
      <c r="K825" s="43" t="str">
        <f ca="1">+IF(G825&lt;&gt;"",SUM($G$7:G825),"")</f>
        <v/>
      </c>
      <c r="L825" s="46" t="str">
        <f t="shared" ca="1" si="146"/>
        <v/>
      </c>
      <c r="M825" s="51" t="str">
        <f ca="1">+IF(H825&lt;&gt;"",SUM($H$7:H825),"")</f>
        <v/>
      </c>
      <c r="N825" s="47" t="str">
        <f t="shared" ca="1" si="147"/>
        <v/>
      </c>
      <c r="O825" s="46" t="str">
        <f t="shared" ca="1" si="148"/>
        <v/>
      </c>
      <c r="P825" s="46" t="str">
        <f t="shared" ca="1" si="149"/>
        <v/>
      </c>
      <c r="Q825" s="53" t="str">
        <f t="shared" ca="1" si="150"/>
        <v/>
      </c>
      <c r="R825" s="53" t="str">
        <f t="shared" ca="1" si="151"/>
        <v/>
      </c>
    </row>
    <row r="826" spans="1:18" x14ac:dyDescent="0.25">
      <c r="A826" s="31">
        <v>820</v>
      </c>
      <c r="B826" s="37" t="str">
        <f t="shared" ca="1" si="141"/>
        <v/>
      </c>
      <c r="C826" s="40" t="str">
        <f t="shared" ca="1" si="142"/>
        <v/>
      </c>
      <c r="D826" s="43" t="str">
        <f ca="1">+IF($C826&lt;&gt;"",VLOOKUP(YEAR($C826),'Proyecciones cuota'!$B$5:$C$113,2,FALSE),"")</f>
        <v/>
      </c>
      <c r="E826" s="171">
        <f ca="1">IFERROR(IF($D826&lt;&gt;"",VLOOKUP(C826,Simulador!$H$17:$I$27,2,FALSE),0),0)</f>
        <v>0</v>
      </c>
      <c r="F826" s="46" t="str">
        <f t="shared" ca="1" si="143"/>
        <v/>
      </c>
      <c r="G826" s="43" t="str">
        <f ca="1">+IF(F826&lt;&gt;"",F826*VLOOKUP(YEAR($C826),'Proyecciones DTF'!$B$4:$Y$112,IF(C826&lt;EOMONTH($C$1,61),6,IF(AND(C826&gt;=EOMONTH($C$1,61),C826&lt;EOMONTH($C$1,90)),9,IF(AND(C826&gt;=EOMONTH($C$1,91),C826&lt;EOMONTH($C$1,120)),12,IF(AND(C826&gt;=EOMONTH($C$1,121),C826&lt;EOMONTH($C$1,150)),15,IF(AND(C826&gt;=EOMONTH($C$1,151),C826&lt;EOMONTH($C$1,180)),18,IF(AND(C826&gt;=EOMONTH($C$1,181),C826&lt;EOMONTH($C$1,210)),21,24))))))),"")</f>
        <v/>
      </c>
      <c r="H826" s="47" t="str">
        <f ca="1">+IF(F826&lt;&gt;"",F826*VLOOKUP(YEAR($C826),'Proyecciones DTF'!$B$4:$Y$112,IF(C826&lt;EOMONTH($C$1,61),3,IF(AND(C826&gt;=EOMONTH($C$1,61),C826&lt;EOMONTH($C$1,90)),6,IF(AND(C826&gt;=EOMONTH($C$1,91),C826&lt;EOMONTH($C$1,120)),9,IF(AND(C826&gt;=EOMONTH($C$1,121),C826&lt;EOMONTH($C$1,150)),12,IF(AND(C826&gt;=EOMONTH($C$1,151),C826&lt;EOMONTH($C$1,180)),15,IF(AND(C826&gt;=EOMONTH($C$1,181),C826&lt;EOMONTH($C$1,210)),18,21))))))),"")</f>
        <v/>
      </c>
      <c r="I826" s="88" t="str">
        <f t="shared" ca="1" si="144"/>
        <v/>
      </c>
      <c r="J826" s="138" t="str">
        <f t="shared" ca="1" si="145"/>
        <v/>
      </c>
      <c r="K826" s="43" t="str">
        <f ca="1">+IF(G826&lt;&gt;"",SUM($G$7:G826),"")</f>
        <v/>
      </c>
      <c r="L826" s="46" t="str">
        <f t="shared" ca="1" si="146"/>
        <v/>
      </c>
      <c r="M826" s="51" t="str">
        <f ca="1">+IF(H826&lt;&gt;"",SUM($H$7:H826),"")</f>
        <v/>
      </c>
      <c r="N826" s="47" t="str">
        <f t="shared" ca="1" si="147"/>
        <v/>
      </c>
      <c r="O826" s="46" t="str">
        <f t="shared" ca="1" si="148"/>
        <v/>
      </c>
      <c r="P826" s="46" t="str">
        <f t="shared" ca="1" si="149"/>
        <v/>
      </c>
      <c r="Q826" s="53" t="str">
        <f t="shared" ca="1" si="150"/>
        <v/>
      </c>
      <c r="R826" s="53" t="str">
        <f t="shared" ca="1" si="151"/>
        <v/>
      </c>
    </row>
    <row r="827" spans="1:18" x14ac:dyDescent="0.25">
      <c r="A827" s="31">
        <v>821</v>
      </c>
      <c r="B827" s="37" t="str">
        <f t="shared" ca="1" si="141"/>
        <v/>
      </c>
      <c r="C827" s="40" t="str">
        <f t="shared" ca="1" si="142"/>
        <v/>
      </c>
      <c r="D827" s="43" t="str">
        <f ca="1">+IF($C827&lt;&gt;"",VLOOKUP(YEAR($C827),'Proyecciones cuota'!$B$5:$C$113,2,FALSE),"")</f>
        <v/>
      </c>
      <c r="E827" s="171">
        <f ca="1">IFERROR(IF($D827&lt;&gt;"",VLOOKUP(C827,Simulador!$H$17:$I$27,2,FALSE),0),0)</f>
        <v>0</v>
      </c>
      <c r="F827" s="46" t="str">
        <f t="shared" ca="1" si="143"/>
        <v/>
      </c>
      <c r="G827" s="43" t="str">
        <f ca="1">+IF(F827&lt;&gt;"",F827*VLOOKUP(YEAR($C827),'Proyecciones DTF'!$B$4:$Y$112,IF(C827&lt;EOMONTH($C$1,61),6,IF(AND(C827&gt;=EOMONTH($C$1,61),C827&lt;EOMONTH($C$1,90)),9,IF(AND(C827&gt;=EOMONTH($C$1,91),C827&lt;EOMONTH($C$1,120)),12,IF(AND(C827&gt;=EOMONTH($C$1,121),C827&lt;EOMONTH($C$1,150)),15,IF(AND(C827&gt;=EOMONTH($C$1,151),C827&lt;EOMONTH($C$1,180)),18,IF(AND(C827&gt;=EOMONTH($C$1,181),C827&lt;EOMONTH($C$1,210)),21,24))))))),"")</f>
        <v/>
      </c>
      <c r="H827" s="47" t="str">
        <f ca="1">+IF(F827&lt;&gt;"",F827*VLOOKUP(YEAR($C827),'Proyecciones DTF'!$B$4:$Y$112,IF(C827&lt;EOMONTH($C$1,61),3,IF(AND(C827&gt;=EOMONTH($C$1,61),C827&lt;EOMONTH($C$1,90)),6,IF(AND(C827&gt;=EOMONTH($C$1,91),C827&lt;EOMONTH($C$1,120)),9,IF(AND(C827&gt;=EOMONTH($C$1,121),C827&lt;EOMONTH($C$1,150)),12,IF(AND(C827&gt;=EOMONTH($C$1,151),C827&lt;EOMONTH($C$1,180)),15,IF(AND(C827&gt;=EOMONTH($C$1,181),C827&lt;EOMONTH($C$1,210)),18,21))))))),"")</f>
        <v/>
      </c>
      <c r="I827" s="88" t="str">
        <f t="shared" ca="1" si="144"/>
        <v/>
      </c>
      <c r="J827" s="138" t="str">
        <f t="shared" ca="1" si="145"/>
        <v/>
      </c>
      <c r="K827" s="43" t="str">
        <f ca="1">+IF(G827&lt;&gt;"",SUM($G$7:G827),"")</f>
        <v/>
      </c>
      <c r="L827" s="46" t="str">
        <f t="shared" ca="1" si="146"/>
        <v/>
      </c>
      <c r="M827" s="51" t="str">
        <f ca="1">+IF(H827&lt;&gt;"",SUM($H$7:H827),"")</f>
        <v/>
      </c>
      <c r="N827" s="47" t="str">
        <f t="shared" ca="1" si="147"/>
        <v/>
      </c>
      <c r="O827" s="46" t="str">
        <f t="shared" ca="1" si="148"/>
        <v/>
      </c>
      <c r="P827" s="46" t="str">
        <f t="shared" ca="1" si="149"/>
        <v/>
      </c>
      <c r="Q827" s="53" t="str">
        <f t="shared" ca="1" si="150"/>
        <v/>
      </c>
      <c r="R827" s="53" t="str">
        <f t="shared" ca="1" si="151"/>
        <v/>
      </c>
    </row>
    <row r="828" spans="1:18" x14ac:dyDescent="0.25">
      <c r="A828" s="31">
        <v>822</v>
      </c>
      <c r="B828" s="37" t="str">
        <f t="shared" ca="1" si="141"/>
        <v/>
      </c>
      <c r="C828" s="40" t="str">
        <f t="shared" ca="1" si="142"/>
        <v/>
      </c>
      <c r="D828" s="43" t="str">
        <f ca="1">+IF($C828&lt;&gt;"",VLOOKUP(YEAR($C828),'Proyecciones cuota'!$B$5:$C$113,2,FALSE),"")</f>
        <v/>
      </c>
      <c r="E828" s="171">
        <f ca="1">IFERROR(IF($D828&lt;&gt;"",VLOOKUP(C828,Simulador!$H$17:$I$27,2,FALSE),0),0)</f>
        <v>0</v>
      </c>
      <c r="F828" s="46" t="str">
        <f t="shared" ca="1" si="143"/>
        <v/>
      </c>
      <c r="G828" s="43" t="str">
        <f ca="1">+IF(F828&lt;&gt;"",F828*VLOOKUP(YEAR($C828),'Proyecciones DTF'!$B$4:$Y$112,IF(C828&lt;EOMONTH($C$1,61),6,IF(AND(C828&gt;=EOMONTH($C$1,61),C828&lt;EOMONTH($C$1,90)),9,IF(AND(C828&gt;=EOMONTH($C$1,91),C828&lt;EOMONTH($C$1,120)),12,IF(AND(C828&gt;=EOMONTH($C$1,121),C828&lt;EOMONTH($C$1,150)),15,IF(AND(C828&gt;=EOMONTH($C$1,151),C828&lt;EOMONTH($C$1,180)),18,IF(AND(C828&gt;=EOMONTH($C$1,181),C828&lt;EOMONTH($C$1,210)),21,24))))))),"")</f>
        <v/>
      </c>
      <c r="H828" s="47" t="str">
        <f ca="1">+IF(F828&lt;&gt;"",F828*VLOOKUP(YEAR($C828),'Proyecciones DTF'!$B$4:$Y$112,IF(C828&lt;EOMONTH($C$1,61),3,IF(AND(C828&gt;=EOMONTH($C$1,61),C828&lt;EOMONTH($C$1,90)),6,IF(AND(C828&gt;=EOMONTH($C$1,91),C828&lt;EOMONTH($C$1,120)),9,IF(AND(C828&gt;=EOMONTH($C$1,121),C828&lt;EOMONTH($C$1,150)),12,IF(AND(C828&gt;=EOMONTH($C$1,151),C828&lt;EOMONTH($C$1,180)),15,IF(AND(C828&gt;=EOMONTH($C$1,181),C828&lt;EOMONTH($C$1,210)),18,21))))))),"")</f>
        <v/>
      </c>
      <c r="I828" s="88" t="str">
        <f t="shared" ca="1" si="144"/>
        <v/>
      </c>
      <c r="J828" s="138" t="str">
        <f t="shared" ca="1" si="145"/>
        <v/>
      </c>
      <c r="K828" s="43" t="str">
        <f ca="1">+IF(G828&lt;&gt;"",SUM($G$7:G828),"")</f>
        <v/>
      </c>
      <c r="L828" s="46" t="str">
        <f t="shared" ca="1" si="146"/>
        <v/>
      </c>
      <c r="M828" s="51" t="str">
        <f ca="1">+IF(H828&lt;&gt;"",SUM($H$7:H828),"")</f>
        <v/>
      </c>
      <c r="N828" s="47" t="str">
        <f t="shared" ca="1" si="147"/>
        <v/>
      </c>
      <c r="O828" s="46" t="str">
        <f t="shared" ca="1" si="148"/>
        <v/>
      </c>
      <c r="P828" s="46" t="str">
        <f t="shared" ca="1" si="149"/>
        <v/>
      </c>
      <c r="Q828" s="53" t="str">
        <f t="shared" ca="1" si="150"/>
        <v/>
      </c>
      <c r="R828" s="53" t="str">
        <f t="shared" ca="1" si="151"/>
        <v/>
      </c>
    </row>
    <row r="829" spans="1:18" x14ac:dyDescent="0.25">
      <c r="A829" s="31">
        <v>823</v>
      </c>
      <c r="B829" s="37" t="str">
        <f t="shared" ca="1" si="141"/>
        <v/>
      </c>
      <c r="C829" s="40" t="str">
        <f t="shared" ca="1" si="142"/>
        <v/>
      </c>
      <c r="D829" s="43" t="str">
        <f ca="1">+IF($C829&lt;&gt;"",VLOOKUP(YEAR($C829),'Proyecciones cuota'!$B$5:$C$113,2,FALSE),"")</f>
        <v/>
      </c>
      <c r="E829" s="171">
        <f ca="1">IFERROR(IF($D829&lt;&gt;"",VLOOKUP(C829,Simulador!$H$17:$I$27,2,FALSE),0),0)</f>
        <v>0</v>
      </c>
      <c r="F829" s="46" t="str">
        <f t="shared" ca="1" si="143"/>
        <v/>
      </c>
      <c r="G829" s="43" t="str">
        <f ca="1">+IF(F829&lt;&gt;"",F829*VLOOKUP(YEAR($C829),'Proyecciones DTF'!$B$4:$Y$112,IF(C829&lt;EOMONTH($C$1,61),6,IF(AND(C829&gt;=EOMONTH($C$1,61),C829&lt;EOMONTH($C$1,90)),9,IF(AND(C829&gt;=EOMONTH($C$1,91),C829&lt;EOMONTH($C$1,120)),12,IF(AND(C829&gt;=EOMONTH($C$1,121),C829&lt;EOMONTH($C$1,150)),15,IF(AND(C829&gt;=EOMONTH($C$1,151),C829&lt;EOMONTH($C$1,180)),18,IF(AND(C829&gt;=EOMONTH($C$1,181),C829&lt;EOMONTH($C$1,210)),21,24))))))),"")</f>
        <v/>
      </c>
      <c r="H829" s="47" t="str">
        <f ca="1">+IF(F829&lt;&gt;"",F829*VLOOKUP(YEAR($C829),'Proyecciones DTF'!$B$4:$Y$112,IF(C829&lt;EOMONTH($C$1,61),3,IF(AND(C829&gt;=EOMONTH($C$1,61),C829&lt;EOMONTH($C$1,90)),6,IF(AND(C829&gt;=EOMONTH($C$1,91),C829&lt;EOMONTH($C$1,120)),9,IF(AND(C829&gt;=EOMONTH($C$1,121),C829&lt;EOMONTH($C$1,150)),12,IF(AND(C829&gt;=EOMONTH($C$1,151),C829&lt;EOMONTH($C$1,180)),15,IF(AND(C829&gt;=EOMONTH($C$1,181),C829&lt;EOMONTH($C$1,210)),18,21))))))),"")</f>
        <v/>
      </c>
      <c r="I829" s="88" t="str">
        <f t="shared" ca="1" si="144"/>
        <v/>
      </c>
      <c r="J829" s="138" t="str">
        <f t="shared" ca="1" si="145"/>
        <v/>
      </c>
      <c r="K829" s="43" t="str">
        <f ca="1">+IF(G829&lt;&gt;"",SUM($G$7:G829),"")</f>
        <v/>
      </c>
      <c r="L829" s="46" t="str">
        <f t="shared" ca="1" si="146"/>
        <v/>
      </c>
      <c r="M829" s="51" t="str">
        <f ca="1">+IF(H829&lt;&gt;"",SUM($H$7:H829),"")</f>
        <v/>
      </c>
      <c r="N829" s="47" t="str">
        <f t="shared" ca="1" si="147"/>
        <v/>
      </c>
      <c r="O829" s="46" t="str">
        <f t="shared" ca="1" si="148"/>
        <v/>
      </c>
      <c r="P829" s="46" t="str">
        <f t="shared" ca="1" si="149"/>
        <v/>
      </c>
      <c r="Q829" s="53" t="str">
        <f t="shared" ca="1" si="150"/>
        <v/>
      </c>
      <c r="R829" s="53" t="str">
        <f t="shared" ca="1" si="151"/>
        <v/>
      </c>
    </row>
    <row r="830" spans="1:18" x14ac:dyDescent="0.25">
      <c r="A830" s="31">
        <v>824</v>
      </c>
      <c r="B830" s="37" t="str">
        <f t="shared" ca="1" si="141"/>
        <v/>
      </c>
      <c r="C830" s="40" t="str">
        <f t="shared" ca="1" si="142"/>
        <v/>
      </c>
      <c r="D830" s="43" t="str">
        <f ca="1">+IF($C830&lt;&gt;"",VLOOKUP(YEAR($C830),'Proyecciones cuota'!$B$5:$C$113,2,FALSE),"")</f>
        <v/>
      </c>
      <c r="E830" s="171">
        <f ca="1">IFERROR(IF($D830&lt;&gt;"",VLOOKUP(C830,Simulador!$H$17:$I$27,2,FALSE),0),0)</f>
        <v>0</v>
      </c>
      <c r="F830" s="46" t="str">
        <f t="shared" ca="1" si="143"/>
        <v/>
      </c>
      <c r="G830" s="43" t="str">
        <f ca="1">+IF(F830&lt;&gt;"",F830*VLOOKUP(YEAR($C830),'Proyecciones DTF'!$B$4:$Y$112,IF(C830&lt;EOMONTH($C$1,61),6,IF(AND(C830&gt;=EOMONTH($C$1,61),C830&lt;EOMONTH($C$1,90)),9,IF(AND(C830&gt;=EOMONTH($C$1,91),C830&lt;EOMONTH($C$1,120)),12,IF(AND(C830&gt;=EOMONTH($C$1,121),C830&lt;EOMONTH($C$1,150)),15,IF(AND(C830&gt;=EOMONTH($C$1,151),C830&lt;EOMONTH($C$1,180)),18,IF(AND(C830&gt;=EOMONTH($C$1,181),C830&lt;EOMONTH($C$1,210)),21,24))))))),"")</f>
        <v/>
      </c>
      <c r="H830" s="47" t="str">
        <f ca="1">+IF(F830&lt;&gt;"",F830*VLOOKUP(YEAR($C830),'Proyecciones DTF'!$B$4:$Y$112,IF(C830&lt;EOMONTH($C$1,61),3,IF(AND(C830&gt;=EOMONTH($C$1,61),C830&lt;EOMONTH($C$1,90)),6,IF(AND(C830&gt;=EOMONTH($C$1,91),C830&lt;EOMONTH($C$1,120)),9,IF(AND(C830&gt;=EOMONTH($C$1,121),C830&lt;EOMONTH($C$1,150)),12,IF(AND(C830&gt;=EOMONTH($C$1,151),C830&lt;EOMONTH($C$1,180)),15,IF(AND(C830&gt;=EOMONTH($C$1,181),C830&lt;EOMONTH($C$1,210)),18,21))))))),"")</f>
        <v/>
      </c>
      <c r="I830" s="88" t="str">
        <f t="shared" ca="1" si="144"/>
        <v/>
      </c>
      <c r="J830" s="138" t="str">
        <f t="shared" ca="1" si="145"/>
        <v/>
      </c>
      <c r="K830" s="43" t="str">
        <f ca="1">+IF(G830&lt;&gt;"",SUM($G$7:G830),"")</f>
        <v/>
      </c>
      <c r="L830" s="46" t="str">
        <f t="shared" ca="1" si="146"/>
        <v/>
      </c>
      <c r="M830" s="51" t="str">
        <f ca="1">+IF(H830&lt;&gt;"",SUM($H$7:H830),"")</f>
        <v/>
      </c>
      <c r="N830" s="47" t="str">
        <f t="shared" ca="1" si="147"/>
        <v/>
      </c>
      <c r="O830" s="46" t="str">
        <f t="shared" ca="1" si="148"/>
        <v/>
      </c>
      <c r="P830" s="46" t="str">
        <f t="shared" ca="1" si="149"/>
        <v/>
      </c>
      <c r="Q830" s="53" t="str">
        <f t="shared" ca="1" si="150"/>
        <v/>
      </c>
      <c r="R830" s="53" t="str">
        <f t="shared" ca="1" si="151"/>
        <v/>
      </c>
    </row>
    <row r="831" spans="1:18" x14ac:dyDescent="0.25">
      <c r="A831" s="31">
        <v>825</v>
      </c>
      <c r="B831" s="37" t="str">
        <f t="shared" ca="1" si="141"/>
        <v/>
      </c>
      <c r="C831" s="40" t="str">
        <f t="shared" ca="1" si="142"/>
        <v/>
      </c>
      <c r="D831" s="43" t="str">
        <f ca="1">+IF($C831&lt;&gt;"",VLOOKUP(YEAR($C831),'Proyecciones cuota'!$B$5:$C$113,2,FALSE),"")</f>
        <v/>
      </c>
      <c r="E831" s="171">
        <f ca="1">IFERROR(IF($D831&lt;&gt;"",VLOOKUP(C831,Simulador!$H$17:$I$27,2,FALSE),0),0)</f>
        <v>0</v>
      </c>
      <c r="F831" s="46" t="str">
        <f t="shared" ca="1" si="143"/>
        <v/>
      </c>
      <c r="G831" s="43" t="str">
        <f ca="1">+IF(F831&lt;&gt;"",F831*VLOOKUP(YEAR($C831),'Proyecciones DTF'!$B$4:$Y$112,IF(C831&lt;EOMONTH($C$1,61),6,IF(AND(C831&gt;=EOMONTH($C$1,61),C831&lt;EOMONTH($C$1,90)),9,IF(AND(C831&gt;=EOMONTH($C$1,91),C831&lt;EOMONTH($C$1,120)),12,IF(AND(C831&gt;=EOMONTH($C$1,121),C831&lt;EOMONTH($C$1,150)),15,IF(AND(C831&gt;=EOMONTH($C$1,151),C831&lt;EOMONTH($C$1,180)),18,IF(AND(C831&gt;=EOMONTH($C$1,181),C831&lt;EOMONTH($C$1,210)),21,24))))))),"")</f>
        <v/>
      </c>
      <c r="H831" s="47" t="str">
        <f ca="1">+IF(F831&lt;&gt;"",F831*VLOOKUP(YEAR($C831),'Proyecciones DTF'!$B$4:$Y$112,IF(C831&lt;EOMONTH($C$1,61),3,IF(AND(C831&gt;=EOMONTH($C$1,61),C831&lt;EOMONTH($C$1,90)),6,IF(AND(C831&gt;=EOMONTH($C$1,91),C831&lt;EOMONTH($C$1,120)),9,IF(AND(C831&gt;=EOMONTH($C$1,121),C831&lt;EOMONTH($C$1,150)),12,IF(AND(C831&gt;=EOMONTH($C$1,151),C831&lt;EOMONTH($C$1,180)),15,IF(AND(C831&gt;=EOMONTH($C$1,181),C831&lt;EOMONTH($C$1,210)),18,21))))))),"")</f>
        <v/>
      </c>
      <c r="I831" s="88" t="str">
        <f t="shared" ca="1" si="144"/>
        <v/>
      </c>
      <c r="J831" s="138" t="str">
        <f t="shared" ca="1" si="145"/>
        <v/>
      </c>
      <c r="K831" s="43" t="str">
        <f ca="1">+IF(G831&lt;&gt;"",SUM($G$7:G831),"")</f>
        <v/>
      </c>
      <c r="L831" s="46" t="str">
        <f t="shared" ca="1" si="146"/>
        <v/>
      </c>
      <c r="M831" s="51" t="str">
        <f ca="1">+IF(H831&lt;&gt;"",SUM($H$7:H831),"")</f>
        <v/>
      </c>
      <c r="N831" s="47" t="str">
        <f t="shared" ca="1" si="147"/>
        <v/>
      </c>
      <c r="O831" s="46" t="str">
        <f t="shared" ca="1" si="148"/>
        <v/>
      </c>
      <c r="P831" s="46" t="str">
        <f t="shared" ca="1" si="149"/>
        <v/>
      </c>
      <c r="Q831" s="53" t="str">
        <f t="shared" ca="1" si="150"/>
        <v/>
      </c>
      <c r="R831" s="53" t="str">
        <f t="shared" ca="1" si="151"/>
        <v/>
      </c>
    </row>
    <row r="832" spans="1:18" x14ac:dyDescent="0.25">
      <c r="A832" s="31">
        <v>826</v>
      </c>
      <c r="B832" s="37" t="str">
        <f t="shared" ca="1" si="141"/>
        <v/>
      </c>
      <c r="C832" s="40" t="str">
        <f t="shared" ca="1" si="142"/>
        <v/>
      </c>
      <c r="D832" s="43" t="str">
        <f ca="1">+IF($C832&lt;&gt;"",VLOOKUP(YEAR($C832),'Proyecciones cuota'!$B$5:$C$113,2,FALSE),"")</f>
        <v/>
      </c>
      <c r="E832" s="171">
        <f ca="1">IFERROR(IF($D832&lt;&gt;"",VLOOKUP(C832,Simulador!$H$17:$I$27,2,FALSE),0),0)</f>
        <v>0</v>
      </c>
      <c r="F832" s="46" t="str">
        <f t="shared" ca="1" si="143"/>
        <v/>
      </c>
      <c r="G832" s="43" t="str">
        <f ca="1">+IF(F832&lt;&gt;"",F832*VLOOKUP(YEAR($C832),'Proyecciones DTF'!$B$4:$Y$112,IF(C832&lt;EOMONTH($C$1,61),6,IF(AND(C832&gt;=EOMONTH($C$1,61),C832&lt;EOMONTH($C$1,90)),9,IF(AND(C832&gt;=EOMONTH($C$1,91),C832&lt;EOMONTH($C$1,120)),12,IF(AND(C832&gt;=EOMONTH($C$1,121),C832&lt;EOMONTH($C$1,150)),15,IF(AND(C832&gt;=EOMONTH($C$1,151),C832&lt;EOMONTH($C$1,180)),18,IF(AND(C832&gt;=EOMONTH($C$1,181),C832&lt;EOMONTH($C$1,210)),21,24))))))),"")</f>
        <v/>
      </c>
      <c r="H832" s="47" t="str">
        <f ca="1">+IF(F832&lt;&gt;"",F832*VLOOKUP(YEAR($C832),'Proyecciones DTF'!$B$4:$Y$112,IF(C832&lt;EOMONTH($C$1,61),3,IF(AND(C832&gt;=EOMONTH($C$1,61),C832&lt;EOMONTH($C$1,90)),6,IF(AND(C832&gt;=EOMONTH($C$1,91),C832&lt;EOMONTH($C$1,120)),9,IF(AND(C832&gt;=EOMONTH($C$1,121),C832&lt;EOMONTH($C$1,150)),12,IF(AND(C832&gt;=EOMONTH($C$1,151),C832&lt;EOMONTH($C$1,180)),15,IF(AND(C832&gt;=EOMONTH($C$1,181),C832&lt;EOMONTH($C$1,210)),18,21))))))),"")</f>
        <v/>
      </c>
      <c r="I832" s="88" t="str">
        <f t="shared" ca="1" si="144"/>
        <v/>
      </c>
      <c r="J832" s="138" t="str">
        <f t="shared" ca="1" si="145"/>
        <v/>
      </c>
      <c r="K832" s="43" t="str">
        <f ca="1">+IF(G832&lt;&gt;"",SUM($G$7:G832),"")</f>
        <v/>
      </c>
      <c r="L832" s="46" t="str">
        <f t="shared" ca="1" si="146"/>
        <v/>
      </c>
      <c r="M832" s="51" t="str">
        <f ca="1">+IF(H832&lt;&gt;"",SUM($H$7:H832),"")</f>
        <v/>
      </c>
      <c r="N832" s="47" t="str">
        <f t="shared" ca="1" si="147"/>
        <v/>
      </c>
      <c r="O832" s="46" t="str">
        <f t="shared" ca="1" si="148"/>
        <v/>
      </c>
      <c r="P832" s="46" t="str">
        <f t="shared" ca="1" si="149"/>
        <v/>
      </c>
      <c r="Q832" s="53" t="str">
        <f t="shared" ca="1" si="150"/>
        <v/>
      </c>
      <c r="R832" s="53" t="str">
        <f t="shared" ca="1" si="151"/>
        <v/>
      </c>
    </row>
    <row r="833" spans="1:18" x14ac:dyDescent="0.25">
      <c r="A833" s="31">
        <v>827</v>
      </c>
      <c r="B833" s="37" t="str">
        <f t="shared" ca="1" si="141"/>
        <v/>
      </c>
      <c r="C833" s="40" t="str">
        <f t="shared" ca="1" si="142"/>
        <v/>
      </c>
      <c r="D833" s="43" t="str">
        <f ca="1">+IF($C833&lt;&gt;"",VLOOKUP(YEAR($C833),'Proyecciones cuota'!$B$5:$C$113,2,FALSE),"")</f>
        <v/>
      </c>
      <c r="E833" s="171">
        <f ca="1">IFERROR(IF($D833&lt;&gt;"",VLOOKUP(C833,Simulador!$H$17:$I$27,2,FALSE),0),0)</f>
        <v>0</v>
      </c>
      <c r="F833" s="46" t="str">
        <f t="shared" ca="1" si="143"/>
        <v/>
      </c>
      <c r="G833" s="43" t="str">
        <f ca="1">+IF(F833&lt;&gt;"",F833*VLOOKUP(YEAR($C833),'Proyecciones DTF'!$B$4:$Y$112,IF(C833&lt;EOMONTH($C$1,61),6,IF(AND(C833&gt;=EOMONTH($C$1,61),C833&lt;EOMONTH($C$1,90)),9,IF(AND(C833&gt;=EOMONTH($C$1,91),C833&lt;EOMONTH($C$1,120)),12,IF(AND(C833&gt;=EOMONTH($C$1,121),C833&lt;EOMONTH($C$1,150)),15,IF(AND(C833&gt;=EOMONTH($C$1,151),C833&lt;EOMONTH($C$1,180)),18,IF(AND(C833&gt;=EOMONTH($C$1,181),C833&lt;EOMONTH($C$1,210)),21,24))))))),"")</f>
        <v/>
      </c>
      <c r="H833" s="47" t="str">
        <f ca="1">+IF(F833&lt;&gt;"",F833*VLOOKUP(YEAR($C833),'Proyecciones DTF'!$B$4:$Y$112,IF(C833&lt;EOMONTH($C$1,61),3,IF(AND(C833&gt;=EOMONTH($C$1,61),C833&lt;EOMONTH($C$1,90)),6,IF(AND(C833&gt;=EOMONTH($C$1,91),C833&lt;EOMONTH($C$1,120)),9,IF(AND(C833&gt;=EOMONTH($C$1,121),C833&lt;EOMONTH($C$1,150)),12,IF(AND(C833&gt;=EOMONTH($C$1,151),C833&lt;EOMONTH($C$1,180)),15,IF(AND(C833&gt;=EOMONTH($C$1,181),C833&lt;EOMONTH($C$1,210)),18,21))))))),"")</f>
        <v/>
      </c>
      <c r="I833" s="88" t="str">
        <f t="shared" ca="1" si="144"/>
        <v/>
      </c>
      <c r="J833" s="138" t="str">
        <f t="shared" ca="1" si="145"/>
        <v/>
      </c>
      <c r="K833" s="43" t="str">
        <f ca="1">+IF(G833&lt;&gt;"",SUM($G$7:G833),"")</f>
        <v/>
      </c>
      <c r="L833" s="46" t="str">
        <f t="shared" ca="1" si="146"/>
        <v/>
      </c>
      <c r="M833" s="51" t="str">
        <f ca="1">+IF(H833&lt;&gt;"",SUM($H$7:H833),"")</f>
        <v/>
      </c>
      <c r="N833" s="47" t="str">
        <f t="shared" ca="1" si="147"/>
        <v/>
      </c>
      <c r="O833" s="46" t="str">
        <f t="shared" ca="1" si="148"/>
        <v/>
      </c>
      <c r="P833" s="46" t="str">
        <f t="shared" ca="1" si="149"/>
        <v/>
      </c>
      <c r="Q833" s="53" t="str">
        <f t="shared" ca="1" si="150"/>
        <v/>
      </c>
      <c r="R833" s="53" t="str">
        <f t="shared" ca="1" si="151"/>
        <v/>
      </c>
    </row>
    <row r="834" spans="1:18" x14ac:dyDescent="0.25">
      <c r="A834" s="31">
        <v>828</v>
      </c>
      <c r="B834" s="37" t="str">
        <f t="shared" ca="1" si="141"/>
        <v/>
      </c>
      <c r="C834" s="40" t="str">
        <f t="shared" ca="1" si="142"/>
        <v/>
      </c>
      <c r="D834" s="43" t="str">
        <f ca="1">+IF($C834&lt;&gt;"",VLOOKUP(YEAR($C834),'Proyecciones cuota'!$B$5:$C$113,2,FALSE),"")</f>
        <v/>
      </c>
      <c r="E834" s="171">
        <f ca="1">IFERROR(IF($D834&lt;&gt;"",VLOOKUP(C834,Simulador!$H$17:$I$27,2,FALSE),0),0)</f>
        <v>0</v>
      </c>
      <c r="F834" s="46" t="str">
        <f t="shared" ca="1" si="143"/>
        <v/>
      </c>
      <c r="G834" s="43" t="str">
        <f ca="1">+IF(F834&lt;&gt;"",F834*VLOOKUP(YEAR($C834),'Proyecciones DTF'!$B$4:$Y$112,IF(C834&lt;EOMONTH($C$1,61),6,IF(AND(C834&gt;=EOMONTH($C$1,61),C834&lt;EOMONTH($C$1,90)),9,IF(AND(C834&gt;=EOMONTH($C$1,91),C834&lt;EOMONTH($C$1,120)),12,IF(AND(C834&gt;=EOMONTH($C$1,121),C834&lt;EOMONTH($C$1,150)),15,IF(AND(C834&gt;=EOMONTH($C$1,151),C834&lt;EOMONTH($C$1,180)),18,IF(AND(C834&gt;=EOMONTH($C$1,181),C834&lt;EOMONTH($C$1,210)),21,24))))))),"")</f>
        <v/>
      </c>
      <c r="H834" s="47" t="str">
        <f ca="1">+IF(F834&lt;&gt;"",F834*VLOOKUP(YEAR($C834),'Proyecciones DTF'!$B$4:$Y$112,IF(C834&lt;EOMONTH($C$1,61),3,IF(AND(C834&gt;=EOMONTH($C$1,61),C834&lt;EOMONTH($C$1,90)),6,IF(AND(C834&gt;=EOMONTH($C$1,91),C834&lt;EOMONTH($C$1,120)),9,IF(AND(C834&gt;=EOMONTH($C$1,121),C834&lt;EOMONTH($C$1,150)),12,IF(AND(C834&gt;=EOMONTH($C$1,151),C834&lt;EOMONTH($C$1,180)),15,IF(AND(C834&gt;=EOMONTH($C$1,181),C834&lt;EOMONTH($C$1,210)),18,21))))))),"")</f>
        <v/>
      </c>
      <c r="I834" s="88" t="str">
        <f t="shared" ca="1" si="144"/>
        <v/>
      </c>
      <c r="J834" s="138" t="str">
        <f t="shared" ca="1" si="145"/>
        <v/>
      </c>
      <c r="K834" s="43" t="str">
        <f ca="1">+IF(G834&lt;&gt;"",SUM($G$7:G834),"")</f>
        <v/>
      </c>
      <c r="L834" s="46" t="str">
        <f t="shared" ca="1" si="146"/>
        <v/>
      </c>
      <c r="M834" s="51" t="str">
        <f ca="1">+IF(H834&lt;&gt;"",SUM($H$7:H834),"")</f>
        <v/>
      </c>
      <c r="N834" s="47" t="str">
        <f t="shared" ca="1" si="147"/>
        <v/>
      </c>
      <c r="O834" s="46" t="str">
        <f t="shared" ca="1" si="148"/>
        <v/>
      </c>
      <c r="P834" s="46" t="str">
        <f t="shared" ca="1" si="149"/>
        <v/>
      </c>
      <c r="Q834" s="53" t="str">
        <f t="shared" ca="1" si="150"/>
        <v/>
      </c>
      <c r="R834" s="53" t="str">
        <f t="shared" ca="1" si="151"/>
        <v/>
      </c>
    </row>
    <row r="835" spans="1:18" x14ac:dyDescent="0.25">
      <c r="A835" s="31">
        <v>829</v>
      </c>
      <c r="B835" s="37" t="str">
        <f t="shared" ca="1" si="141"/>
        <v/>
      </c>
      <c r="C835" s="40" t="str">
        <f t="shared" ca="1" si="142"/>
        <v/>
      </c>
      <c r="D835" s="43" t="str">
        <f ca="1">+IF($C835&lt;&gt;"",VLOOKUP(YEAR($C835),'Proyecciones cuota'!$B$5:$C$113,2,FALSE),"")</f>
        <v/>
      </c>
      <c r="E835" s="171">
        <f ca="1">IFERROR(IF($D835&lt;&gt;"",VLOOKUP(C835,Simulador!$H$17:$I$27,2,FALSE),0),0)</f>
        <v>0</v>
      </c>
      <c r="F835" s="46" t="str">
        <f t="shared" ca="1" si="143"/>
        <v/>
      </c>
      <c r="G835" s="43" t="str">
        <f ca="1">+IF(F835&lt;&gt;"",F835*VLOOKUP(YEAR($C835),'Proyecciones DTF'!$B$4:$Y$112,IF(C835&lt;EOMONTH($C$1,61),6,IF(AND(C835&gt;=EOMONTH($C$1,61),C835&lt;EOMONTH($C$1,90)),9,IF(AND(C835&gt;=EOMONTH($C$1,91),C835&lt;EOMONTH($C$1,120)),12,IF(AND(C835&gt;=EOMONTH($C$1,121),C835&lt;EOMONTH($C$1,150)),15,IF(AND(C835&gt;=EOMONTH($C$1,151),C835&lt;EOMONTH($C$1,180)),18,IF(AND(C835&gt;=EOMONTH($C$1,181),C835&lt;EOMONTH($C$1,210)),21,24))))))),"")</f>
        <v/>
      </c>
      <c r="H835" s="47" t="str">
        <f ca="1">+IF(F835&lt;&gt;"",F835*VLOOKUP(YEAR($C835),'Proyecciones DTF'!$B$4:$Y$112,IF(C835&lt;EOMONTH($C$1,61),3,IF(AND(C835&gt;=EOMONTH($C$1,61),C835&lt;EOMONTH($C$1,90)),6,IF(AND(C835&gt;=EOMONTH($C$1,91),C835&lt;EOMONTH($C$1,120)),9,IF(AND(C835&gt;=EOMONTH($C$1,121),C835&lt;EOMONTH($C$1,150)),12,IF(AND(C835&gt;=EOMONTH($C$1,151),C835&lt;EOMONTH($C$1,180)),15,IF(AND(C835&gt;=EOMONTH($C$1,181),C835&lt;EOMONTH($C$1,210)),18,21))))))),"")</f>
        <v/>
      </c>
      <c r="I835" s="88" t="str">
        <f t="shared" ca="1" si="144"/>
        <v/>
      </c>
      <c r="J835" s="138" t="str">
        <f t="shared" ca="1" si="145"/>
        <v/>
      </c>
      <c r="K835" s="43" t="str">
        <f ca="1">+IF(G835&lt;&gt;"",SUM($G$7:G835),"")</f>
        <v/>
      </c>
      <c r="L835" s="46" t="str">
        <f t="shared" ca="1" si="146"/>
        <v/>
      </c>
      <c r="M835" s="51" t="str">
        <f ca="1">+IF(H835&lt;&gt;"",SUM($H$7:H835),"")</f>
        <v/>
      </c>
      <c r="N835" s="47" t="str">
        <f t="shared" ca="1" si="147"/>
        <v/>
      </c>
      <c r="O835" s="46" t="str">
        <f t="shared" ca="1" si="148"/>
        <v/>
      </c>
      <c r="P835" s="46" t="str">
        <f t="shared" ca="1" si="149"/>
        <v/>
      </c>
      <c r="Q835" s="53" t="str">
        <f t="shared" ca="1" si="150"/>
        <v/>
      </c>
      <c r="R835" s="53" t="str">
        <f t="shared" ca="1" si="151"/>
        <v/>
      </c>
    </row>
    <row r="836" spans="1:18" x14ac:dyDescent="0.25">
      <c r="A836" s="31">
        <v>830</v>
      </c>
      <c r="B836" s="37" t="str">
        <f t="shared" ca="1" si="141"/>
        <v/>
      </c>
      <c r="C836" s="40" t="str">
        <f t="shared" ca="1" si="142"/>
        <v/>
      </c>
      <c r="D836" s="43" t="str">
        <f ca="1">+IF($C836&lt;&gt;"",VLOOKUP(YEAR($C836),'Proyecciones cuota'!$B$5:$C$113,2,FALSE),"")</f>
        <v/>
      </c>
      <c r="E836" s="171">
        <f ca="1">IFERROR(IF($D836&lt;&gt;"",VLOOKUP(C836,Simulador!$H$17:$I$27,2,FALSE),0),0)</f>
        <v>0</v>
      </c>
      <c r="F836" s="46" t="str">
        <f t="shared" ca="1" si="143"/>
        <v/>
      </c>
      <c r="G836" s="43" t="str">
        <f ca="1">+IF(F836&lt;&gt;"",F836*VLOOKUP(YEAR($C836),'Proyecciones DTF'!$B$4:$Y$112,IF(C836&lt;EOMONTH($C$1,61),6,IF(AND(C836&gt;=EOMONTH($C$1,61),C836&lt;EOMONTH($C$1,90)),9,IF(AND(C836&gt;=EOMONTH($C$1,91),C836&lt;EOMONTH($C$1,120)),12,IF(AND(C836&gt;=EOMONTH($C$1,121),C836&lt;EOMONTH($C$1,150)),15,IF(AND(C836&gt;=EOMONTH($C$1,151),C836&lt;EOMONTH($C$1,180)),18,IF(AND(C836&gt;=EOMONTH($C$1,181),C836&lt;EOMONTH($C$1,210)),21,24))))))),"")</f>
        <v/>
      </c>
      <c r="H836" s="47" t="str">
        <f ca="1">+IF(F836&lt;&gt;"",F836*VLOOKUP(YEAR($C836),'Proyecciones DTF'!$B$4:$Y$112,IF(C836&lt;EOMONTH($C$1,61),3,IF(AND(C836&gt;=EOMONTH($C$1,61),C836&lt;EOMONTH($C$1,90)),6,IF(AND(C836&gt;=EOMONTH($C$1,91),C836&lt;EOMONTH($C$1,120)),9,IF(AND(C836&gt;=EOMONTH($C$1,121),C836&lt;EOMONTH($C$1,150)),12,IF(AND(C836&gt;=EOMONTH($C$1,151),C836&lt;EOMONTH($C$1,180)),15,IF(AND(C836&gt;=EOMONTH($C$1,181),C836&lt;EOMONTH($C$1,210)),18,21))))))),"")</f>
        <v/>
      </c>
      <c r="I836" s="88" t="str">
        <f t="shared" ca="1" si="144"/>
        <v/>
      </c>
      <c r="J836" s="138" t="str">
        <f t="shared" ca="1" si="145"/>
        <v/>
      </c>
      <c r="K836" s="43" t="str">
        <f ca="1">+IF(G836&lt;&gt;"",SUM($G$7:G836),"")</f>
        <v/>
      </c>
      <c r="L836" s="46" t="str">
        <f t="shared" ca="1" si="146"/>
        <v/>
      </c>
      <c r="M836" s="51" t="str">
        <f ca="1">+IF(H836&lt;&gt;"",SUM($H$7:H836),"")</f>
        <v/>
      </c>
      <c r="N836" s="47" t="str">
        <f t="shared" ca="1" si="147"/>
        <v/>
      </c>
      <c r="O836" s="46" t="str">
        <f t="shared" ca="1" si="148"/>
        <v/>
      </c>
      <c r="P836" s="46" t="str">
        <f t="shared" ca="1" si="149"/>
        <v/>
      </c>
      <c r="Q836" s="53" t="str">
        <f t="shared" ca="1" si="150"/>
        <v/>
      </c>
      <c r="R836" s="53" t="str">
        <f t="shared" ca="1" si="151"/>
        <v/>
      </c>
    </row>
    <row r="837" spans="1:18" x14ac:dyDescent="0.25">
      <c r="A837" s="31">
        <v>831</v>
      </c>
      <c r="B837" s="37" t="str">
        <f t="shared" ca="1" si="141"/>
        <v/>
      </c>
      <c r="C837" s="40" t="str">
        <f t="shared" ca="1" si="142"/>
        <v/>
      </c>
      <c r="D837" s="43" t="str">
        <f ca="1">+IF($C837&lt;&gt;"",VLOOKUP(YEAR($C837),'Proyecciones cuota'!$B$5:$C$113,2,FALSE),"")</f>
        <v/>
      </c>
      <c r="E837" s="171">
        <f ca="1">IFERROR(IF($D837&lt;&gt;"",VLOOKUP(C837,Simulador!$H$17:$I$27,2,FALSE),0),0)</f>
        <v>0</v>
      </c>
      <c r="F837" s="46" t="str">
        <f t="shared" ca="1" si="143"/>
        <v/>
      </c>
      <c r="G837" s="43" t="str">
        <f ca="1">+IF(F837&lt;&gt;"",F837*VLOOKUP(YEAR($C837),'Proyecciones DTF'!$B$4:$Y$112,IF(C837&lt;EOMONTH($C$1,61),6,IF(AND(C837&gt;=EOMONTH($C$1,61),C837&lt;EOMONTH($C$1,90)),9,IF(AND(C837&gt;=EOMONTH($C$1,91),C837&lt;EOMONTH($C$1,120)),12,IF(AND(C837&gt;=EOMONTH($C$1,121),C837&lt;EOMONTH($C$1,150)),15,IF(AND(C837&gt;=EOMONTH($C$1,151),C837&lt;EOMONTH($C$1,180)),18,IF(AND(C837&gt;=EOMONTH($C$1,181),C837&lt;EOMONTH($C$1,210)),21,24))))))),"")</f>
        <v/>
      </c>
      <c r="H837" s="47" t="str">
        <f ca="1">+IF(F837&lt;&gt;"",F837*VLOOKUP(YEAR($C837),'Proyecciones DTF'!$B$4:$Y$112,IF(C837&lt;EOMONTH($C$1,61),3,IF(AND(C837&gt;=EOMONTH($C$1,61),C837&lt;EOMONTH($C$1,90)),6,IF(AND(C837&gt;=EOMONTH($C$1,91),C837&lt;EOMONTH($C$1,120)),9,IF(AND(C837&gt;=EOMONTH($C$1,121),C837&lt;EOMONTH($C$1,150)),12,IF(AND(C837&gt;=EOMONTH($C$1,151),C837&lt;EOMONTH($C$1,180)),15,IF(AND(C837&gt;=EOMONTH($C$1,181),C837&lt;EOMONTH($C$1,210)),18,21))))))),"")</f>
        <v/>
      </c>
      <c r="I837" s="88" t="str">
        <f t="shared" ca="1" si="144"/>
        <v/>
      </c>
      <c r="J837" s="138" t="str">
        <f t="shared" ca="1" si="145"/>
        <v/>
      </c>
      <c r="K837" s="43" t="str">
        <f ca="1">+IF(G837&lt;&gt;"",SUM($G$7:G837),"")</f>
        <v/>
      </c>
      <c r="L837" s="46" t="str">
        <f t="shared" ca="1" si="146"/>
        <v/>
      </c>
      <c r="M837" s="51" t="str">
        <f ca="1">+IF(H837&lt;&gt;"",SUM($H$7:H837),"")</f>
        <v/>
      </c>
      <c r="N837" s="47" t="str">
        <f t="shared" ca="1" si="147"/>
        <v/>
      </c>
      <c r="O837" s="46" t="str">
        <f t="shared" ca="1" si="148"/>
        <v/>
      </c>
      <c r="P837" s="46" t="str">
        <f t="shared" ca="1" si="149"/>
        <v/>
      </c>
      <c r="Q837" s="53" t="str">
        <f t="shared" ca="1" si="150"/>
        <v/>
      </c>
      <c r="R837" s="53" t="str">
        <f t="shared" ca="1" si="151"/>
        <v/>
      </c>
    </row>
    <row r="838" spans="1:18" x14ac:dyDescent="0.25">
      <c r="A838" s="31">
        <v>832</v>
      </c>
      <c r="B838" s="37" t="str">
        <f t="shared" ca="1" si="141"/>
        <v/>
      </c>
      <c r="C838" s="40" t="str">
        <f t="shared" ca="1" si="142"/>
        <v/>
      </c>
      <c r="D838" s="43" t="str">
        <f ca="1">+IF($C838&lt;&gt;"",VLOOKUP(YEAR($C838),'Proyecciones cuota'!$B$5:$C$113,2,FALSE),"")</f>
        <v/>
      </c>
      <c r="E838" s="171">
        <f ca="1">IFERROR(IF($D838&lt;&gt;"",VLOOKUP(C838,Simulador!$H$17:$I$27,2,FALSE),0),0)</f>
        <v>0</v>
      </c>
      <c r="F838" s="46" t="str">
        <f t="shared" ca="1" si="143"/>
        <v/>
      </c>
      <c r="G838" s="43" t="str">
        <f ca="1">+IF(F838&lt;&gt;"",F838*VLOOKUP(YEAR($C838),'Proyecciones DTF'!$B$4:$Y$112,IF(C838&lt;EOMONTH($C$1,61),6,IF(AND(C838&gt;=EOMONTH($C$1,61),C838&lt;EOMONTH($C$1,90)),9,IF(AND(C838&gt;=EOMONTH($C$1,91),C838&lt;EOMONTH($C$1,120)),12,IF(AND(C838&gt;=EOMONTH($C$1,121),C838&lt;EOMONTH($C$1,150)),15,IF(AND(C838&gt;=EOMONTH($C$1,151),C838&lt;EOMONTH($C$1,180)),18,IF(AND(C838&gt;=EOMONTH($C$1,181),C838&lt;EOMONTH($C$1,210)),21,24))))))),"")</f>
        <v/>
      </c>
      <c r="H838" s="47" t="str">
        <f ca="1">+IF(F838&lt;&gt;"",F838*VLOOKUP(YEAR($C838),'Proyecciones DTF'!$B$4:$Y$112,IF(C838&lt;EOMONTH($C$1,61),3,IF(AND(C838&gt;=EOMONTH($C$1,61),C838&lt;EOMONTH($C$1,90)),6,IF(AND(C838&gt;=EOMONTH($C$1,91),C838&lt;EOMONTH($C$1,120)),9,IF(AND(C838&gt;=EOMONTH($C$1,121),C838&lt;EOMONTH($C$1,150)),12,IF(AND(C838&gt;=EOMONTH($C$1,151),C838&lt;EOMONTH($C$1,180)),15,IF(AND(C838&gt;=EOMONTH($C$1,181),C838&lt;EOMONTH($C$1,210)),18,21))))))),"")</f>
        <v/>
      </c>
      <c r="I838" s="88" t="str">
        <f t="shared" ca="1" si="144"/>
        <v/>
      </c>
      <c r="J838" s="138" t="str">
        <f t="shared" ca="1" si="145"/>
        <v/>
      </c>
      <c r="K838" s="43" t="str">
        <f ca="1">+IF(G838&lt;&gt;"",SUM($G$7:G838),"")</f>
        <v/>
      </c>
      <c r="L838" s="46" t="str">
        <f t="shared" ca="1" si="146"/>
        <v/>
      </c>
      <c r="M838" s="51" t="str">
        <f ca="1">+IF(H838&lt;&gt;"",SUM($H$7:H838),"")</f>
        <v/>
      </c>
      <c r="N838" s="47" t="str">
        <f t="shared" ca="1" si="147"/>
        <v/>
      </c>
      <c r="O838" s="46" t="str">
        <f t="shared" ca="1" si="148"/>
        <v/>
      </c>
      <c r="P838" s="46" t="str">
        <f t="shared" ca="1" si="149"/>
        <v/>
      </c>
      <c r="Q838" s="53" t="str">
        <f t="shared" ca="1" si="150"/>
        <v/>
      </c>
      <c r="R838" s="53" t="str">
        <f t="shared" ca="1" si="151"/>
        <v/>
      </c>
    </row>
    <row r="839" spans="1:18" x14ac:dyDescent="0.25">
      <c r="A839" s="31">
        <v>833</v>
      </c>
      <c r="B839" s="37" t="str">
        <f t="shared" ca="1" si="141"/>
        <v/>
      </c>
      <c r="C839" s="40" t="str">
        <f t="shared" ca="1" si="142"/>
        <v/>
      </c>
      <c r="D839" s="43" t="str">
        <f ca="1">+IF($C839&lt;&gt;"",VLOOKUP(YEAR($C839),'Proyecciones cuota'!$B$5:$C$113,2,FALSE),"")</f>
        <v/>
      </c>
      <c r="E839" s="171">
        <f ca="1">IFERROR(IF($D839&lt;&gt;"",VLOOKUP(C839,Simulador!$H$17:$I$27,2,FALSE),0),0)</f>
        <v>0</v>
      </c>
      <c r="F839" s="46" t="str">
        <f t="shared" ca="1" si="143"/>
        <v/>
      </c>
      <c r="G839" s="43" t="str">
        <f ca="1">+IF(F839&lt;&gt;"",F839*VLOOKUP(YEAR($C839),'Proyecciones DTF'!$B$4:$Y$112,IF(C839&lt;EOMONTH($C$1,61),6,IF(AND(C839&gt;=EOMONTH($C$1,61),C839&lt;EOMONTH($C$1,90)),9,IF(AND(C839&gt;=EOMONTH($C$1,91),C839&lt;EOMONTH($C$1,120)),12,IF(AND(C839&gt;=EOMONTH($C$1,121),C839&lt;EOMONTH($C$1,150)),15,IF(AND(C839&gt;=EOMONTH($C$1,151),C839&lt;EOMONTH($C$1,180)),18,IF(AND(C839&gt;=EOMONTH($C$1,181),C839&lt;EOMONTH($C$1,210)),21,24))))))),"")</f>
        <v/>
      </c>
      <c r="H839" s="47" t="str">
        <f ca="1">+IF(F839&lt;&gt;"",F839*VLOOKUP(YEAR($C839),'Proyecciones DTF'!$B$4:$Y$112,IF(C839&lt;EOMONTH($C$1,61),3,IF(AND(C839&gt;=EOMONTH($C$1,61),C839&lt;EOMONTH($C$1,90)),6,IF(AND(C839&gt;=EOMONTH($C$1,91),C839&lt;EOMONTH($C$1,120)),9,IF(AND(C839&gt;=EOMONTH($C$1,121),C839&lt;EOMONTH($C$1,150)),12,IF(AND(C839&gt;=EOMONTH($C$1,151),C839&lt;EOMONTH($C$1,180)),15,IF(AND(C839&gt;=EOMONTH($C$1,181),C839&lt;EOMONTH($C$1,210)),18,21))))))),"")</f>
        <v/>
      </c>
      <c r="I839" s="88" t="str">
        <f t="shared" ca="1" si="144"/>
        <v/>
      </c>
      <c r="J839" s="138" t="str">
        <f t="shared" ca="1" si="145"/>
        <v/>
      </c>
      <c r="K839" s="43" t="str">
        <f ca="1">+IF(G839&lt;&gt;"",SUM($G$7:G839),"")</f>
        <v/>
      </c>
      <c r="L839" s="46" t="str">
        <f t="shared" ca="1" si="146"/>
        <v/>
      </c>
      <c r="M839" s="51" t="str">
        <f ca="1">+IF(H839&lt;&gt;"",SUM($H$7:H839),"")</f>
        <v/>
      </c>
      <c r="N839" s="47" t="str">
        <f t="shared" ca="1" si="147"/>
        <v/>
      </c>
      <c r="O839" s="46" t="str">
        <f t="shared" ca="1" si="148"/>
        <v/>
      </c>
      <c r="P839" s="46" t="str">
        <f t="shared" ca="1" si="149"/>
        <v/>
      </c>
      <c r="Q839" s="53" t="str">
        <f t="shared" ca="1" si="150"/>
        <v/>
      </c>
      <c r="R839" s="53" t="str">
        <f t="shared" ca="1" si="151"/>
        <v/>
      </c>
    </row>
    <row r="840" spans="1:18" x14ac:dyDescent="0.25">
      <c r="A840" s="31">
        <v>834</v>
      </c>
      <c r="B840" s="37" t="str">
        <f t="shared" ca="1" si="141"/>
        <v/>
      </c>
      <c r="C840" s="40" t="str">
        <f t="shared" ca="1" si="142"/>
        <v/>
      </c>
      <c r="D840" s="43" t="str">
        <f ca="1">+IF($C840&lt;&gt;"",VLOOKUP(YEAR($C840),'Proyecciones cuota'!$B$5:$C$113,2,FALSE),"")</f>
        <v/>
      </c>
      <c r="E840" s="171">
        <f ca="1">IFERROR(IF($D840&lt;&gt;"",VLOOKUP(C840,Simulador!$H$17:$I$27,2,FALSE),0),0)</f>
        <v>0</v>
      </c>
      <c r="F840" s="46" t="str">
        <f t="shared" ca="1" si="143"/>
        <v/>
      </c>
      <c r="G840" s="43" t="str">
        <f ca="1">+IF(F840&lt;&gt;"",F840*VLOOKUP(YEAR($C840),'Proyecciones DTF'!$B$4:$Y$112,IF(C840&lt;EOMONTH($C$1,61),6,IF(AND(C840&gt;=EOMONTH($C$1,61),C840&lt;EOMONTH($C$1,90)),9,IF(AND(C840&gt;=EOMONTH($C$1,91),C840&lt;EOMONTH($C$1,120)),12,IF(AND(C840&gt;=EOMONTH($C$1,121),C840&lt;EOMONTH($C$1,150)),15,IF(AND(C840&gt;=EOMONTH($C$1,151),C840&lt;EOMONTH($C$1,180)),18,IF(AND(C840&gt;=EOMONTH($C$1,181),C840&lt;EOMONTH($C$1,210)),21,24))))))),"")</f>
        <v/>
      </c>
      <c r="H840" s="47" t="str">
        <f ca="1">+IF(F840&lt;&gt;"",F840*VLOOKUP(YEAR($C840),'Proyecciones DTF'!$B$4:$Y$112,IF(C840&lt;EOMONTH($C$1,61),3,IF(AND(C840&gt;=EOMONTH($C$1,61),C840&lt;EOMONTH($C$1,90)),6,IF(AND(C840&gt;=EOMONTH($C$1,91),C840&lt;EOMONTH($C$1,120)),9,IF(AND(C840&gt;=EOMONTH($C$1,121),C840&lt;EOMONTH($C$1,150)),12,IF(AND(C840&gt;=EOMONTH($C$1,151),C840&lt;EOMONTH($C$1,180)),15,IF(AND(C840&gt;=EOMONTH($C$1,181),C840&lt;EOMONTH($C$1,210)),18,21))))))),"")</f>
        <v/>
      </c>
      <c r="I840" s="88" t="str">
        <f t="shared" ca="1" si="144"/>
        <v/>
      </c>
      <c r="J840" s="138" t="str">
        <f t="shared" ca="1" si="145"/>
        <v/>
      </c>
      <c r="K840" s="43" t="str">
        <f ca="1">+IF(G840&lt;&gt;"",SUM($G$7:G840),"")</f>
        <v/>
      </c>
      <c r="L840" s="46" t="str">
        <f t="shared" ca="1" si="146"/>
        <v/>
      </c>
      <c r="M840" s="51" t="str">
        <f ca="1">+IF(H840&lt;&gt;"",SUM($H$7:H840),"")</f>
        <v/>
      </c>
      <c r="N840" s="47" t="str">
        <f t="shared" ca="1" si="147"/>
        <v/>
      </c>
      <c r="O840" s="46" t="str">
        <f t="shared" ca="1" si="148"/>
        <v/>
      </c>
      <c r="P840" s="46" t="str">
        <f t="shared" ca="1" si="149"/>
        <v/>
      </c>
      <c r="Q840" s="53" t="str">
        <f t="shared" ca="1" si="150"/>
        <v/>
      </c>
      <c r="R840" s="53" t="str">
        <f t="shared" ca="1" si="151"/>
        <v/>
      </c>
    </row>
    <row r="841" spans="1:18" x14ac:dyDescent="0.25">
      <c r="A841" s="31">
        <v>835</v>
      </c>
      <c r="B841" s="37" t="str">
        <f t="shared" ref="B841:B904" ca="1" si="152">+IF(C841&lt;&gt;"",YEAR(C841),"")</f>
        <v/>
      </c>
      <c r="C841" s="40" t="str">
        <f t="shared" ref="C841:C904" ca="1" si="153">+IF(EOMONTH($C$1,A841)&lt;=EOMONTH($C$1,$C$2*12),EOMONTH($C$1,A841),"")</f>
        <v/>
      </c>
      <c r="D841" s="43" t="str">
        <f ca="1">+IF($C841&lt;&gt;"",VLOOKUP(YEAR($C841),'Proyecciones cuota'!$B$5:$C$113,2,FALSE),"")</f>
        <v/>
      </c>
      <c r="E841" s="171">
        <f ca="1">IFERROR(IF($D841&lt;&gt;"",VLOOKUP(C841,Simulador!$H$17:$I$27,2,FALSE),0),0)</f>
        <v>0</v>
      </c>
      <c r="F841" s="46" t="str">
        <f t="shared" ref="F841:F904" ca="1" si="154">+IF(D841&lt;&gt;"",F840+D841+E841,"")</f>
        <v/>
      </c>
      <c r="G841" s="43" t="str">
        <f ca="1">+IF(F841&lt;&gt;"",F841*VLOOKUP(YEAR($C841),'Proyecciones DTF'!$B$4:$Y$112,IF(C841&lt;EOMONTH($C$1,61),6,IF(AND(C841&gt;=EOMONTH($C$1,61),C841&lt;EOMONTH($C$1,90)),9,IF(AND(C841&gt;=EOMONTH($C$1,91),C841&lt;EOMONTH($C$1,120)),12,IF(AND(C841&gt;=EOMONTH($C$1,121),C841&lt;EOMONTH($C$1,150)),15,IF(AND(C841&gt;=EOMONTH($C$1,151),C841&lt;EOMONTH($C$1,180)),18,IF(AND(C841&gt;=EOMONTH($C$1,181),C841&lt;EOMONTH($C$1,210)),21,24))))))),"")</f>
        <v/>
      </c>
      <c r="H841" s="47" t="str">
        <f ca="1">+IF(F841&lt;&gt;"",F841*VLOOKUP(YEAR($C841),'Proyecciones DTF'!$B$4:$Y$112,IF(C841&lt;EOMONTH($C$1,61),3,IF(AND(C841&gt;=EOMONTH($C$1,61),C841&lt;EOMONTH($C$1,90)),6,IF(AND(C841&gt;=EOMONTH($C$1,91),C841&lt;EOMONTH($C$1,120)),9,IF(AND(C841&gt;=EOMONTH($C$1,121),C841&lt;EOMONTH($C$1,150)),12,IF(AND(C841&gt;=EOMONTH($C$1,151),C841&lt;EOMONTH($C$1,180)),15,IF(AND(C841&gt;=EOMONTH($C$1,181),C841&lt;EOMONTH($C$1,210)),18,21))))))),"")</f>
        <v/>
      </c>
      <c r="I841" s="88" t="str">
        <f t="shared" ref="I841:I904" ca="1" si="155">IF(G841="","",((1+G841/F841)^(12/1))-1)</f>
        <v/>
      </c>
      <c r="J841" s="138" t="str">
        <f t="shared" ref="J841:J904" ca="1" si="156">IFERROR(((1+H841/F841)^(12/1))-1,"")</f>
        <v/>
      </c>
      <c r="K841" s="43" t="str">
        <f ca="1">+IF(G841&lt;&gt;"",SUM($G$7:G841),"")</f>
        <v/>
      </c>
      <c r="L841" s="46" t="str">
        <f t="shared" ref="L841:L904" ca="1" si="157">IF(K841="","",K841*93%)</f>
        <v/>
      </c>
      <c r="M841" s="51" t="str">
        <f ca="1">+IF(H841&lt;&gt;"",SUM($H$7:H841),"")</f>
        <v/>
      </c>
      <c r="N841" s="47" t="str">
        <f t="shared" ref="N841:N904" ca="1" si="158">IF(M841="","",M841*$U$13)</f>
        <v/>
      </c>
      <c r="O841" s="46" t="str">
        <f t="shared" ref="O841:O904" ca="1" si="159">+IF(K841&lt;&gt;"",F841+K841,"")</f>
        <v/>
      </c>
      <c r="P841" s="46" t="str">
        <f t="shared" ref="P841:P904" ca="1" si="160">IF(L841="","",F841+L841)</f>
        <v/>
      </c>
      <c r="Q841" s="53" t="str">
        <f t="shared" ref="Q841:Q904" ca="1" si="161">+IF(M841&lt;&gt;"",F841+M841,"")</f>
        <v/>
      </c>
      <c r="R841" s="53" t="str">
        <f t="shared" ref="R841:R904" ca="1" si="162">IF(N841="","",F841+N841)</f>
        <v/>
      </c>
    </row>
    <row r="842" spans="1:18" x14ac:dyDescent="0.25">
      <c r="A842" s="31">
        <v>836</v>
      </c>
      <c r="B842" s="37" t="str">
        <f t="shared" ca="1" si="152"/>
        <v/>
      </c>
      <c r="C842" s="40" t="str">
        <f t="shared" ca="1" si="153"/>
        <v/>
      </c>
      <c r="D842" s="43" t="str">
        <f ca="1">+IF($C842&lt;&gt;"",VLOOKUP(YEAR($C842),'Proyecciones cuota'!$B$5:$C$113,2,FALSE),"")</f>
        <v/>
      </c>
      <c r="E842" s="171">
        <f ca="1">IFERROR(IF($D842&lt;&gt;"",VLOOKUP(C842,Simulador!$H$17:$I$27,2,FALSE),0),0)</f>
        <v>0</v>
      </c>
      <c r="F842" s="46" t="str">
        <f t="shared" ca="1" si="154"/>
        <v/>
      </c>
      <c r="G842" s="43" t="str">
        <f ca="1">+IF(F842&lt;&gt;"",F842*VLOOKUP(YEAR($C842),'Proyecciones DTF'!$B$4:$Y$112,IF(C842&lt;EOMONTH($C$1,61),6,IF(AND(C842&gt;=EOMONTH($C$1,61),C842&lt;EOMONTH($C$1,90)),9,IF(AND(C842&gt;=EOMONTH($C$1,91),C842&lt;EOMONTH($C$1,120)),12,IF(AND(C842&gt;=EOMONTH($C$1,121),C842&lt;EOMONTH($C$1,150)),15,IF(AND(C842&gt;=EOMONTH($C$1,151),C842&lt;EOMONTH($C$1,180)),18,IF(AND(C842&gt;=EOMONTH($C$1,181),C842&lt;EOMONTH($C$1,210)),21,24))))))),"")</f>
        <v/>
      </c>
      <c r="H842" s="47" t="str">
        <f ca="1">+IF(F842&lt;&gt;"",F842*VLOOKUP(YEAR($C842),'Proyecciones DTF'!$B$4:$Y$112,IF(C842&lt;EOMONTH($C$1,61),3,IF(AND(C842&gt;=EOMONTH($C$1,61),C842&lt;EOMONTH($C$1,90)),6,IF(AND(C842&gt;=EOMONTH($C$1,91),C842&lt;EOMONTH($C$1,120)),9,IF(AND(C842&gt;=EOMONTH($C$1,121),C842&lt;EOMONTH($C$1,150)),12,IF(AND(C842&gt;=EOMONTH($C$1,151),C842&lt;EOMONTH($C$1,180)),15,IF(AND(C842&gt;=EOMONTH($C$1,181),C842&lt;EOMONTH($C$1,210)),18,21))))))),"")</f>
        <v/>
      </c>
      <c r="I842" s="88" t="str">
        <f t="shared" ca="1" si="155"/>
        <v/>
      </c>
      <c r="J842" s="138" t="str">
        <f t="shared" ca="1" si="156"/>
        <v/>
      </c>
      <c r="K842" s="43" t="str">
        <f ca="1">+IF(G842&lt;&gt;"",SUM($G$7:G842),"")</f>
        <v/>
      </c>
      <c r="L842" s="46" t="str">
        <f t="shared" ca="1" si="157"/>
        <v/>
      </c>
      <c r="M842" s="51" t="str">
        <f ca="1">+IF(H842&lt;&gt;"",SUM($H$7:H842),"")</f>
        <v/>
      </c>
      <c r="N842" s="47" t="str">
        <f t="shared" ca="1" si="158"/>
        <v/>
      </c>
      <c r="O842" s="46" t="str">
        <f t="shared" ca="1" si="159"/>
        <v/>
      </c>
      <c r="P842" s="46" t="str">
        <f t="shared" ca="1" si="160"/>
        <v/>
      </c>
      <c r="Q842" s="53" t="str">
        <f t="shared" ca="1" si="161"/>
        <v/>
      </c>
      <c r="R842" s="53" t="str">
        <f t="shared" ca="1" si="162"/>
        <v/>
      </c>
    </row>
    <row r="843" spans="1:18" x14ac:dyDescent="0.25">
      <c r="A843" s="31">
        <v>837</v>
      </c>
      <c r="B843" s="37" t="str">
        <f t="shared" ca="1" si="152"/>
        <v/>
      </c>
      <c r="C843" s="40" t="str">
        <f t="shared" ca="1" si="153"/>
        <v/>
      </c>
      <c r="D843" s="43" t="str">
        <f ca="1">+IF($C843&lt;&gt;"",VLOOKUP(YEAR($C843),'Proyecciones cuota'!$B$5:$C$113,2,FALSE),"")</f>
        <v/>
      </c>
      <c r="E843" s="171">
        <f ca="1">IFERROR(IF($D843&lt;&gt;"",VLOOKUP(C843,Simulador!$H$17:$I$27,2,FALSE),0),0)</f>
        <v>0</v>
      </c>
      <c r="F843" s="46" t="str">
        <f t="shared" ca="1" si="154"/>
        <v/>
      </c>
      <c r="G843" s="43" t="str">
        <f ca="1">+IF(F843&lt;&gt;"",F843*VLOOKUP(YEAR($C843),'Proyecciones DTF'!$B$4:$Y$112,IF(C843&lt;EOMONTH($C$1,61),6,IF(AND(C843&gt;=EOMONTH($C$1,61),C843&lt;EOMONTH($C$1,90)),9,IF(AND(C843&gt;=EOMONTH($C$1,91),C843&lt;EOMONTH($C$1,120)),12,IF(AND(C843&gt;=EOMONTH($C$1,121),C843&lt;EOMONTH($C$1,150)),15,IF(AND(C843&gt;=EOMONTH($C$1,151),C843&lt;EOMONTH($C$1,180)),18,IF(AND(C843&gt;=EOMONTH($C$1,181),C843&lt;EOMONTH($C$1,210)),21,24))))))),"")</f>
        <v/>
      </c>
      <c r="H843" s="47" t="str">
        <f ca="1">+IF(F843&lt;&gt;"",F843*VLOOKUP(YEAR($C843),'Proyecciones DTF'!$B$4:$Y$112,IF(C843&lt;EOMONTH($C$1,61),3,IF(AND(C843&gt;=EOMONTH($C$1,61),C843&lt;EOMONTH($C$1,90)),6,IF(AND(C843&gt;=EOMONTH($C$1,91),C843&lt;EOMONTH($C$1,120)),9,IF(AND(C843&gt;=EOMONTH($C$1,121),C843&lt;EOMONTH($C$1,150)),12,IF(AND(C843&gt;=EOMONTH($C$1,151),C843&lt;EOMONTH($C$1,180)),15,IF(AND(C843&gt;=EOMONTH($C$1,181),C843&lt;EOMONTH($C$1,210)),18,21))))))),"")</f>
        <v/>
      </c>
      <c r="I843" s="88" t="str">
        <f t="shared" ca="1" si="155"/>
        <v/>
      </c>
      <c r="J843" s="138" t="str">
        <f t="shared" ca="1" si="156"/>
        <v/>
      </c>
      <c r="K843" s="43" t="str">
        <f ca="1">+IF(G843&lt;&gt;"",SUM($G$7:G843),"")</f>
        <v/>
      </c>
      <c r="L843" s="46" t="str">
        <f t="shared" ca="1" si="157"/>
        <v/>
      </c>
      <c r="M843" s="51" t="str">
        <f ca="1">+IF(H843&lt;&gt;"",SUM($H$7:H843),"")</f>
        <v/>
      </c>
      <c r="N843" s="47" t="str">
        <f t="shared" ca="1" si="158"/>
        <v/>
      </c>
      <c r="O843" s="46" t="str">
        <f t="shared" ca="1" si="159"/>
        <v/>
      </c>
      <c r="P843" s="46" t="str">
        <f t="shared" ca="1" si="160"/>
        <v/>
      </c>
      <c r="Q843" s="53" t="str">
        <f t="shared" ca="1" si="161"/>
        <v/>
      </c>
      <c r="R843" s="53" t="str">
        <f t="shared" ca="1" si="162"/>
        <v/>
      </c>
    </row>
    <row r="844" spans="1:18" x14ac:dyDescent="0.25">
      <c r="A844" s="31">
        <v>838</v>
      </c>
      <c r="B844" s="37" t="str">
        <f t="shared" ca="1" si="152"/>
        <v/>
      </c>
      <c r="C844" s="40" t="str">
        <f t="shared" ca="1" si="153"/>
        <v/>
      </c>
      <c r="D844" s="43" t="str">
        <f ca="1">+IF($C844&lt;&gt;"",VLOOKUP(YEAR($C844),'Proyecciones cuota'!$B$5:$C$113,2,FALSE),"")</f>
        <v/>
      </c>
      <c r="E844" s="171">
        <f ca="1">IFERROR(IF($D844&lt;&gt;"",VLOOKUP(C844,Simulador!$H$17:$I$27,2,FALSE),0),0)</f>
        <v>0</v>
      </c>
      <c r="F844" s="46" t="str">
        <f t="shared" ca="1" si="154"/>
        <v/>
      </c>
      <c r="G844" s="43" t="str">
        <f ca="1">+IF(F844&lt;&gt;"",F844*VLOOKUP(YEAR($C844),'Proyecciones DTF'!$B$4:$Y$112,IF(C844&lt;EOMONTH($C$1,61),6,IF(AND(C844&gt;=EOMONTH($C$1,61),C844&lt;EOMONTH($C$1,90)),9,IF(AND(C844&gt;=EOMONTH($C$1,91),C844&lt;EOMONTH($C$1,120)),12,IF(AND(C844&gt;=EOMONTH($C$1,121),C844&lt;EOMONTH($C$1,150)),15,IF(AND(C844&gt;=EOMONTH($C$1,151),C844&lt;EOMONTH($C$1,180)),18,IF(AND(C844&gt;=EOMONTH($C$1,181),C844&lt;EOMONTH($C$1,210)),21,24))))))),"")</f>
        <v/>
      </c>
      <c r="H844" s="47" t="str">
        <f ca="1">+IF(F844&lt;&gt;"",F844*VLOOKUP(YEAR($C844),'Proyecciones DTF'!$B$4:$Y$112,IF(C844&lt;EOMONTH($C$1,61),3,IF(AND(C844&gt;=EOMONTH($C$1,61),C844&lt;EOMONTH($C$1,90)),6,IF(AND(C844&gt;=EOMONTH($C$1,91),C844&lt;EOMONTH($C$1,120)),9,IF(AND(C844&gt;=EOMONTH($C$1,121),C844&lt;EOMONTH($C$1,150)),12,IF(AND(C844&gt;=EOMONTH($C$1,151),C844&lt;EOMONTH($C$1,180)),15,IF(AND(C844&gt;=EOMONTH($C$1,181),C844&lt;EOMONTH($C$1,210)),18,21))))))),"")</f>
        <v/>
      </c>
      <c r="I844" s="88" t="str">
        <f t="shared" ca="1" si="155"/>
        <v/>
      </c>
      <c r="J844" s="138" t="str">
        <f t="shared" ca="1" si="156"/>
        <v/>
      </c>
      <c r="K844" s="43" t="str">
        <f ca="1">+IF(G844&lt;&gt;"",SUM($G$7:G844),"")</f>
        <v/>
      </c>
      <c r="L844" s="46" t="str">
        <f t="shared" ca="1" si="157"/>
        <v/>
      </c>
      <c r="M844" s="51" t="str">
        <f ca="1">+IF(H844&lt;&gt;"",SUM($H$7:H844),"")</f>
        <v/>
      </c>
      <c r="N844" s="47" t="str">
        <f t="shared" ca="1" si="158"/>
        <v/>
      </c>
      <c r="O844" s="46" t="str">
        <f t="shared" ca="1" si="159"/>
        <v/>
      </c>
      <c r="P844" s="46" t="str">
        <f t="shared" ca="1" si="160"/>
        <v/>
      </c>
      <c r="Q844" s="53" t="str">
        <f t="shared" ca="1" si="161"/>
        <v/>
      </c>
      <c r="R844" s="53" t="str">
        <f t="shared" ca="1" si="162"/>
        <v/>
      </c>
    </row>
    <row r="845" spans="1:18" x14ac:dyDescent="0.25">
      <c r="A845" s="31">
        <v>839</v>
      </c>
      <c r="B845" s="37" t="str">
        <f t="shared" ca="1" si="152"/>
        <v/>
      </c>
      <c r="C845" s="40" t="str">
        <f t="shared" ca="1" si="153"/>
        <v/>
      </c>
      <c r="D845" s="43" t="str">
        <f ca="1">+IF($C845&lt;&gt;"",VLOOKUP(YEAR($C845),'Proyecciones cuota'!$B$5:$C$113,2,FALSE),"")</f>
        <v/>
      </c>
      <c r="E845" s="171">
        <f ca="1">IFERROR(IF($D845&lt;&gt;"",VLOOKUP(C845,Simulador!$H$17:$I$27,2,FALSE),0),0)</f>
        <v>0</v>
      </c>
      <c r="F845" s="46" t="str">
        <f t="shared" ca="1" si="154"/>
        <v/>
      </c>
      <c r="G845" s="43" t="str">
        <f ca="1">+IF(F845&lt;&gt;"",F845*VLOOKUP(YEAR($C845),'Proyecciones DTF'!$B$4:$Y$112,IF(C845&lt;EOMONTH($C$1,61),6,IF(AND(C845&gt;=EOMONTH($C$1,61),C845&lt;EOMONTH($C$1,90)),9,IF(AND(C845&gt;=EOMONTH($C$1,91),C845&lt;EOMONTH($C$1,120)),12,IF(AND(C845&gt;=EOMONTH($C$1,121),C845&lt;EOMONTH($C$1,150)),15,IF(AND(C845&gt;=EOMONTH($C$1,151),C845&lt;EOMONTH($C$1,180)),18,IF(AND(C845&gt;=EOMONTH($C$1,181),C845&lt;EOMONTH($C$1,210)),21,24))))))),"")</f>
        <v/>
      </c>
      <c r="H845" s="47" t="str">
        <f ca="1">+IF(F845&lt;&gt;"",F845*VLOOKUP(YEAR($C845),'Proyecciones DTF'!$B$4:$Y$112,IF(C845&lt;EOMONTH($C$1,61),3,IF(AND(C845&gt;=EOMONTH($C$1,61),C845&lt;EOMONTH($C$1,90)),6,IF(AND(C845&gt;=EOMONTH($C$1,91),C845&lt;EOMONTH($C$1,120)),9,IF(AND(C845&gt;=EOMONTH($C$1,121),C845&lt;EOMONTH($C$1,150)),12,IF(AND(C845&gt;=EOMONTH($C$1,151),C845&lt;EOMONTH($C$1,180)),15,IF(AND(C845&gt;=EOMONTH($C$1,181),C845&lt;EOMONTH($C$1,210)),18,21))))))),"")</f>
        <v/>
      </c>
      <c r="I845" s="88" t="str">
        <f t="shared" ca="1" si="155"/>
        <v/>
      </c>
      <c r="J845" s="138" t="str">
        <f t="shared" ca="1" si="156"/>
        <v/>
      </c>
      <c r="K845" s="43" t="str">
        <f ca="1">+IF(G845&lt;&gt;"",SUM($G$7:G845),"")</f>
        <v/>
      </c>
      <c r="L845" s="46" t="str">
        <f t="shared" ca="1" si="157"/>
        <v/>
      </c>
      <c r="M845" s="51" t="str">
        <f ca="1">+IF(H845&lt;&gt;"",SUM($H$7:H845),"")</f>
        <v/>
      </c>
      <c r="N845" s="47" t="str">
        <f t="shared" ca="1" si="158"/>
        <v/>
      </c>
      <c r="O845" s="46" t="str">
        <f t="shared" ca="1" si="159"/>
        <v/>
      </c>
      <c r="P845" s="46" t="str">
        <f t="shared" ca="1" si="160"/>
        <v/>
      </c>
      <c r="Q845" s="53" t="str">
        <f t="shared" ca="1" si="161"/>
        <v/>
      </c>
      <c r="R845" s="53" t="str">
        <f t="shared" ca="1" si="162"/>
        <v/>
      </c>
    </row>
    <row r="846" spans="1:18" x14ac:dyDescent="0.25">
      <c r="A846" s="31">
        <v>840</v>
      </c>
      <c r="B846" s="37" t="str">
        <f t="shared" ca="1" si="152"/>
        <v/>
      </c>
      <c r="C846" s="40" t="str">
        <f t="shared" ca="1" si="153"/>
        <v/>
      </c>
      <c r="D846" s="43" t="str">
        <f ca="1">+IF($C846&lt;&gt;"",VLOOKUP(YEAR($C846),'Proyecciones cuota'!$B$5:$C$113,2,FALSE),"")</f>
        <v/>
      </c>
      <c r="E846" s="171">
        <f ca="1">IFERROR(IF($D846&lt;&gt;"",VLOOKUP(C846,Simulador!$H$17:$I$27,2,FALSE),0),0)</f>
        <v>0</v>
      </c>
      <c r="F846" s="46" t="str">
        <f t="shared" ca="1" si="154"/>
        <v/>
      </c>
      <c r="G846" s="43" t="str">
        <f ca="1">+IF(F846&lt;&gt;"",F846*VLOOKUP(YEAR($C846),'Proyecciones DTF'!$B$4:$Y$112,IF(C846&lt;EOMONTH($C$1,61),6,IF(AND(C846&gt;=EOMONTH($C$1,61),C846&lt;EOMONTH($C$1,90)),9,IF(AND(C846&gt;=EOMONTH($C$1,91),C846&lt;EOMONTH($C$1,120)),12,IF(AND(C846&gt;=EOMONTH($C$1,121),C846&lt;EOMONTH($C$1,150)),15,IF(AND(C846&gt;=EOMONTH($C$1,151),C846&lt;EOMONTH($C$1,180)),18,IF(AND(C846&gt;=EOMONTH($C$1,181),C846&lt;EOMONTH($C$1,210)),21,24))))))),"")</f>
        <v/>
      </c>
      <c r="H846" s="47" t="str">
        <f ca="1">+IF(F846&lt;&gt;"",F846*VLOOKUP(YEAR($C846),'Proyecciones DTF'!$B$4:$Y$112,IF(C846&lt;EOMONTH($C$1,61),3,IF(AND(C846&gt;=EOMONTH($C$1,61),C846&lt;EOMONTH($C$1,90)),6,IF(AND(C846&gt;=EOMONTH($C$1,91),C846&lt;EOMONTH($C$1,120)),9,IF(AND(C846&gt;=EOMONTH($C$1,121),C846&lt;EOMONTH($C$1,150)),12,IF(AND(C846&gt;=EOMONTH($C$1,151),C846&lt;EOMONTH($C$1,180)),15,IF(AND(C846&gt;=EOMONTH($C$1,181),C846&lt;EOMONTH($C$1,210)),18,21))))))),"")</f>
        <v/>
      </c>
      <c r="I846" s="88" t="str">
        <f t="shared" ca="1" si="155"/>
        <v/>
      </c>
      <c r="J846" s="138" t="str">
        <f t="shared" ca="1" si="156"/>
        <v/>
      </c>
      <c r="K846" s="43" t="str">
        <f ca="1">+IF(G846&lt;&gt;"",SUM($G$7:G846),"")</f>
        <v/>
      </c>
      <c r="L846" s="46" t="str">
        <f t="shared" ca="1" si="157"/>
        <v/>
      </c>
      <c r="M846" s="51" t="str">
        <f ca="1">+IF(H846&lt;&gt;"",SUM($H$7:H846),"")</f>
        <v/>
      </c>
      <c r="N846" s="47" t="str">
        <f t="shared" ca="1" si="158"/>
        <v/>
      </c>
      <c r="O846" s="46" t="str">
        <f t="shared" ca="1" si="159"/>
        <v/>
      </c>
      <c r="P846" s="46" t="str">
        <f t="shared" ca="1" si="160"/>
        <v/>
      </c>
      <c r="Q846" s="53" t="str">
        <f t="shared" ca="1" si="161"/>
        <v/>
      </c>
      <c r="R846" s="53" t="str">
        <f t="shared" ca="1" si="162"/>
        <v/>
      </c>
    </row>
    <row r="847" spans="1:18" x14ac:dyDescent="0.25">
      <c r="A847" s="31">
        <v>841</v>
      </c>
      <c r="B847" s="37" t="str">
        <f t="shared" ca="1" si="152"/>
        <v/>
      </c>
      <c r="C847" s="40" t="str">
        <f t="shared" ca="1" si="153"/>
        <v/>
      </c>
      <c r="D847" s="43" t="str">
        <f ca="1">+IF($C847&lt;&gt;"",VLOOKUP(YEAR($C847),'Proyecciones cuota'!$B$5:$C$113,2,FALSE),"")</f>
        <v/>
      </c>
      <c r="E847" s="171">
        <f ca="1">IFERROR(IF($D847&lt;&gt;"",VLOOKUP(C847,Simulador!$H$17:$I$27,2,FALSE),0),0)</f>
        <v>0</v>
      </c>
      <c r="F847" s="46" t="str">
        <f t="shared" ca="1" si="154"/>
        <v/>
      </c>
      <c r="G847" s="43" t="str">
        <f ca="1">+IF(F847&lt;&gt;"",F847*VLOOKUP(YEAR($C847),'Proyecciones DTF'!$B$4:$Y$112,IF(C847&lt;EOMONTH($C$1,61),6,IF(AND(C847&gt;=EOMONTH($C$1,61),C847&lt;EOMONTH($C$1,90)),9,IF(AND(C847&gt;=EOMONTH($C$1,91),C847&lt;EOMONTH($C$1,120)),12,IF(AND(C847&gt;=EOMONTH($C$1,121),C847&lt;EOMONTH($C$1,150)),15,IF(AND(C847&gt;=EOMONTH($C$1,151),C847&lt;EOMONTH($C$1,180)),18,IF(AND(C847&gt;=EOMONTH($C$1,181),C847&lt;EOMONTH($C$1,210)),21,24))))))),"")</f>
        <v/>
      </c>
      <c r="H847" s="47" t="str">
        <f ca="1">+IF(F847&lt;&gt;"",F847*VLOOKUP(YEAR($C847),'Proyecciones DTF'!$B$4:$Y$112,IF(C847&lt;EOMONTH($C$1,61),3,IF(AND(C847&gt;=EOMONTH($C$1,61),C847&lt;EOMONTH($C$1,90)),6,IF(AND(C847&gt;=EOMONTH($C$1,91),C847&lt;EOMONTH($C$1,120)),9,IF(AND(C847&gt;=EOMONTH($C$1,121),C847&lt;EOMONTH($C$1,150)),12,IF(AND(C847&gt;=EOMONTH($C$1,151),C847&lt;EOMONTH($C$1,180)),15,IF(AND(C847&gt;=EOMONTH($C$1,181),C847&lt;EOMONTH($C$1,210)),18,21))))))),"")</f>
        <v/>
      </c>
      <c r="I847" s="88" t="str">
        <f t="shared" ca="1" si="155"/>
        <v/>
      </c>
      <c r="J847" s="138" t="str">
        <f t="shared" ca="1" si="156"/>
        <v/>
      </c>
      <c r="K847" s="43" t="str">
        <f ca="1">+IF(G847&lt;&gt;"",SUM($G$7:G847),"")</f>
        <v/>
      </c>
      <c r="L847" s="46" t="str">
        <f t="shared" ca="1" si="157"/>
        <v/>
      </c>
      <c r="M847" s="51" t="str">
        <f ca="1">+IF(H847&lt;&gt;"",SUM($H$7:H847),"")</f>
        <v/>
      </c>
      <c r="N847" s="47" t="str">
        <f t="shared" ca="1" si="158"/>
        <v/>
      </c>
      <c r="O847" s="46" t="str">
        <f t="shared" ca="1" si="159"/>
        <v/>
      </c>
      <c r="P847" s="46" t="str">
        <f t="shared" ca="1" si="160"/>
        <v/>
      </c>
      <c r="Q847" s="53" t="str">
        <f t="shared" ca="1" si="161"/>
        <v/>
      </c>
      <c r="R847" s="53" t="str">
        <f t="shared" ca="1" si="162"/>
        <v/>
      </c>
    </row>
    <row r="848" spans="1:18" x14ac:dyDescent="0.25">
      <c r="A848" s="31">
        <v>842</v>
      </c>
      <c r="B848" s="37" t="str">
        <f t="shared" ca="1" si="152"/>
        <v/>
      </c>
      <c r="C848" s="40" t="str">
        <f t="shared" ca="1" si="153"/>
        <v/>
      </c>
      <c r="D848" s="43" t="str">
        <f ca="1">+IF($C848&lt;&gt;"",VLOOKUP(YEAR($C848),'Proyecciones cuota'!$B$5:$C$113,2,FALSE),"")</f>
        <v/>
      </c>
      <c r="E848" s="171">
        <f ca="1">IFERROR(IF($D848&lt;&gt;"",VLOOKUP(C848,Simulador!$H$17:$I$27,2,FALSE),0),0)</f>
        <v>0</v>
      </c>
      <c r="F848" s="46" t="str">
        <f t="shared" ca="1" si="154"/>
        <v/>
      </c>
      <c r="G848" s="43" t="str">
        <f ca="1">+IF(F848&lt;&gt;"",F848*VLOOKUP(YEAR($C848),'Proyecciones DTF'!$B$4:$Y$112,IF(C848&lt;EOMONTH($C$1,61),6,IF(AND(C848&gt;=EOMONTH($C$1,61),C848&lt;EOMONTH($C$1,90)),9,IF(AND(C848&gt;=EOMONTH($C$1,91),C848&lt;EOMONTH($C$1,120)),12,IF(AND(C848&gt;=EOMONTH($C$1,121),C848&lt;EOMONTH($C$1,150)),15,IF(AND(C848&gt;=EOMONTH($C$1,151),C848&lt;EOMONTH($C$1,180)),18,IF(AND(C848&gt;=EOMONTH($C$1,181),C848&lt;EOMONTH($C$1,210)),21,24))))))),"")</f>
        <v/>
      </c>
      <c r="H848" s="47" t="str">
        <f ca="1">+IF(F848&lt;&gt;"",F848*VLOOKUP(YEAR($C848),'Proyecciones DTF'!$B$4:$Y$112,IF(C848&lt;EOMONTH($C$1,61),3,IF(AND(C848&gt;=EOMONTH($C$1,61),C848&lt;EOMONTH($C$1,90)),6,IF(AND(C848&gt;=EOMONTH($C$1,91),C848&lt;EOMONTH($C$1,120)),9,IF(AND(C848&gt;=EOMONTH($C$1,121),C848&lt;EOMONTH($C$1,150)),12,IF(AND(C848&gt;=EOMONTH($C$1,151),C848&lt;EOMONTH($C$1,180)),15,IF(AND(C848&gt;=EOMONTH($C$1,181),C848&lt;EOMONTH($C$1,210)),18,21))))))),"")</f>
        <v/>
      </c>
      <c r="I848" s="88" t="str">
        <f t="shared" ca="1" si="155"/>
        <v/>
      </c>
      <c r="J848" s="138" t="str">
        <f t="shared" ca="1" si="156"/>
        <v/>
      </c>
      <c r="K848" s="43" t="str">
        <f ca="1">+IF(G848&lt;&gt;"",SUM($G$7:G848),"")</f>
        <v/>
      </c>
      <c r="L848" s="46" t="str">
        <f t="shared" ca="1" si="157"/>
        <v/>
      </c>
      <c r="M848" s="51" t="str">
        <f ca="1">+IF(H848&lt;&gt;"",SUM($H$7:H848),"")</f>
        <v/>
      </c>
      <c r="N848" s="47" t="str">
        <f t="shared" ca="1" si="158"/>
        <v/>
      </c>
      <c r="O848" s="46" t="str">
        <f t="shared" ca="1" si="159"/>
        <v/>
      </c>
      <c r="P848" s="46" t="str">
        <f t="shared" ca="1" si="160"/>
        <v/>
      </c>
      <c r="Q848" s="53" t="str">
        <f t="shared" ca="1" si="161"/>
        <v/>
      </c>
      <c r="R848" s="53" t="str">
        <f t="shared" ca="1" si="162"/>
        <v/>
      </c>
    </row>
    <row r="849" spans="1:18" x14ac:dyDescent="0.25">
      <c r="A849" s="31">
        <v>843</v>
      </c>
      <c r="B849" s="37" t="str">
        <f t="shared" ca="1" si="152"/>
        <v/>
      </c>
      <c r="C849" s="40" t="str">
        <f t="shared" ca="1" si="153"/>
        <v/>
      </c>
      <c r="D849" s="43" t="str">
        <f ca="1">+IF($C849&lt;&gt;"",VLOOKUP(YEAR($C849),'Proyecciones cuota'!$B$5:$C$113,2,FALSE),"")</f>
        <v/>
      </c>
      <c r="E849" s="171">
        <f ca="1">IFERROR(IF($D849&lt;&gt;"",VLOOKUP(C849,Simulador!$H$17:$I$27,2,FALSE),0),0)</f>
        <v>0</v>
      </c>
      <c r="F849" s="46" t="str">
        <f t="shared" ca="1" si="154"/>
        <v/>
      </c>
      <c r="G849" s="43" t="str">
        <f ca="1">+IF(F849&lt;&gt;"",F849*VLOOKUP(YEAR($C849),'Proyecciones DTF'!$B$4:$Y$112,IF(C849&lt;EOMONTH($C$1,61),6,IF(AND(C849&gt;=EOMONTH($C$1,61),C849&lt;EOMONTH($C$1,90)),9,IF(AND(C849&gt;=EOMONTH($C$1,91),C849&lt;EOMONTH($C$1,120)),12,IF(AND(C849&gt;=EOMONTH($C$1,121),C849&lt;EOMONTH($C$1,150)),15,IF(AND(C849&gt;=EOMONTH($C$1,151),C849&lt;EOMONTH($C$1,180)),18,IF(AND(C849&gt;=EOMONTH($C$1,181),C849&lt;EOMONTH($C$1,210)),21,24))))))),"")</f>
        <v/>
      </c>
      <c r="H849" s="47" t="str">
        <f ca="1">+IF(F849&lt;&gt;"",F849*VLOOKUP(YEAR($C849),'Proyecciones DTF'!$B$4:$Y$112,IF(C849&lt;EOMONTH($C$1,61),3,IF(AND(C849&gt;=EOMONTH($C$1,61),C849&lt;EOMONTH($C$1,90)),6,IF(AND(C849&gt;=EOMONTH($C$1,91),C849&lt;EOMONTH($C$1,120)),9,IF(AND(C849&gt;=EOMONTH($C$1,121),C849&lt;EOMONTH($C$1,150)),12,IF(AND(C849&gt;=EOMONTH($C$1,151),C849&lt;EOMONTH($C$1,180)),15,IF(AND(C849&gt;=EOMONTH($C$1,181),C849&lt;EOMONTH($C$1,210)),18,21))))))),"")</f>
        <v/>
      </c>
      <c r="I849" s="88" t="str">
        <f t="shared" ca="1" si="155"/>
        <v/>
      </c>
      <c r="J849" s="138" t="str">
        <f t="shared" ca="1" si="156"/>
        <v/>
      </c>
      <c r="K849" s="43" t="str">
        <f ca="1">+IF(G849&lt;&gt;"",SUM($G$7:G849),"")</f>
        <v/>
      </c>
      <c r="L849" s="46" t="str">
        <f t="shared" ca="1" si="157"/>
        <v/>
      </c>
      <c r="M849" s="51" t="str">
        <f ca="1">+IF(H849&lt;&gt;"",SUM($H$7:H849),"")</f>
        <v/>
      </c>
      <c r="N849" s="47" t="str">
        <f t="shared" ca="1" si="158"/>
        <v/>
      </c>
      <c r="O849" s="46" t="str">
        <f t="shared" ca="1" si="159"/>
        <v/>
      </c>
      <c r="P849" s="46" t="str">
        <f t="shared" ca="1" si="160"/>
        <v/>
      </c>
      <c r="Q849" s="53" t="str">
        <f t="shared" ca="1" si="161"/>
        <v/>
      </c>
      <c r="R849" s="53" t="str">
        <f t="shared" ca="1" si="162"/>
        <v/>
      </c>
    </row>
    <row r="850" spans="1:18" x14ac:dyDescent="0.25">
      <c r="A850" s="31">
        <v>844</v>
      </c>
      <c r="B850" s="37" t="str">
        <f t="shared" ca="1" si="152"/>
        <v/>
      </c>
      <c r="C850" s="40" t="str">
        <f t="shared" ca="1" si="153"/>
        <v/>
      </c>
      <c r="D850" s="43" t="str">
        <f ca="1">+IF($C850&lt;&gt;"",VLOOKUP(YEAR($C850),'Proyecciones cuota'!$B$5:$C$113,2,FALSE),"")</f>
        <v/>
      </c>
      <c r="E850" s="171">
        <f ca="1">IFERROR(IF($D850&lt;&gt;"",VLOOKUP(C850,Simulador!$H$17:$I$27,2,FALSE),0),0)</f>
        <v>0</v>
      </c>
      <c r="F850" s="46" t="str">
        <f t="shared" ca="1" si="154"/>
        <v/>
      </c>
      <c r="G850" s="43" t="str">
        <f ca="1">+IF(F850&lt;&gt;"",F850*VLOOKUP(YEAR($C850),'Proyecciones DTF'!$B$4:$Y$112,IF(C850&lt;EOMONTH($C$1,61),6,IF(AND(C850&gt;=EOMONTH($C$1,61),C850&lt;EOMONTH($C$1,90)),9,IF(AND(C850&gt;=EOMONTH($C$1,91),C850&lt;EOMONTH($C$1,120)),12,IF(AND(C850&gt;=EOMONTH($C$1,121),C850&lt;EOMONTH($C$1,150)),15,IF(AND(C850&gt;=EOMONTH($C$1,151),C850&lt;EOMONTH($C$1,180)),18,IF(AND(C850&gt;=EOMONTH($C$1,181),C850&lt;EOMONTH($C$1,210)),21,24))))))),"")</f>
        <v/>
      </c>
      <c r="H850" s="47" t="str">
        <f ca="1">+IF(F850&lt;&gt;"",F850*VLOOKUP(YEAR($C850),'Proyecciones DTF'!$B$4:$Y$112,IF(C850&lt;EOMONTH($C$1,61),3,IF(AND(C850&gt;=EOMONTH($C$1,61),C850&lt;EOMONTH($C$1,90)),6,IF(AND(C850&gt;=EOMONTH($C$1,91),C850&lt;EOMONTH($C$1,120)),9,IF(AND(C850&gt;=EOMONTH($C$1,121),C850&lt;EOMONTH($C$1,150)),12,IF(AND(C850&gt;=EOMONTH($C$1,151),C850&lt;EOMONTH($C$1,180)),15,IF(AND(C850&gt;=EOMONTH($C$1,181),C850&lt;EOMONTH($C$1,210)),18,21))))))),"")</f>
        <v/>
      </c>
      <c r="I850" s="88" t="str">
        <f t="shared" ca="1" si="155"/>
        <v/>
      </c>
      <c r="J850" s="138" t="str">
        <f t="shared" ca="1" si="156"/>
        <v/>
      </c>
      <c r="K850" s="43" t="str">
        <f ca="1">+IF(G850&lt;&gt;"",SUM($G$7:G850),"")</f>
        <v/>
      </c>
      <c r="L850" s="46" t="str">
        <f t="shared" ca="1" si="157"/>
        <v/>
      </c>
      <c r="M850" s="51" t="str">
        <f ca="1">+IF(H850&lt;&gt;"",SUM($H$7:H850),"")</f>
        <v/>
      </c>
      <c r="N850" s="47" t="str">
        <f t="shared" ca="1" si="158"/>
        <v/>
      </c>
      <c r="O850" s="46" t="str">
        <f t="shared" ca="1" si="159"/>
        <v/>
      </c>
      <c r="P850" s="46" t="str">
        <f t="shared" ca="1" si="160"/>
        <v/>
      </c>
      <c r="Q850" s="53" t="str">
        <f t="shared" ca="1" si="161"/>
        <v/>
      </c>
      <c r="R850" s="53" t="str">
        <f t="shared" ca="1" si="162"/>
        <v/>
      </c>
    </row>
    <row r="851" spans="1:18" x14ac:dyDescent="0.25">
      <c r="A851" s="31">
        <v>845</v>
      </c>
      <c r="B851" s="37" t="str">
        <f t="shared" ca="1" si="152"/>
        <v/>
      </c>
      <c r="C851" s="40" t="str">
        <f t="shared" ca="1" si="153"/>
        <v/>
      </c>
      <c r="D851" s="43" t="str">
        <f ca="1">+IF($C851&lt;&gt;"",VLOOKUP(YEAR($C851),'Proyecciones cuota'!$B$5:$C$113,2,FALSE),"")</f>
        <v/>
      </c>
      <c r="E851" s="171">
        <f ca="1">IFERROR(IF($D851&lt;&gt;"",VLOOKUP(C851,Simulador!$H$17:$I$27,2,FALSE),0),0)</f>
        <v>0</v>
      </c>
      <c r="F851" s="46" t="str">
        <f t="shared" ca="1" si="154"/>
        <v/>
      </c>
      <c r="G851" s="43" t="str">
        <f ca="1">+IF(F851&lt;&gt;"",F851*VLOOKUP(YEAR($C851),'Proyecciones DTF'!$B$4:$Y$112,IF(C851&lt;EOMONTH($C$1,61),6,IF(AND(C851&gt;=EOMONTH($C$1,61),C851&lt;EOMONTH($C$1,90)),9,IF(AND(C851&gt;=EOMONTH($C$1,91),C851&lt;EOMONTH($C$1,120)),12,IF(AND(C851&gt;=EOMONTH($C$1,121),C851&lt;EOMONTH($C$1,150)),15,IF(AND(C851&gt;=EOMONTH($C$1,151),C851&lt;EOMONTH($C$1,180)),18,IF(AND(C851&gt;=EOMONTH($C$1,181),C851&lt;EOMONTH($C$1,210)),21,24))))))),"")</f>
        <v/>
      </c>
      <c r="H851" s="47" t="str">
        <f ca="1">+IF(F851&lt;&gt;"",F851*VLOOKUP(YEAR($C851),'Proyecciones DTF'!$B$4:$Y$112,IF(C851&lt;EOMONTH($C$1,61),3,IF(AND(C851&gt;=EOMONTH($C$1,61),C851&lt;EOMONTH($C$1,90)),6,IF(AND(C851&gt;=EOMONTH($C$1,91),C851&lt;EOMONTH($C$1,120)),9,IF(AND(C851&gt;=EOMONTH($C$1,121),C851&lt;EOMONTH($C$1,150)),12,IF(AND(C851&gt;=EOMONTH($C$1,151),C851&lt;EOMONTH($C$1,180)),15,IF(AND(C851&gt;=EOMONTH($C$1,181),C851&lt;EOMONTH($C$1,210)),18,21))))))),"")</f>
        <v/>
      </c>
      <c r="I851" s="88" t="str">
        <f t="shared" ca="1" si="155"/>
        <v/>
      </c>
      <c r="J851" s="138" t="str">
        <f t="shared" ca="1" si="156"/>
        <v/>
      </c>
      <c r="K851" s="43" t="str">
        <f ca="1">+IF(G851&lt;&gt;"",SUM($G$7:G851),"")</f>
        <v/>
      </c>
      <c r="L851" s="46" t="str">
        <f t="shared" ca="1" si="157"/>
        <v/>
      </c>
      <c r="M851" s="51" t="str">
        <f ca="1">+IF(H851&lt;&gt;"",SUM($H$7:H851),"")</f>
        <v/>
      </c>
      <c r="N851" s="47" t="str">
        <f t="shared" ca="1" si="158"/>
        <v/>
      </c>
      <c r="O851" s="46" t="str">
        <f t="shared" ca="1" si="159"/>
        <v/>
      </c>
      <c r="P851" s="46" t="str">
        <f t="shared" ca="1" si="160"/>
        <v/>
      </c>
      <c r="Q851" s="53" t="str">
        <f t="shared" ca="1" si="161"/>
        <v/>
      </c>
      <c r="R851" s="53" t="str">
        <f t="shared" ca="1" si="162"/>
        <v/>
      </c>
    </row>
    <row r="852" spans="1:18" x14ac:dyDescent="0.25">
      <c r="A852" s="31">
        <v>846</v>
      </c>
      <c r="B852" s="37" t="str">
        <f t="shared" ca="1" si="152"/>
        <v/>
      </c>
      <c r="C852" s="40" t="str">
        <f t="shared" ca="1" si="153"/>
        <v/>
      </c>
      <c r="D852" s="43" t="str">
        <f ca="1">+IF($C852&lt;&gt;"",VLOOKUP(YEAR($C852),'Proyecciones cuota'!$B$5:$C$113,2,FALSE),"")</f>
        <v/>
      </c>
      <c r="E852" s="171">
        <f ca="1">IFERROR(IF($D852&lt;&gt;"",VLOOKUP(C852,Simulador!$H$17:$I$27,2,FALSE),0),0)</f>
        <v>0</v>
      </c>
      <c r="F852" s="46" t="str">
        <f t="shared" ca="1" si="154"/>
        <v/>
      </c>
      <c r="G852" s="43" t="str">
        <f ca="1">+IF(F852&lt;&gt;"",F852*VLOOKUP(YEAR($C852),'Proyecciones DTF'!$B$4:$Y$112,IF(C852&lt;EOMONTH($C$1,61),6,IF(AND(C852&gt;=EOMONTH($C$1,61),C852&lt;EOMONTH($C$1,90)),9,IF(AND(C852&gt;=EOMONTH($C$1,91),C852&lt;EOMONTH($C$1,120)),12,IF(AND(C852&gt;=EOMONTH($C$1,121),C852&lt;EOMONTH($C$1,150)),15,IF(AND(C852&gt;=EOMONTH($C$1,151),C852&lt;EOMONTH($C$1,180)),18,IF(AND(C852&gt;=EOMONTH($C$1,181),C852&lt;EOMONTH($C$1,210)),21,24))))))),"")</f>
        <v/>
      </c>
      <c r="H852" s="47" t="str">
        <f ca="1">+IF(F852&lt;&gt;"",F852*VLOOKUP(YEAR($C852),'Proyecciones DTF'!$B$4:$Y$112,IF(C852&lt;EOMONTH($C$1,61),3,IF(AND(C852&gt;=EOMONTH($C$1,61),C852&lt;EOMONTH($C$1,90)),6,IF(AND(C852&gt;=EOMONTH($C$1,91),C852&lt;EOMONTH($C$1,120)),9,IF(AND(C852&gt;=EOMONTH($C$1,121),C852&lt;EOMONTH($C$1,150)),12,IF(AND(C852&gt;=EOMONTH($C$1,151),C852&lt;EOMONTH($C$1,180)),15,IF(AND(C852&gt;=EOMONTH($C$1,181),C852&lt;EOMONTH($C$1,210)),18,21))))))),"")</f>
        <v/>
      </c>
      <c r="I852" s="88" t="str">
        <f t="shared" ca="1" si="155"/>
        <v/>
      </c>
      <c r="J852" s="138" t="str">
        <f t="shared" ca="1" si="156"/>
        <v/>
      </c>
      <c r="K852" s="43" t="str">
        <f ca="1">+IF(G852&lt;&gt;"",SUM($G$7:G852),"")</f>
        <v/>
      </c>
      <c r="L852" s="46" t="str">
        <f t="shared" ca="1" si="157"/>
        <v/>
      </c>
      <c r="M852" s="51" t="str">
        <f ca="1">+IF(H852&lt;&gt;"",SUM($H$7:H852),"")</f>
        <v/>
      </c>
      <c r="N852" s="47" t="str">
        <f t="shared" ca="1" si="158"/>
        <v/>
      </c>
      <c r="O852" s="46" t="str">
        <f t="shared" ca="1" si="159"/>
        <v/>
      </c>
      <c r="P852" s="46" t="str">
        <f t="shared" ca="1" si="160"/>
        <v/>
      </c>
      <c r="Q852" s="53" t="str">
        <f t="shared" ca="1" si="161"/>
        <v/>
      </c>
      <c r="R852" s="53" t="str">
        <f t="shared" ca="1" si="162"/>
        <v/>
      </c>
    </row>
    <row r="853" spans="1:18" x14ac:dyDescent="0.25">
      <c r="A853" s="31">
        <v>847</v>
      </c>
      <c r="B853" s="37" t="str">
        <f t="shared" ca="1" si="152"/>
        <v/>
      </c>
      <c r="C853" s="40" t="str">
        <f t="shared" ca="1" si="153"/>
        <v/>
      </c>
      <c r="D853" s="43" t="str">
        <f ca="1">+IF($C853&lt;&gt;"",VLOOKUP(YEAR($C853),'Proyecciones cuota'!$B$5:$C$113,2,FALSE),"")</f>
        <v/>
      </c>
      <c r="E853" s="171">
        <f ca="1">IFERROR(IF($D853&lt;&gt;"",VLOOKUP(C853,Simulador!$H$17:$I$27,2,FALSE),0),0)</f>
        <v>0</v>
      </c>
      <c r="F853" s="46" t="str">
        <f t="shared" ca="1" si="154"/>
        <v/>
      </c>
      <c r="G853" s="43" t="str">
        <f ca="1">+IF(F853&lt;&gt;"",F853*VLOOKUP(YEAR($C853),'Proyecciones DTF'!$B$4:$Y$112,IF(C853&lt;EOMONTH($C$1,61),6,IF(AND(C853&gt;=EOMONTH($C$1,61),C853&lt;EOMONTH($C$1,90)),9,IF(AND(C853&gt;=EOMONTH($C$1,91),C853&lt;EOMONTH($C$1,120)),12,IF(AND(C853&gt;=EOMONTH($C$1,121),C853&lt;EOMONTH($C$1,150)),15,IF(AND(C853&gt;=EOMONTH($C$1,151),C853&lt;EOMONTH($C$1,180)),18,IF(AND(C853&gt;=EOMONTH($C$1,181),C853&lt;EOMONTH($C$1,210)),21,24))))))),"")</f>
        <v/>
      </c>
      <c r="H853" s="47" t="str">
        <f ca="1">+IF(F853&lt;&gt;"",F853*VLOOKUP(YEAR($C853),'Proyecciones DTF'!$B$4:$Y$112,IF(C853&lt;EOMONTH($C$1,61),3,IF(AND(C853&gt;=EOMONTH($C$1,61),C853&lt;EOMONTH($C$1,90)),6,IF(AND(C853&gt;=EOMONTH($C$1,91),C853&lt;EOMONTH($C$1,120)),9,IF(AND(C853&gt;=EOMONTH($C$1,121),C853&lt;EOMONTH($C$1,150)),12,IF(AND(C853&gt;=EOMONTH($C$1,151),C853&lt;EOMONTH($C$1,180)),15,IF(AND(C853&gt;=EOMONTH($C$1,181),C853&lt;EOMONTH($C$1,210)),18,21))))))),"")</f>
        <v/>
      </c>
      <c r="I853" s="88" t="str">
        <f t="shared" ca="1" si="155"/>
        <v/>
      </c>
      <c r="J853" s="138" t="str">
        <f t="shared" ca="1" si="156"/>
        <v/>
      </c>
      <c r="K853" s="43" t="str">
        <f ca="1">+IF(G853&lt;&gt;"",SUM($G$7:G853),"")</f>
        <v/>
      </c>
      <c r="L853" s="46" t="str">
        <f t="shared" ca="1" si="157"/>
        <v/>
      </c>
      <c r="M853" s="51" t="str">
        <f ca="1">+IF(H853&lt;&gt;"",SUM($H$7:H853),"")</f>
        <v/>
      </c>
      <c r="N853" s="47" t="str">
        <f t="shared" ca="1" si="158"/>
        <v/>
      </c>
      <c r="O853" s="46" t="str">
        <f t="shared" ca="1" si="159"/>
        <v/>
      </c>
      <c r="P853" s="46" t="str">
        <f t="shared" ca="1" si="160"/>
        <v/>
      </c>
      <c r="Q853" s="53" t="str">
        <f t="shared" ca="1" si="161"/>
        <v/>
      </c>
      <c r="R853" s="53" t="str">
        <f t="shared" ca="1" si="162"/>
        <v/>
      </c>
    </row>
    <row r="854" spans="1:18" x14ac:dyDescent="0.25">
      <c r="A854" s="31">
        <v>848</v>
      </c>
      <c r="B854" s="37" t="str">
        <f t="shared" ca="1" si="152"/>
        <v/>
      </c>
      <c r="C854" s="40" t="str">
        <f t="shared" ca="1" si="153"/>
        <v/>
      </c>
      <c r="D854" s="43" t="str">
        <f ca="1">+IF($C854&lt;&gt;"",VLOOKUP(YEAR($C854),'Proyecciones cuota'!$B$5:$C$113,2,FALSE),"")</f>
        <v/>
      </c>
      <c r="E854" s="171">
        <f ca="1">IFERROR(IF($D854&lt;&gt;"",VLOOKUP(C854,Simulador!$H$17:$I$27,2,FALSE),0),0)</f>
        <v>0</v>
      </c>
      <c r="F854" s="46" t="str">
        <f t="shared" ca="1" si="154"/>
        <v/>
      </c>
      <c r="G854" s="43" t="str">
        <f ca="1">+IF(F854&lt;&gt;"",F854*VLOOKUP(YEAR($C854),'Proyecciones DTF'!$B$4:$Y$112,IF(C854&lt;EOMONTH($C$1,61),6,IF(AND(C854&gt;=EOMONTH($C$1,61),C854&lt;EOMONTH($C$1,90)),9,IF(AND(C854&gt;=EOMONTH($C$1,91),C854&lt;EOMONTH($C$1,120)),12,IF(AND(C854&gt;=EOMONTH($C$1,121),C854&lt;EOMONTH($C$1,150)),15,IF(AND(C854&gt;=EOMONTH($C$1,151),C854&lt;EOMONTH($C$1,180)),18,IF(AND(C854&gt;=EOMONTH($C$1,181),C854&lt;EOMONTH($C$1,210)),21,24))))))),"")</f>
        <v/>
      </c>
      <c r="H854" s="47" t="str">
        <f ca="1">+IF(F854&lt;&gt;"",F854*VLOOKUP(YEAR($C854),'Proyecciones DTF'!$B$4:$Y$112,IF(C854&lt;EOMONTH($C$1,61),3,IF(AND(C854&gt;=EOMONTH($C$1,61),C854&lt;EOMONTH($C$1,90)),6,IF(AND(C854&gt;=EOMONTH($C$1,91),C854&lt;EOMONTH($C$1,120)),9,IF(AND(C854&gt;=EOMONTH($C$1,121),C854&lt;EOMONTH($C$1,150)),12,IF(AND(C854&gt;=EOMONTH($C$1,151),C854&lt;EOMONTH($C$1,180)),15,IF(AND(C854&gt;=EOMONTH($C$1,181),C854&lt;EOMONTH($C$1,210)),18,21))))))),"")</f>
        <v/>
      </c>
      <c r="I854" s="88" t="str">
        <f t="shared" ca="1" si="155"/>
        <v/>
      </c>
      <c r="J854" s="138" t="str">
        <f t="shared" ca="1" si="156"/>
        <v/>
      </c>
      <c r="K854" s="43" t="str">
        <f ca="1">+IF(G854&lt;&gt;"",SUM($G$7:G854),"")</f>
        <v/>
      </c>
      <c r="L854" s="46" t="str">
        <f t="shared" ca="1" si="157"/>
        <v/>
      </c>
      <c r="M854" s="51" t="str">
        <f ca="1">+IF(H854&lt;&gt;"",SUM($H$7:H854),"")</f>
        <v/>
      </c>
      <c r="N854" s="47" t="str">
        <f t="shared" ca="1" si="158"/>
        <v/>
      </c>
      <c r="O854" s="46" t="str">
        <f t="shared" ca="1" si="159"/>
        <v/>
      </c>
      <c r="P854" s="46" t="str">
        <f t="shared" ca="1" si="160"/>
        <v/>
      </c>
      <c r="Q854" s="53" t="str">
        <f t="shared" ca="1" si="161"/>
        <v/>
      </c>
      <c r="R854" s="53" t="str">
        <f t="shared" ca="1" si="162"/>
        <v/>
      </c>
    </row>
    <row r="855" spans="1:18" x14ac:dyDescent="0.25">
      <c r="A855" s="31">
        <v>849</v>
      </c>
      <c r="B855" s="37" t="str">
        <f t="shared" ca="1" si="152"/>
        <v/>
      </c>
      <c r="C855" s="40" t="str">
        <f t="shared" ca="1" si="153"/>
        <v/>
      </c>
      <c r="D855" s="43" t="str">
        <f ca="1">+IF($C855&lt;&gt;"",VLOOKUP(YEAR($C855),'Proyecciones cuota'!$B$5:$C$113,2,FALSE),"")</f>
        <v/>
      </c>
      <c r="E855" s="171">
        <f ca="1">IFERROR(IF($D855&lt;&gt;"",VLOOKUP(C855,Simulador!$H$17:$I$27,2,FALSE),0),0)</f>
        <v>0</v>
      </c>
      <c r="F855" s="46" t="str">
        <f t="shared" ca="1" si="154"/>
        <v/>
      </c>
      <c r="G855" s="43" t="str">
        <f ca="1">+IF(F855&lt;&gt;"",F855*VLOOKUP(YEAR($C855),'Proyecciones DTF'!$B$4:$Y$112,IF(C855&lt;EOMONTH($C$1,61),6,IF(AND(C855&gt;=EOMONTH($C$1,61),C855&lt;EOMONTH($C$1,90)),9,IF(AND(C855&gt;=EOMONTH($C$1,91),C855&lt;EOMONTH($C$1,120)),12,IF(AND(C855&gt;=EOMONTH($C$1,121),C855&lt;EOMONTH($C$1,150)),15,IF(AND(C855&gt;=EOMONTH($C$1,151),C855&lt;EOMONTH($C$1,180)),18,IF(AND(C855&gt;=EOMONTH($C$1,181),C855&lt;EOMONTH($C$1,210)),21,24))))))),"")</f>
        <v/>
      </c>
      <c r="H855" s="47" t="str">
        <f ca="1">+IF(F855&lt;&gt;"",F855*VLOOKUP(YEAR($C855),'Proyecciones DTF'!$B$4:$Y$112,IF(C855&lt;EOMONTH($C$1,61),3,IF(AND(C855&gt;=EOMONTH($C$1,61),C855&lt;EOMONTH($C$1,90)),6,IF(AND(C855&gt;=EOMONTH($C$1,91),C855&lt;EOMONTH($C$1,120)),9,IF(AND(C855&gt;=EOMONTH($C$1,121),C855&lt;EOMONTH($C$1,150)),12,IF(AND(C855&gt;=EOMONTH($C$1,151),C855&lt;EOMONTH($C$1,180)),15,IF(AND(C855&gt;=EOMONTH($C$1,181),C855&lt;EOMONTH($C$1,210)),18,21))))))),"")</f>
        <v/>
      </c>
      <c r="I855" s="88" t="str">
        <f t="shared" ca="1" si="155"/>
        <v/>
      </c>
      <c r="J855" s="138" t="str">
        <f t="shared" ca="1" si="156"/>
        <v/>
      </c>
      <c r="K855" s="43" t="str">
        <f ca="1">+IF(G855&lt;&gt;"",SUM($G$7:G855),"")</f>
        <v/>
      </c>
      <c r="L855" s="46" t="str">
        <f t="shared" ca="1" si="157"/>
        <v/>
      </c>
      <c r="M855" s="51" t="str">
        <f ca="1">+IF(H855&lt;&gt;"",SUM($H$7:H855),"")</f>
        <v/>
      </c>
      <c r="N855" s="47" t="str">
        <f t="shared" ca="1" si="158"/>
        <v/>
      </c>
      <c r="O855" s="46" t="str">
        <f t="shared" ca="1" si="159"/>
        <v/>
      </c>
      <c r="P855" s="46" t="str">
        <f t="shared" ca="1" si="160"/>
        <v/>
      </c>
      <c r="Q855" s="53" t="str">
        <f t="shared" ca="1" si="161"/>
        <v/>
      </c>
      <c r="R855" s="53" t="str">
        <f t="shared" ca="1" si="162"/>
        <v/>
      </c>
    </row>
    <row r="856" spans="1:18" x14ac:dyDescent="0.25">
      <c r="A856" s="31">
        <v>850</v>
      </c>
      <c r="B856" s="37" t="str">
        <f t="shared" ca="1" si="152"/>
        <v/>
      </c>
      <c r="C856" s="40" t="str">
        <f t="shared" ca="1" si="153"/>
        <v/>
      </c>
      <c r="D856" s="43" t="str">
        <f ca="1">+IF($C856&lt;&gt;"",VLOOKUP(YEAR($C856),'Proyecciones cuota'!$B$5:$C$113,2,FALSE),"")</f>
        <v/>
      </c>
      <c r="E856" s="171">
        <f ca="1">IFERROR(IF($D856&lt;&gt;"",VLOOKUP(C856,Simulador!$H$17:$I$27,2,FALSE),0),0)</f>
        <v>0</v>
      </c>
      <c r="F856" s="46" t="str">
        <f t="shared" ca="1" si="154"/>
        <v/>
      </c>
      <c r="G856" s="43" t="str">
        <f ca="1">+IF(F856&lt;&gt;"",F856*VLOOKUP(YEAR($C856),'Proyecciones DTF'!$B$4:$Y$112,IF(C856&lt;EOMONTH($C$1,61),6,IF(AND(C856&gt;=EOMONTH($C$1,61),C856&lt;EOMONTH($C$1,90)),9,IF(AND(C856&gt;=EOMONTH($C$1,91),C856&lt;EOMONTH($C$1,120)),12,IF(AND(C856&gt;=EOMONTH($C$1,121),C856&lt;EOMONTH($C$1,150)),15,IF(AND(C856&gt;=EOMONTH($C$1,151),C856&lt;EOMONTH($C$1,180)),18,IF(AND(C856&gt;=EOMONTH($C$1,181),C856&lt;EOMONTH($C$1,210)),21,24))))))),"")</f>
        <v/>
      </c>
      <c r="H856" s="47" t="str">
        <f ca="1">+IF(F856&lt;&gt;"",F856*VLOOKUP(YEAR($C856),'Proyecciones DTF'!$B$4:$Y$112,IF(C856&lt;EOMONTH($C$1,61),3,IF(AND(C856&gt;=EOMONTH($C$1,61),C856&lt;EOMONTH($C$1,90)),6,IF(AND(C856&gt;=EOMONTH($C$1,91),C856&lt;EOMONTH($C$1,120)),9,IF(AND(C856&gt;=EOMONTH($C$1,121),C856&lt;EOMONTH($C$1,150)),12,IF(AND(C856&gt;=EOMONTH($C$1,151),C856&lt;EOMONTH($C$1,180)),15,IF(AND(C856&gt;=EOMONTH($C$1,181),C856&lt;EOMONTH($C$1,210)),18,21))))))),"")</f>
        <v/>
      </c>
      <c r="I856" s="88" t="str">
        <f t="shared" ca="1" si="155"/>
        <v/>
      </c>
      <c r="J856" s="138" t="str">
        <f t="shared" ca="1" si="156"/>
        <v/>
      </c>
      <c r="K856" s="43" t="str">
        <f ca="1">+IF(G856&lt;&gt;"",SUM($G$7:G856),"")</f>
        <v/>
      </c>
      <c r="L856" s="46" t="str">
        <f t="shared" ca="1" si="157"/>
        <v/>
      </c>
      <c r="M856" s="51" t="str">
        <f ca="1">+IF(H856&lt;&gt;"",SUM($H$7:H856),"")</f>
        <v/>
      </c>
      <c r="N856" s="47" t="str">
        <f t="shared" ca="1" si="158"/>
        <v/>
      </c>
      <c r="O856" s="46" t="str">
        <f t="shared" ca="1" si="159"/>
        <v/>
      </c>
      <c r="P856" s="46" t="str">
        <f t="shared" ca="1" si="160"/>
        <v/>
      </c>
      <c r="Q856" s="53" t="str">
        <f t="shared" ca="1" si="161"/>
        <v/>
      </c>
      <c r="R856" s="53" t="str">
        <f t="shared" ca="1" si="162"/>
        <v/>
      </c>
    </row>
    <row r="857" spans="1:18" x14ac:dyDescent="0.25">
      <c r="A857" s="31">
        <v>851</v>
      </c>
      <c r="B857" s="37" t="str">
        <f t="shared" ca="1" si="152"/>
        <v/>
      </c>
      <c r="C857" s="40" t="str">
        <f t="shared" ca="1" si="153"/>
        <v/>
      </c>
      <c r="D857" s="43" t="str">
        <f ca="1">+IF($C857&lt;&gt;"",VLOOKUP(YEAR($C857),'Proyecciones cuota'!$B$5:$C$113,2,FALSE),"")</f>
        <v/>
      </c>
      <c r="E857" s="171">
        <f ca="1">IFERROR(IF($D857&lt;&gt;"",VLOOKUP(C857,Simulador!$H$17:$I$27,2,FALSE),0),0)</f>
        <v>0</v>
      </c>
      <c r="F857" s="46" t="str">
        <f t="shared" ca="1" si="154"/>
        <v/>
      </c>
      <c r="G857" s="43" t="str">
        <f ca="1">+IF(F857&lt;&gt;"",F857*VLOOKUP(YEAR($C857),'Proyecciones DTF'!$B$4:$Y$112,IF(C857&lt;EOMONTH($C$1,61),6,IF(AND(C857&gt;=EOMONTH($C$1,61),C857&lt;EOMONTH($C$1,90)),9,IF(AND(C857&gt;=EOMONTH($C$1,91),C857&lt;EOMONTH($C$1,120)),12,IF(AND(C857&gt;=EOMONTH($C$1,121),C857&lt;EOMONTH($C$1,150)),15,IF(AND(C857&gt;=EOMONTH($C$1,151),C857&lt;EOMONTH($C$1,180)),18,IF(AND(C857&gt;=EOMONTH($C$1,181),C857&lt;EOMONTH($C$1,210)),21,24))))))),"")</f>
        <v/>
      </c>
      <c r="H857" s="47" t="str">
        <f ca="1">+IF(F857&lt;&gt;"",F857*VLOOKUP(YEAR($C857),'Proyecciones DTF'!$B$4:$Y$112,IF(C857&lt;EOMONTH($C$1,61),3,IF(AND(C857&gt;=EOMONTH($C$1,61),C857&lt;EOMONTH($C$1,90)),6,IF(AND(C857&gt;=EOMONTH($C$1,91),C857&lt;EOMONTH($C$1,120)),9,IF(AND(C857&gt;=EOMONTH($C$1,121),C857&lt;EOMONTH($C$1,150)),12,IF(AND(C857&gt;=EOMONTH($C$1,151),C857&lt;EOMONTH($C$1,180)),15,IF(AND(C857&gt;=EOMONTH($C$1,181),C857&lt;EOMONTH($C$1,210)),18,21))))))),"")</f>
        <v/>
      </c>
      <c r="I857" s="88" t="str">
        <f t="shared" ca="1" si="155"/>
        <v/>
      </c>
      <c r="J857" s="138" t="str">
        <f t="shared" ca="1" si="156"/>
        <v/>
      </c>
      <c r="K857" s="43" t="str">
        <f ca="1">+IF(G857&lt;&gt;"",SUM($G$7:G857),"")</f>
        <v/>
      </c>
      <c r="L857" s="46" t="str">
        <f t="shared" ca="1" si="157"/>
        <v/>
      </c>
      <c r="M857" s="51" t="str">
        <f ca="1">+IF(H857&lt;&gt;"",SUM($H$7:H857),"")</f>
        <v/>
      </c>
      <c r="N857" s="47" t="str">
        <f t="shared" ca="1" si="158"/>
        <v/>
      </c>
      <c r="O857" s="46" t="str">
        <f t="shared" ca="1" si="159"/>
        <v/>
      </c>
      <c r="P857" s="46" t="str">
        <f t="shared" ca="1" si="160"/>
        <v/>
      </c>
      <c r="Q857" s="53" t="str">
        <f t="shared" ca="1" si="161"/>
        <v/>
      </c>
      <c r="R857" s="53" t="str">
        <f t="shared" ca="1" si="162"/>
        <v/>
      </c>
    </row>
    <row r="858" spans="1:18" x14ac:dyDescent="0.25">
      <c r="A858" s="31">
        <v>852</v>
      </c>
      <c r="B858" s="37" t="str">
        <f t="shared" ca="1" si="152"/>
        <v/>
      </c>
      <c r="C858" s="40" t="str">
        <f t="shared" ca="1" si="153"/>
        <v/>
      </c>
      <c r="D858" s="43" t="str">
        <f ca="1">+IF($C858&lt;&gt;"",VLOOKUP(YEAR($C858),'Proyecciones cuota'!$B$5:$C$113,2,FALSE),"")</f>
        <v/>
      </c>
      <c r="E858" s="171">
        <f ca="1">IFERROR(IF($D858&lt;&gt;"",VLOOKUP(C858,Simulador!$H$17:$I$27,2,FALSE),0),0)</f>
        <v>0</v>
      </c>
      <c r="F858" s="46" t="str">
        <f t="shared" ca="1" si="154"/>
        <v/>
      </c>
      <c r="G858" s="43" t="str">
        <f ca="1">+IF(F858&lt;&gt;"",F858*VLOOKUP(YEAR($C858),'Proyecciones DTF'!$B$4:$Y$112,IF(C858&lt;EOMONTH($C$1,61),6,IF(AND(C858&gt;=EOMONTH($C$1,61),C858&lt;EOMONTH($C$1,90)),9,IF(AND(C858&gt;=EOMONTH($C$1,91),C858&lt;EOMONTH($C$1,120)),12,IF(AND(C858&gt;=EOMONTH($C$1,121),C858&lt;EOMONTH($C$1,150)),15,IF(AND(C858&gt;=EOMONTH($C$1,151),C858&lt;EOMONTH($C$1,180)),18,IF(AND(C858&gt;=EOMONTH($C$1,181),C858&lt;EOMONTH($C$1,210)),21,24))))))),"")</f>
        <v/>
      </c>
      <c r="H858" s="47" t="str">
        <f ca="1">+IF(F858&lt;&gt;"",F858*VLOOKUP(YEAR($C858),'Proyecciones DTF'!$B$4:$Y$112,IF(C858&lt;EOMONTH($C$1,61),3,IF(AND(C858&gt;=EOMONTH($C$1,61),C858&lt;EOMONTH($C$1,90)),6,IF(AND(C858&gt;=EOMONTH($C$1,91),C858&lt;EOMONTH($C$1,120)),9,IF(AND(C858&gt;=EOMONTH($C$1,121),C858&lt;EOMONTH($C$1,150)),12,IF(AND(C858&gt;=EOMONTH($C$1,151),C858&lt;EOMONTH($C$1,180)),15,IF(AND(C858&gt;=EOMONTH($C$1,181),C858&lt;EOMONTH($C$1,210)),18,21))))))),"")</f>
        <v/>
      </c>
      <c r="I858" s="88" t="str">
        <f t="shared" ca="1" si="155"/>
        <v/>
      </c>
      <c r="J858" s="138" t="str">
        <f t="shared" ca="1" si="156"/>
        <v/>
      </c>
      <c r="K858" s="43" t="str">
        <f ca="1">+IF(G858&lt;&gt;"",SUM($G$7:G858),"")</f>
        <v/>
      </c>
      <c r="L858" s="46" t="str">
        <f t="shared" ca="1" si="157"/>
        <v/>
      </c>
      <c r="M858" s="51" t="str">
        <f ca="1">+IF(H858&lt;&gt;"",SUM($H$7:H858),"")</f>
        <v/>
      </c>
      <c r="N858" s="47" t="str">
        <f t="shared" ca="1" si="158"/>
        <v/>
      </c>
      <c r="O858" s="46" t="str">
        <f t="shared" ca="1" si="159"/>
        <v/>
      </c>
      <c r="P858" s="46" t="str">
        <f t="shared" ca="1" si="160"/>
        <v/>
      </c>
      <c r="Q858" s="53" t="str">
        <f t="shared" ca="1" si="161"/>
        <v/>
      </c>
      <c r="R858" s="53" t="str">
        <f t="shared" ca="1" si="162"/>
        <v/>
      </c>
    </row>
    <row r="859" spans="1:18" x14ac:dyDescent="0.25">
      <c r="A859" s="31">
        <v>853</v>
      </c>
      <c r="B859" s="37" t="str">
        <f t="shared" ca="1" si="152"/>
        <v/>
      </c>
      <c r="C859" s="40" t="str">
        <f t="shared" ca="1" si="153"/>
        <v/>
      </c>
      <c r="D859" s="43" t="str">
        <f ca="1">+IF($C859&lt;&gt;"",VLOOKUP(YEAR($C859),'Proyecciones cuota'!$B$5:$C$113,2,FALSE),"")</f>
        <v/>
      </c>
      <c r="E859" s="171">
        <f ca="1">IFERROR(IF($D859&lt;&gt;"",VLOOKUP(C859,Simulador!$H$17:$I$27,2,FALSE),0),0)</f>
        <v>0</v>
      </c>
      <c r="F859" s="46" t="str">
        <f t="shared" ca="1" si="154"/>
        <v/>
      </c>
      <c r="G859" s="43" t="str">
        <f ca="1">+IF(F859&lt;&gt;"",F859*VLOOKUP(YEAR($C859),'Proyecciones DTF'!$B$4:$Y$112,IF(C859&lt;EOMONTH($C$1,61),6,IF(AND(C859&gt;=EOMONTH($C$1,61),C859&lt;EOMONTH($C$1,90)),9,IF(AND(C859&gt;=EOMONTH($C$1,91),C859&lt;EOMONTH($C$1,120)),12,IF(AND(C859&gt;=EOMONTH($C$1,121),C859&lt;EOMONTH($C$1,150)),15,IF(AND(C859&gt;=EOMONTH($C$1,151),C859&lt;EOMONTH($C$1,180)),18,IF(AND(C859&gt;=EOMONTH($C$1,181),C859&lt;EOMONTH($C$1,210)),21,24))))))),"")</f>
        <v/>
      </c>
      <c r="H859" s="47" t="str">
        <f ca="1">+IF(F859&lt;&gt;"",F859*VLOOKUP(YEAR($C859),'Proyecciones DTF'!$B$4:$Y$112,IF(C859&lt;EOMONTH($C$1,61),3,IF(AND(C859&gt;=EOMONTH($C$1,61),C859&lt;EOMONTH($C$1,90)),6,IF(AND(C859&gt;=EOMONTH($C$1,91),C859&lt;EOMONTH($C$1,120)),9,IF(AND(C859&gt;=EOMONTH($C$1,121),C859&lt;EOMONTH($C$1,150)),12,IF(AND(C859&gt;=EOMONTH($C$1,151),C859&lt;EOMONTH($C$1,180)),15,IF(AND(C859&gt;=EOMONTH($C$1,181),C859&lt;EOMONTH($C$1,210)),18,21))))))),"")</f>
        <v/>
      </c>
      <c r="I859" s="88" t="str">
        <f t="shared" ca="1" si="155"/>
        <v/>
      </c>
      <c r="J859" s="138" t="str">
        <f t="shared" ca="1" si="156"/>
        <v/>
      </c>
      <c r="K859" s="43" t="str">
        <f ca="1">+IF(G859&lt;&gt;"",SUM($G$7:G859),"")</f>
        <v/>
      </c>
      <c r="L859" s="46" t="str">
        <f t="shared" ca="1" si="157"/>
        <v/>
      </c>
      <c r="M859" s="51" t="str">
        <f ca="1">+IF(H859&lt;&gt;"",SUM($H$7:H859),"")</f>
        <v/>
      </c>
      <c r="N859" s="47" t="str">
        <f t="shared" ca="1" si="158"/>
        <v/>
      </c>
      <c r="O859" s="46" t="str">
        <f t="shared" ca="1" si="159"/>
        <v/>
      </c>
      <c r="P859" s="46" t="str">
        <f t="shared" ca="1" si="160"/>
        <v/>
      </c>
      <c r="Q859" s="53" t="str">
        <f t="shared" ca="1" si="161"/>
        <v/>
      </c>
      <c r="R859" s="53" t="str">
        <f t="shared" ca="1" si="162"/>
        <v/>
      </c>
    </row>
    <row r="860" spans="1:18" x14ac:dyDescent="0.25">
      <c r="A860" s="31">
        <v>854</v>
      </c>
      <c r="B860" s="37" t="str">
        <f t="shared" ca="1" si="152"/>
        <v/>
      </c>
      <c r="C860" s="40" t="str">
        <f t="shared" ca="1" si="153"/>
        <v/>
      </c>
      <c r="D860" s="43" t="str">
        <f ca="1">+IF($C860&lt;&gt;"",VLOOKUP(YEAR($C860),'Proyecciones cuota'!$B$5:$C$113,2,FALSE),"")</f>
        <v/>
      </c>
      <c r="E860" s="171">
        <f ca="1">IFERROR(IF($D860&lt;&gt;"",VLOOKUP(C860,Simulador!$H$17:$I$27,2,FALSE),0),0)</f>
        <v>0</v>
      </c>
      <c r="F860" s="46" t="str">
        <f t="shared" ca="1" si="154"/>
        <v/>
      </c>
      <c r="G860" s="43" t="str">
        <f ca="1">+IF(F860&lt;&gt;"",F860*VLOOKUP(YEAR($C860),'Proyecciones DTF'!$B$4:$Y$112,IF(C860&lt;EOMONTH($C$1,61),6,IF(AND(C860&gt;=EOMONTH($C$1,61),C860&lt;EOMONTH($C$1,90)),9,IF(AND(C860&gt;=EOMONTH($C$1,91),C860&lt;EOMONTH($C$1,120)),12,IF(AND(C860&gt;=EOMONTH($C$1,121),C860&lt;EOMONTH($C$1,150)),15,IF(AND(C860&gt;=EOMONTH($C$1,151),C860&lt;EOMONTH($C$1,180)),18,IF(AND(C860&gt;=EOMONTH($C$1,181),C860&lt;EOMONTH($C$1,210)),21,24))))))),"")</f>
        <v/>
      </c>
      <c r="H860" s="47" t="str">
        <f ca="1">+IF(F860&lt;&gt;"",F860*VLOOKUP(YEAR($C860),'Proyecciones DTF'!$B$4:$Y$112,IF(C860&lt;EOMONTH($C$1,61),3,IF(AND(C860&gt;=EOMONTH($C$1,61),C860&lt;EOMONTH($C$1,90)),6,IF(AND(C860&gt;=EOMONTH($C$1,91),C860&lt;EOMONTH($C$1,120)),9,IF(AND(C860&gt;=EOMONTH($C$1,121),C860&lt;EOMONTH($C$1,150)),12,IF(AND(C860&gt;=EOMONTH($C$1,151),C860&lt;EOMONTH($C$1,180)),15,IF(AND(C860&gt;=EOMONTH($C$1,181),C860&lt;EOMONTH($C$1,210)),18,21))))))),"")</f>
        <v/>
      </c>
      <c r="I860" s="88" t="str">
        <f t="shared" ca="1" si="155"/>
        <v/>
      </c>
      <c r="J860" s="138" t="str">
        <f t="shared" ca="1" si="156"/>
        <v/>
      </c>
      <c r="K860" s="43" t="str">
        <f ca="1">+IF(G860&lt;&gt;"",SUM($G$7:G860),"")</f>
        <v/>
      </c>
      <c r="L860" s="46" t="str">
        <f t="shared" ca="1" si="157"/>
        <v/>
      </c>
      <c r="M860" s="51" t="str">
        <f ca="1">+IF(H860&lt;&gt;"",SUM($H$7:H860),"")</f>
        <v/>
      </c>
      <c r="N860" s="47" t="str">
        <f t="shared" ca="1" si="158"/>
        <v/>
      </c>
      <c r="O860" s="46" t="str">
        <f t="shared" ca="1" si="159"/>
        <v/>
      </c>
      <c r="P860" s="46" t="str">
        <f t="shared" ca="1" si="160"/>
        <v/>
      </c>
      <c r="Q860" s="53" t="str">
        <f t="shared" ca="1" si="161"/>
        <v/>
      </c>
      <c r="R860" s="53" t="str">
        <f t="shared" ca="1" si="162"/>
        <v/>
      </c>
    </row>
    <row r="861" spans="1:18" x14ac:dyDescent="0.25">
      <c r="A861" s="31">
        <v>855</v>
      </c>
      <c r="B861" s="37" t="str">
        <f t="shared" ca="1" si="152"/>
        <v/>
      </c>
      <c r="C861" s="40" t="str">
        <f t="shared" ca="1" si="153"/>
        <v/>
      </c>
      <c r="D861" s="43" t="str">
        <f ca="1">+IF($C861&lt;&gt;"",VLOOKUP(YEAR($C861),'Proyecciones cuota'!$B$5:$C$113,2,FALSE),"")</f>
        <v/>
      </c>
      <c r="E861" s="171">
        <f ca="1">IFERROR(IF($D861&lt;&gt;"",VLOOKUP(C861,Simulador!$H$17:$I$27,2,FALSE),0),0)</f>
        <v>0</v>
      </c>
      <c r="F861" s="46" t="str">
        <f t="shared" ca="1" si="154"/>
        <v/>
      </c>
      <c r="G861" s="43" t="str">
        <f ca="1">+IF(F861&lt;&gt;"",F861*VLOOKUP(YEAR($C861),'Proyecciones DTF'!$B$4:$Y$112,IF(C861&lt;EOMONTH($C$1,61),6,IF(AND(C861&gt;=EOMONTH($C$1,61),C861&lt;EOMONTH($C$1,90)),9,IF(AND(C861&gt;=EOMONTH($C$1,91),C861&lt;EOMONTH($C$1,120)),12,IF(AND(C861&gt;=EOMONTH($C$1,121),C861&lt;EOMONTH($C$1,150)),15,IF(AND(C861&gt;=EOMONTH($C$1,151),C861&lt;EOMONTH($C$1,180)),18,IF(AND(C861&gt;=EOMONTH($C$1,181),C861&lt;EOMONTH($C$1,210)),21,24))))))),"")</f>
        <v/>
      </c>
      <c r="H861" s="47" t="str">
        <f ca="1">+IF(F861&lt;&gt;"",F861*VLOOKUP(YEAR($C861),'Proyecciones DTF'!$B$4:$Y$112,IF(C861&lt;EOMONTH($C$1,61),3,IF(AND(C861&gt;=EOMONTH($C$1,61),C861&lt;EOMONTH($C$1,90)),6,IF(AND(C861&gt;=EOMONTH($C$1,91),C861&lt;EOMONTH($C$1,120)),9,IF(AND(C861&gt;=EOMONTH($C$1,121),C861&lt;EOMONTH($C$1,150)),12,IF(AND(C861&gt;=EOMONTH($C$1,151),C861&lt;EOMONTH($C$1,180)),15,IF(AND(C861&gt;=EOMONTH($C$1,181),C861&lt;EOMONTH($C$1,210)),18,21))))))),"")</f>
        <v/>
      </c>
      <c r="I861" s="88" t="str">
        <f t="shared" ca="1" si="155"/>
        <v/>
      </c>
      <c r="J861" s="138" t="str">
        <f t="shared" ca="1" si="156"/>
        <v/>
      </c>
      <c r="K861" s="43" t="str">
        <f ca="1">+IF(G861&lt;&gt;"",SUM($G$7:G861),"")</f>
        <v/>
      </c>
      <c r="L861" s="46" t="str">
        <f t="shared" ca="1" si="157"/>
        <v/>
      </c>
      <c r="M861" s="51" t="str">
        <f ca="1">+IF(H861&lt;&gt;"",SUM($H$7:H861),"")</f>
        <v/>
      </c>
      <c r="N861" s="47" t="str">
        <f t="shared" ca="1" si="158"/>
        <v/>
      </c>
      <c r="O861" s="46" t="str">
        <f t="shared" ca="1" si="159"/>
        <v/>
      </c>
      <c r="P861" s="46" t="str">
        <f t="shared" ca="1" si="160"/>
        <v/>
      </c>
      <c r="Q861" s="53" t="str">
        <f t="shared" ca="1" si="161"/>
        <v/>
      </c>
      <c r="R861" s="53" t="str">
        <f t="shared" ca="1" si="162"/>
        <v/>
      </c>
    </row>
    <row r="862" spans="1:18" x14ac:dyDescent="0.25">
      <c r="A862" s="31">
        <v>856</v>
      </c>
      <c r="B862" s="37" t="str">
        <f t="shared" ca="1" si="152"/>
        <v/>
      </c>
      <c r="C862" s="40" t="str">
        <f t="shared" ca="1" si="153"/>
        <v/>
      </c>
      <c r="D862" s="43" t="str">
        <f ca="1">+IF($C862&lt;&gt;"",VLOOKUP(YEAR($C862),'Proyecciones cuota'!$B$5:$C$113,2,FALSE),"")</f>
        <v/>
      </c>
      <c r="E862" s="171">
        <f ca="1">IFERROR(IF($D862&lt;&gt;"",VLOOKUP(C862,Simulador!$H$17:$I$27,2,FALSE),0),0)</f>
        <v>0</v>
      </c>
      <c r="F862" s="46" t="str">
        <f t="shared" ca="1" si="154"/>
        <v/>
      </c>
      <c r="G862" s="43" t="str">
        <f ca="1">+IF(F862&lt;&gt;"",F862*VLOOKUP(YEAR($C862),'Proyecciones DTF'!$B$4:$Y$112,IF(C862&lt;EOMONTH($C$1,61),6,IF(AND(C862&gt;=EOMONTH($C$1,61),C862&lt;EOMONTH($C$1,90)),9,IF(AND(C862&gt;=EOMONTH($C$1,91),C862&lt;EOMONTH($C$1,120)),12,IF(AND(C862&gt;=EOMONTH($C$1,121),C862&lt;EOMONTH($C$1,150)),15,IF(AND(C862&gt;=EOMONTH($C$1,151),C862&lt;EOMONTH($C$1,180)),18,IF(AND(C862&gt;=EOMONTH($C$1,181),C862&lt;EOMONTH($C$1,210)),21,24))))))),"")</f>
        <v/>
      </c>
      <c r="H862" s="47" t="str">
        <f ca="1">+IF(F862&lt;&gt;"",F862*VLOOKUP(YEAR($C862),'Proyecciones DTF'!$B$4:$Y$112,IF(C862&lt;EOMONTH($C$1,61),3,IF(AND(C862&gt;=EOMONTH($C$1,61),C862&lt;EOMONTH($C$1,90)),6,IF(AND(C862&gt;=EOMONTH($C$1,91),C862&lt;EOMONTH($C$1,120)),9,IF(AND(C862&gt;=EOMONTH($C$1,121),C862&lt;EOMONTH($C$1,150)),12,IF(AND(C862&gt;=EOMONTH($C$1,151),C862&lt;EOMONTH($C$1,180)),15,IF(AND(C862&gt;=EOMONTH($C$1,181),C862&lt;EOMONTH($C$1,210)),18,21))))))),"")</f>
        <v/>
      </c>
      <c r="I862" s="88" t="str">
        <f t="shared" ca="1" si="155"/>
        <v/>
      </c>
      <c r="J862" s="138" t="str">
        <f t="shared" ca="1" si="156"/>
        <v/>
      </c>
      <c r="K862" s="43" t="str">
        <f ca="1">+IF(G862&lt;&gt;"",SUM($G$7:G862),"")</f>
        <v/>
      </c>
      <c r="L862" s="46" t="str">
        <f t="shared" ca="1" si="157"/>
        <v/>
      </c>
      <c r="M862" s="51" t="str">
        <f ca="1">+IF(H862&lt;&gt;"",SUM($H$7:H862),"")</f>
        <v/>
      </c>
      <c r="N862" s="47" t="str">
        <f t="shared" ca="1" si="158"/>
        <v/>
      </c>
      <c r="O862" s="46" t="str">
        <f t="shared" ca="1" si="159"/>
        <v/>
      </c>
      <c r="P862" s="46" t="str">
        <f t="shared" ca="1" si="160"/>
        <v/>
      </c>
      <c r="Q862" s="53" t="str">
        <f t="shared" ca="1" si="161"/>
        <v/>
      </c>
      <c r="R862" s="53" t="str">
        <f t="shared" ca="1" si="162"/>
        <v/>
      </c>
    </row>
    <row r="863" spans="1:18" x14ac:dyDescent="0.25">
      <c r="A863" s="31">
        <v>857</v>
      </c>
      <c r="B863" s="37" t="str">
        <f t="shared" ca="1" si="152"/>
        <v/>
      </c>
      <c r="C863" s="40" t="str">
        <f t="shared" ca="1" si="153"/>
        <v/>
      </c>
      <c r="D863" s="43" t="str">
        <f ca="1">+IF($C863&lt;&gt;"",VLOOKUP(YEAR($C863),'Proyecciones cuota'!$B$5:$C$113,2,FALSE),"")</f>
        <v/>
      </c>
      <c r="E863" s="171">
        <f ca="1">IFERROR(IF($D863&lt;&gt;"",VLOOKUP(C863,Simulador!$H$17:$I$27,2,FALSE),0),0)</f>
        <v>0</v>
      </c>
      <c r="F863" s="46" t="str">
        <f t="shared" ca="1" si="154"/>
        <v/>
      </c>
      <c r="G863" s="43" t="str">
        <f ca="1">+IF(F863&lt;&gt;"",F863*VLOOKUP(YEAR($C863),'Proyecciones DTF'!$B$4:$Y$112,IF(C863&lt;EOMONTH($C$1,61),6,IF(AND(C863&gt;=EOMONTH($C$1,61),C863&lt;EOMONTH($C$1,90)),9,IF(AND(C863&gt;=EOMONTH($C$1,91),C863&lt;EOMONTH($C$1,120)),12,IF(AND(C863&gt;=EOMONTH($C$1,121),C863&lt;EOMONTH($C$1,150)),15,IF(AND(C863&gt;=EOMONTH($C$1,151),C863&lt;EOMONTH($C$1,180)),18,IF(AND(C863&gt;=EOMONTH($C$1,181),C863&lt;EOMONTH($C$1,210)),21,24))))))),"")</f>
        <v/>
      </c>
      <c r="H863" s="47" t="str">
        <f ca="1">+IF(F863&lt;&gt;"",F863*VLOOKUP(YEAR($C863),'Proyecciones DTF'!$B$4:$Y$112,IF(C863&lt;EOMONTH($C$1,61),3,IF(AND(C863&gt;=EOMONTH($C$1,61),C863&lt;EOMONTH($C$1,90)),6,IF(AND(C863&gt;=EOMONTH($C$1,91),C863&lt;EOMONTH($C$1,120)),9,IF(AND(C863&gt;=EOMONTH($C$1,121),C863&lt;EOMONTH($C$1,150)),12,IF(AND(C863&gt;=EOMONTH($C$1,151),C863&lt;EOMONTH($C$1,180)),15,IF(AND(C863&gt;=EOMONTH($C$1,181),C863&lt;EOMONTH($C$1,210)),18,21))))))),"")</f>
        <v/>
      </c>
      <c r="I863" s="88" t="str">
        <f t="shared" ca="1" si="155"/>
        <v/>
      </c>
      <c r="J863" s="138" t="str">
        <f t="shared" ca="1" si="156"/>
        <v/>
      </c>
      <c r="K863" s="43" t="str">
        <f ca="1">+IF(G863&lt;&gt;"",SUM($G$7:G863),"")</f>
        <v/>
      </c>
      <c r="L863" s="46" t="str">
        <f t="shared" ca="1" si="157"/>
        <v/>
      </c>
      <c r="M863" s="51" t="str">
        <f ca="1">+IF(H863&lt;&gt;"",SUM($H$7:H863),"")</f>
        <v/>
      </c>
      <c r="N863" s="47" t="str">
        <f t="shared" ca="1" si="158"/>
        <v/>
      </c>
      <c r="O863" s="46" t="str">
        <f t="shared" ca="1" si="159"/>
        <v/>
      </c>
      <c r="P863" s="46" t="str">
        <f t="shared" ca="1" si="160"/>
        <v/>
      </c>
      <c r="Q863" s="53" t="str">
        <f t="shared" ca="1" si="161"/>
        <v/>
      </c>
      <c r="R863" s="53" t="str">
        <f t="shared" ca="1" si="162"/>
        <v/>
      </c>
    </row>
    <row r="864" spans="1:18" x14ac:dyDescent="0.25">
      <c r="A864" s="31">
        <v>858</v>
      </c>
      <c r="B864" s="37" t="str">
        <f t="shared" ca="1" si="152"/>
        <v/>
      </c>
      <c r="C864" s="40" t="str">
        <f t="shared" ca="1" si="153"/>
        <v/>
      </c>
      <c r="D864" s="43" t="str">
        <f ca="1">+IF($C864&lt;&gt;"",VLOOKUP(YEAR($C864),'Proyecciones cuota'!$B$5:$C$113,2,FALSE),"")</f>
        <v/>
      </c>
      <c r="E864" s="171">
        <f ca="1">IFERROR(IF($D864&lt;&gt;"",VLOOKUP(C864,Simulador!$H$17:$I$27,2,FALSE),0),0)</f>
        <v>0</v>
      </c>
      <c r="F864" s="46" t="str">
        <f t="shared" ca="1" si="154"/>
        <v/>
      </c>
      <c r="G864" s="43" t="str">
        <f ca="1">+IF(F864&lt;&gt;"",F864*VLOOKUP(YEAR($C864),'Proyecciones DTF'!$B$4:$Y$112,IF(C864&lt;EOMONTH($C$1,61),6,IF(AND(C864&gt;=EOMONTH($C$1,61),C864&lt;EOMONTH($C$1,90)),9,IF(AND(C864&gt;=EOMONTH($C$1,91),C864&lt;EOMONTH($C$1,120)),12,IF(AND(C864&gt;=EOMONTH($C$1,121),C864&lt;EOMONTH($C$1,150)),15,IF(AND(C864&gt;=EOMONTH($C$1,151),C864&lt;EOMONTH($C$1,180)),18,IF(AND(C864&gt;=EOMONTH($C$1,181),C864&lt;EOMONTH($C$1,210)),21,24))))))),"")</f>
        <v/>
      </c>
      <c r="H864" s="47" t="str">
        <f ca="1">+IF(F864&lt;&gt;"",F864*VLOOKUP(YEAR($C864),'Proyecciones DTF'!$B$4:$Y$112,IF(C864&lt;EOMONTH($C$1,61),3,IF(AND(C864&gt;=EOMONTH($C$1,61),C864&lt;EOMONTH($C$1,90)),6,IF(AND(C864&gt;=EOMONTH($C$1,91),C864&lt;EOMONTH($C$1,120)),9,IF(AND(C864&gt;=EOMONTH($C$1,121),C864&lt;EOMONTH($C$1,150)),12,IF(AND(C864&gt;=EOMONTH($C$1,151),C864&lt;EOMONTH($C$1,180)),15,IF(AND(C864&gt;=EOMONTH($C$1,181),C864&lt;EOMONTH($C$1,210)),18,21))))))),"")</f>
        <v/>
      </c>
      <c r="I864" s="88" t="str">
        <f t="shared" ca="1" si="155"/>
        <v/>
      </c>
      <c r="J864" s="138" t="str">
        <f t="shared" ca="1" si="156"/>
        <v/>
      </c>
      <c r="K864" s="43" t="str">
        <f ca="1">+IF(G864&lt;&gt;"",SUM($G$7:G864),"")</f>
        <v/>
      </c>
      <c r="L864" s="46" t="str">
        <f t="shared" ca="1" si="157"/>
        <v/>
      </c>
      <c r="M864" s="51" t="str">
        <f ca="1">+IF(H864&lt;&gt;"",SUM($H$7:H864),"")</f>
        <v/>
      </c>
      <c r="N864" s="47" t="str">
        <f t="shared" ca="1" si="158"/>
        <v/>
      </c>
      <c r="O864" s="46" t="str">
        <f t="shared" ca="1" si="159"/>
        <v/>
      </c>
      <c r="P864" s="46" t="str">
        <f t="shared" ca="1" si="160"/>
        <v/>
      </c>
      <c r="Q864" s="53" t="str">
        <f t="shared" ca="1" si="161"/>
        <v/>
      </c>
      <c r="R864" s="53" t="str">
        <f t="shared" ca="1" si="162"/>
        <v/>
      </c>
    </row>
    <row r="865" spans="1:18" x14ac:dyDescent="0.25">
      <c r="A865" s="31">
        <v>859</v>
      </c>
      <c r="B865" s="37" t="str">
        <f t="shared" ca="1" si="152"/>
        <v/>
      </c>
      <c r="C865" s="40" t="str">
        <f t="shared" ca="1" si="153"/>
        <v/>
      </c>
      <c r="D865" s="43" t="str">
        <f ca="1">+IF($C865&lt;&gt;"",VLOOKUP(YEAR($C865),'Proyecciones cuota'!$B$5:$C$113,2,FALSE),"")</f>
        <v/>
      </c>
      <c r="E865" s="171">
        <f ca="1">IFERROR(IF($D865&lt;&gt;"",VLOOKUP(C865,Simulador!$H$17:$I$27,2,FALSE),0),0)</f>
        <v>0</v>
      </c>
      <c r="F865" s="46" t="str">
        <f t="shared" ca="1" si="154"/>
        <v/>
      </c>
      <c r="G865" s="43" t="str">
        <f ca="1">+IF(F865&lt;&gt;"",F865*VLOOKUP(YEAR($C865),'Proyecciones DTF'!$B$4:$Y$112,IF(C865&lt;EOMONTH($C$1,61),6,IF(AND(C865&gt;=EOMONTH($C$1,61),C865&lt;EOMONTH($C$1,90)),9,IF(AND(C865&gt;=EOMONTH($C$1,91),C865&lt;EOMONTH($C$1,120)),12,IF(AND(C865&gt;=EOMONTH($C$1,121),C865&lt;EOMONTH($C$1,150)),15,IF(AND(C865&gt;=EOMONTH($C$1,151),C865&lt;EOMONTH($C$1,180)),18,IF(AND(C865&gt;=EOMONTH($C$1,181),C865&lt;EOMONTH($C$1,210)),21,24))))))),"")</f>
        <v/>
      </c>
      <c r="H865" s="47" t="str">
        <f ca="1">+IF(F865&lt;&gt;"",F865*VLOOKUP(YEAR($C865),'Proyecciones DTF'!$B$4:$Y$112,IF(C865&lt;EOMONTH($C$1,61),3,IF(AND(C865&gt;=EOMONTH($C$1,61),C865&lt;EOMONTH($C$1,90)),6,IF(AND(C865&gt;=EOMONTH($C$1,91),C865&lt;EOMONTH($C$1,120)),9,IF(AND(C865&gt;=EOMONTH($C$1,121),C865&lt;EOMONTH($C$1,150)),12,IF(AND(C865&gt;=EOMONTH($C$1,151),C865&lt;EOMONTH($C$1,180)),15,IF(AND(C865&gt;=EOMONTH($C$1,181),C865&lt;EOMONTH($C$1,210)),18,21))))))),"")</f>
        <v/>
      </c>
      <c r="I865" s="88" t="str">
        <f t="shared" ca="1" si="155"/>
        <v/>
      </c>
      <c r="J865" s="138" t="str">
        <f t="shared" ca="1" si="156"/>
        <v/>
      </c>
      <c r="K865" s="43" t="str">
        <f ca="1">+IF(G865&lt;&gt;"",SUM($G$7:G865),"")</f>
        <v/>
      </c>
      <c r="L865" s="46" t="str">
        <f t="shared" ca="1" si="157"/>
        <v/>
      </c>
      <c r="M865" s="51" t="str">
        <f ca="1">+IF(H865&lt;&gt;"",SUM($H$7:H865),"")</f>
        <v/>
      </c>
      <c r="N865" s="47" t="str">
        <f t="shared" ca="1" si="158"/>
        <v/>
      </c>
      <c r="O865" s="46" t="str">
        <f t="shared" ca="1" si="159"/>
        <v/>
      </c>
      <c r="P865" s="46" t="str">
        <f t="shared" ca="1" si="160"/>
        <v/>
      </c>
      <c r="Q865" s="53" t="str">
        <f t="shared" ca="1" si="161"/>
        <v/>
      </c>
      <c r="R865" s="53" t="str">
        <f t="shared" ca="1" si="162"/>
        <v/>
      </c>
    </row>
    <row r="866" spans="1:18" x14ac:dyDescent="0.25">
      <c r="A866" s="31">
        <v>860</v>
      </c>
      <c r="B866" s="37" t="str">
        <f t="shared" ca="1" si="152"/>
        <v/>
      </c>
      <c r="C866" s="40" t="str">
        <f t="shared" ca="1" si="153"/>
        <v/>
      </c>
      <c r="D866" s="43" t="str">
        <f ca="1">+IF($C866&lt;&gt;"",VLOOKUP(YEAR($C866),'Proyecciones cuota'!$B$5:$C$113,2,FALSE),"")</f>
        <v/>
      </c>
      <c r="E866" s="171">
        <f ca="1">IFERROR(IF($D866&lt;&gt;"",VLOOKUP(C866,Simulador!$H$17:$I$27,2,FALSE),0),0)</f>
        <v>0</v>
      </c>
      <c r="F866" s="46" t="str">
        <f t="shared" ca="1" si="154"/>
        <v/>
      </c>
      <c r="G866" s="43" t="str">
        <f ca="1">+IF(F866&lt;&gt;"",F866*VLOOKUP(YEAR($C866),'Proyecciones DTF'!$B$4:$Y$112,IF(C866&lt;EOMONTH($C$1,61),6,IF(AND(C866&gt;=EOMONTH($C$1,61),C866&lt;EOMONTH($C$1,90)),9,IF(AND(C866&gt;=EOMONTH($C$1,91),C866&lt;EOMONTH($C$1,120)),12,IF(AND(C866&gt;=EOMONTH($C$1,121),C866&lt;EOMONTH($C$1,150)),15,IF(AND(C866&gt;=EOMONTH($C$1,151),C866&lt;EOMONTH($C$1,180)),18,IF(AND(C866&gt;=EOMONTH($C$1,181),C866&lt;EOMONTH($C$1,210)),21,24))))))),"")</f>
        <v/>
      </c>
      <c r="H866" s="47" t="str">
        <f ca="1">+IF(F866&lt;&gt;"",F866*VLOOKUP(YEAR($C866),'Proyecciones DTF'!$B$4:$Y$112,IF(C866&lt;EOMONTH($C$1,61),3,IF(AND(C866&gt;=EOMONTH($C$1,61),C866&lt;EOMONTH($C$1,90)),6,IF(AND(C866&gt;=EOMONTH($C$1,91),C866&lt;EOMONTH($C$1,120)),9,IF(AND(C866&gt;=EOMONTH($C$1,121),C866&lt;EOMONTH($C$1,150)),12,IF(AND(C866&gt;=EOMONTH($C$1,151),C866&lt;EOMONTH($C$1,180)),15,IF(AND(C866&gt;=EOMONTH($C$1,181),C866&lt;EOMONTH($C$1,210)),18,21))))))),"")</f>
        <v/>
      </c>
      <c r="I866" s="88" t="str">
        <f t="shared" ca="1" si="155"/>
        <v/>
      </c>
      <c r="J866" s="138" t="str">
        <f t="shared" ca="1" si="156"/>
        <v/>
      </c>
      <c r="K866" s="43" t="str">
        <f ca="1">+IF(G866&lt;&gt;"",SUM($G$7:G866),"")</f>
        <v/>
      </c>
      <c r="L866" s="46" t="str">
        <f t="shared" ca="1" si="157"/>
        <v/>
      </c>
      <c r="M866" s="51" t="str">
        <f ca="1">+IF(H866&lt;&gt;"",SUM($H$7:H866),"")</f>
        <v/>
      </c>
      <c r="N866" s="47" t="str">
        <f t="shared" ca="1" si="158"/>
        <v/>
      </c>
      <c r="O866" s="46" t="str">
        <f t="shared" ca="1" si="159"/>
        <v/>
      </c>
      <c r="P866" s="46" t="str">
        <f t="shared" ca="1" si="160"/>
        <v/>
      </c>
      <c r="Q866" s="53" t="str">
        <f t="shared" ca="1" si="161"/>
        <v/>
      </c>
      <c r="R866" s="53" t="str">
        <f t="shared" ca="1" si="162"/>
        <v/>
      </c>
    </row>
    <row r="867" spans="1:18" x14ac:dyDescent="0.25">
      <c r="A867" s="31">
        <v>861</v>
      </c>
      <c r="B867" s="37" t="str">
        <f t="shared" ca="1" si="152"/>
        <v/>
      </c>
      <c r="C867" s="40" t="str">
        <f t="shared" ca="1" si="153"/>
        <v/>
      </c>
      <c r="D867" s="43" t="str">
        <f ca="1">+IF($C867&lt;&gt;"",VLOOKUP(YEAR($C867),'Proyecciones cuota'!$B$5:$C$113,2,FALSE),"")</f>
        <v/>
      </c>
      <c r="E867" s="171">
        <f ca="1">IFERROR(IF($D867&lt;&gt;"",VLOOKUP(C867,Simulador!$H$17:$I$27,2,FALSE),0),0)</f>
        <v>0</v>
      </c>
      <c r="F867" s="46" t="str">
        <f t="shared" ca="1" si="154"/>
        <v/>
      </c>
      <c r="G867" s="43" t="str">
        <f ca="1">+IF(F867&lt;&gt;"",F867*VLOOKUP(YEAR($C867),'Proyecciones DTF'!$B$4:$Y$112,IF(C867&lt;EOMONTH($C$1,61),6,IF(AND(C867&gt;=EOMONTH($C$1,61),C867&lt;EOMONTH($C$1,90)),9,IF(AND(C867&gt;=EOMONTH($C$1,91),C867&lt;EOMONTH($C$1,120)),12,IF(AND(C867&gt;=EOMONTH($C$1,121),C867&lt;EOMONTH($C$1,150)),15,IF(AND(C867&gt;=EOMONTH($C$1,151),C867&lt;EOMONTH($C$1,180)),18,IF(AND(C867&gt;=EOMONTH($C$1,181),C867&lt;EOMONTH($C$1,210)),21,24))))))),"")</f>
        <v/>
      </c>
      <c r="H867" s="47" t="str">
        <f ca="1">+IF(F867&lt;&gt;"",F867*VLOOKUP(YEAR($C867),'Proyecciones DTF'!$B$4:$Y$112,IF(C867&lt;EOMONTH($C$1,61),3,IF(AND(C867&gt;=EOMONTH($C$1,61),C867&lt;EOMONTH($C$1,90)),6,IF(AND(C867&gt;=EOMONTH($C$1,91),C867&lt;EOMONTH($C$1,120)),9,IF(AND(C867&gt;=EOMONTH($C$1,121),C867&lt;EOMONTH($C$1,150)),12,IF(AND(C867&gt;=EOMONTH($C$1,151),C867&lt;EOMONTH($C$1,180)),15,IF(AND(C867&gt;=EOMONTH($C$1,181),C867&lt;EOMONTH($C$1,210)),18,21))))))),"")</f>
        <v/>
      </c>
      <c r="I867" s="88" t="str">
        <f t="shared" ca="1" si="155"/>
        <v/>
      </c>
      <c r="J867" s="138" t="str">
        <f t="shared" ca="1" si="156"/>
        <v/>
      </c>
      <c r="K867" s="43" t="str">
        <f ca="1">+IF(G867&lt;&gt;"",SUM($G$7:G867),"")</f>
        <v/>
      </c>
      <c r="L867" s="46" t="str">
        <f t="shared" ca="1" si="157"/>
        <v/>
      </c>
      <c r="M867" s="51" t="str">
        <f ca="1">+IF(H867&lt;&gt;"",SUM($H$7:H867),"")</f>
        <v/>
      </c>
      <c r="N867" s="47" t="str">
        <f t="shared" ca="1" si="158"/>
        <v/>
      </c>
      <c r="O867" s="46" t="str">
        <f t="shared" ca="1" si="159"/>
        <v/>
      </c>
      <c r="P867" s="46" t="str">
        <f t="shared" ca="1" si="160"/>
        <v/>
      </c>
      <c r="Q867" s="53" t="str">
        <f t="shared" ca="1" si="161"/>
        <v/>
      </c>
      <c r="R867" s="53" t="str">
        <f t="shared" ca="1" si="162"/>
        <v/>
      </c>
    </row>
    <row r="868" spans="1:18" x14ac:dyDescent="0.25">
      <c r="A868" s="31">
        <v>862</v>
      </c>
      <c r="B868" s="37" t="str">
        <f t="shared" ca="1" si="152"/>
        <v/>
      </c>
      <c r="C868" s="40" t="str">
        <f t="shared" ca="1" si="153"/>
        <v/>
      </c>
      <c r="D868" s="43" t="str">
        <f ca="1">+IF($C868&lt;&gt;"",VLOOKUP(YEAR($C868),'Proyecciones cuota'!$B$5:$C$113,2,FALSE),"")</f>
        <v/>
      </c>
      <c r="E868" s="171">
        <f ca="1">IFERROR(IF($D868&lt;&gt;"",VLOOKUP(C868,Simulador!$H$17:$I$27,2,FALSE),0),0)</f>
        <v>0</v>
      </c>
      <c r="F868" s="46" t="str">
        <f t="shared" ca="1" si="154"/>
        <v/>
      </c>
      <c r="G868" s="43" t="str">
        <f ca="1">+IF(F868&lt;&gt;"",F868*VLOOKUP(YEAR($C868),'Proyecciones DTF'!$B$4:$Y$112,IF(C868&lt;EOMONTH($C$1,61),6,IF(AND(C868&gt;=EOMONTH($C$1,61),C868&lt;EOMONTH($C$1,90)),9,IF(AND(C868&gt;=EOMONTH($C$1,91),C868&lt;EOMONTH($C$1,120)),12,IF(AND(C868&gt;=EOMONTH($C$1,121),C868&lt;EOMONTH($C$1,150)),15,IF(AND(C868&gt;=EOMONTH($C$1,151),C868&lt;EOMONTH($C$1,180)),18,IF(AND(C868&gt;=EOMONTH($C$1,181),C868&lt;EOMONTH($C$1,210)),21,24))))))),"")</f>
        <v/>
      </c>
      <c r="H868" s="47" t="str">
        <f ca="1">+IF(F868&lt;&gt;"",F868*VLOOKUP(YEAR($C868),'Proyecciones DTF'!$B$4:$Y$112,IF(C868&lt;EOMONTH($C$1,61),3,IF(AND(C868&gt;=EOMONTH($C$1,61),C868&lt;EOMONTH($C$1,90)),6,IF(AND(C868&gt;=EOMONTH($C$1,91),C868&lt;EOMONTH($C$1,120)),9,IF(AND(C868&gt;=EOMONTH($C$1,121),C868&lt;EOMONTH($C$1,150)),12,IF(AND(C868&gt;=EOMONTH($C$1,151),C868&lt;EOMONTH($C$1,180)),15,IF(AND(C868&gt;=EOMONTH($C$1,181),C868&lt;EOMONTH($C$1,210)),18,21))))))),"")</f>
        <v/>
      </c>
      <c r="I868" s="88" t="str">
        <f t="shared" ca="1" si="155"/>
        <v/>
      </c>
      <c r="J868" s="138" t="str">
        <f t="shared" ca="1" si="156"/>
        <v/>
      </c>
      <c r="K868" s="43" t="str">
        <f ca="1">+IF(G868&lt;&gt;"",SUM($G$7:G868),"")</f>
        <v/>
      </c>
      <c r="L868" s="46" t="str">
        <f t="shared" ca="1" si="157"/>
        <v/>
      </c>
      <c r="M868" s="51" t="str">
        <f ca="1">+IF(H868&lt;&gt;"",SUM($H$7:H868),"")</f>
        <v/>
      </c>
      <c r="N868" s="47" t="str">
        <f t="shared" ca="1" si="158"/>
        <v/>
      </c>
      <c r="O868" s="46" t="str">
        <f t="shared" ca="1" si="159"/>
        <v/>
      </c>
      <c r="P868" s="46" t="str">
        <f t="shared" ca="1" si="160"/>
        <v/>
      </c>
      <c r="Q868" s="53" t="str">
        <f t="shared" ca="1" si="161"/>
        <v/>
      </c>
      <c r="R868" s="53" t="str">
        <f t="shared" ca="1" si="162"/>
        <v/>
      </c>
    </row>
    <row r="869" spans="1:18" x14ac:dyDescent="0.25">
      <c r="A869" s="31">
        <v>863</v>
      </c>
      <c r="B869" s="37" t="str">
        <f t="shared" ca="1" si="152"/>
        <v/>
      </c>
      <c r="C869" s="40" t="str">
        <f t="shared" ca="1" si="153"/>
        <v/>
      </c>
      <c r="D869" s="43" t="str">
        <f ca="1">+IF($C869&lt;&gt;"",VLOOKUP(YEAR($C869),'Proyecciones cuota'!$B$5:$C$113,2,FALSE),"")</f>
        <v/>
      </c>
      <c r="E869" s="171">
        <f ca="1">IFERROR(IF($D869&lt;&gt;"",VLOOKUP(C869,Simulador!$H$17:$I$27,2,FALSE),0),0)</f>
        <v>0</v>
      </c>
      <c r="F869" s="46" t="str">
        <f t="shared" ca="1" si="154"/>
        <v/>
      </c>
      <c r="G869" s="43" t="str">
        <f ca="1">+IF(F869&lt;&gt;"",F869*VLOOKUP(YEAR($C869),'Proyecciones DTF'!$B$4:$Y$112,IF(C869&lt;EOMONTH($C$1,61),6,IF(AND(C869&gt;=EOMONTH($C$1,61),C869&lt;EOMONTH($C$1,90)),9,IF(AND(C869&gt;=EOMONTH($C$1,91),C869&lt;EOMONTH($C$1,120)),12,IF(AND(C869&gt;=EOMONTH($C$1,121),C869&lt;EOMONTH($C$1,150)),15,IF(AND(C869&gt;=EOMONTH($C$1,151),C869&lt;EOMONTH($C$1,180)),18,IF(AND(C869&gt;=EOMONTH($C$1,181),C869&lt;EOMONTH($C$1,210)),21,24))))))),"")</f>
        <v/>
      </c>
      <c r="H869" s="47" t="str">
        <f ca="1">+IF(F869&lt;&gt;"",F869*VLOOKUP(YEAR($C869),'Proyecciones DTF'!$B$4:$Y$112,IF(C869&lt;EOMONTH($C$1,61),3,IF(AND(C869&gt;=EOMONTH($C$1,61),C869&lt;EOMONTH($C$1,90)),6,IF(AND(C869&gt;=EOMONTH($C$1,91),C869&lt;EOMONTH($C$1,120)),9,IF(AND(C869&gt;=EOMONTH($C$1,121),C869&lt;EOMONTH($C$1,150)),12,IF(AND(C869&gt;=EOMONTH($C$1,151),C869&lt;EOMONTH($C$1,180)),15,IF(AND(C869&gt;=EOMONTH($C$1,181),C869&lt;EOMONTH($C$1,210)),18,21))))))),"")</f>
        <v/>
      </c>
      <c r="I869" s="88" t="str">
        <f t="shared" ca="1" si="155"/>
        <v/>
      </c>
      <c r="J869" s="138" t="str">
        <f t="shared" ca="1" si="156"/>
        <v/>
      </c>
      <c r="K869" s="43" t="str">
        <f ca="1">+IF(G869&lt;&gt;"",SUM($G$7:G869),"")</f>
        <v/>
      </c>
      <c r="L869" s="46" t="str">
        <f t="shared" ca="1" si="157"/>
        <v/>
      </c>
      <c r="M869" s="51" t="str">
        <f ca="1">+IF(H869&lt;&gt;"",SUM($H$7:H869),"")</f>
        <v/>
      </c>
      <c r="N869" s="47" t="str">
        <f t="shared" ca="1" si="158"/>
        <v/>
      </c>
      <c r="O869" s="46" t="str">
        <f t="shared" ca="1" si="159"/>
        <v/>
      </c>
      <c r="P869" s="46" t="str">
        <f t="shared" ca="1" si="160"/>
        <v/>
      </c>
      <c r="Q869" s="53" t="str">
        <f t="shared" ca="1" si="161"/>
        <v/>
      </c>
      <c r="R869" s="53" t="str">
        <f t="shared" ca="1" si="162"/>
        <v/>
      </c>
    </row>
    <row r="870" spans="1:18" x14ac:dyDescent="0.25">
      <c r="A870" s="31">
        <v>864</v>
      </c>
      <c r="B870" s="37" t="str">
        <f t="shared" ca="1" si="152"/>
        <v/>
      </c>
      <c r="C870" s="40" t="str">
        <f t="shared" ca="1" si="153"/>
        <v/>
      </c>
      <c r="D870" s="43" t="str">
        <f ca="1">+IF($C870&lt;&gt;"",VLOOKUP(YEAR($C870),'Proyecciones cuota'!$B$5:$C$113,2,FALSE),"")</f>
        <v/>
      </c>
      <c r="E870" s="171">
        <f ca="1">IFERROR(IF($D870&lt;&gt;"",VLOOKUP(C870,Simulador!$H$17:$I$27,2,FALSE),0),0)</f>
        <v>0</v>
      </c>
      <c r="F870" s="46" t="str">
        <f t="shared" ca="1" si="154"/>
        <v/>
      </c>
      <c r="G870" s="43" t="str">
        <f ca="1">+IF(F870&lt;&gt;"",F870*VLOOKUP(YEAR($C870),'Proyecciones DTF'!$B$4:$Y$112,IF(C870&lt;EOMONTH($C$1,61),6,IF(AND(C870&gt;=EOMONTH($C$1,61),C870&lt;EOMONTH($C$1,90)),9,IF(AND(C870&gt;=EOMONTH($C$1,91),C870&lt;EOMONTH($C$1,120)),12,IF(AND(C870&gt;=EOMONTH($C$1,121),C870&lt;EOMONTH($C$1,150)),15,IF(AND(C870&gt;=EOMONTH($C$1,151),C870&lt;EOMONTH($C$1,180)),18,IF(AND(C870&gt;=EOMONTH($C$1,181),C870&lt;EOMONTH($C$1,210)),21,24))))))),"")</f>
        <v/>
      </c>
      <c r="H870" s="47" t="str">
        <f ca="1">+IF(F870&lt;&gt;"",F870*VLOOKUP(YEAR($C870),'Proyecciones DTF'!$B$4:$Y$112,IF(C870&lt;EOMONTH($C$1,61),3,IF(AND(C870&gt;=EOMONTH($C$1,61),C870&lt;EOMONTH($C$1,90)),6,IF(AND(C870&gt;=EOMONTH($C$1,91),C870&lt;EOMONTH($C$1,120)),9,IF(AND(C870&gt;=EOMONTH($C$1,121),C870&lt;EOMONTH($C$1,150)),12,IF(AND(C870&gt;=EOMONTH($C$1,151),C870&lt;EOMONTH($C$1,180)),15,IF(AND(C870&gt;=EOMONTH($C$1,181),C870&lt;EOMONTH($C$1,210)),18,21))))))),"")</f>
        <v/>
      </c>
      <c r="I870" s="88" t="str">
        <f t="shared" ca="1" si="155"/>
        <v/>
      </c>
      <c r="J870" s="138" t="str">
        <f t="shared" ca="1" si="156"/>
        <v/>
      </c>
      <c r="K870" s="43" t="str">
        <f ca="1">+IF(G870&lt;&gt;"",SUM($G$7:G870),"")</f>
        <v/>
      </c>
      <c r="L870" s="46" t="str">
        <f t="shared" ca="1" si="157"/>
        <v/>
      </c>
      <c r="M870" s="51" t="str">
        <f ca="1">+IF(H870&lt;&gt;"",SUM($H$7:H870),"")</f>
        <v/>
      </c>
      <c r="N870" s="47" t="str">
        <f t="shared" ca="1" si="158"/>
        <v/>
      </c>
      <c r="O870" s="46" t="str">
        <f t="shared" ca="1" si="159"/>
        <v/>
      </c>
      <c r="P870" s="46" t="str">
        <f t="shared" ca="1" si="160"/>
        <v/>
      </c>
      <c r="Q870" s="53" t="str">
        <f t="shared" ca="1" si="161"/>
        <v/>
      </c>
      <c r="R870" s="53" t="str">
        <f t="shared" ca="1" si="162"/>
        <v/>
      </c>
    </row>
    <row r="871" spans="1:18" x14ac:dyDescent="0.25">
      <c r="A871" s="31">
        <v>865</v>
      </c>
      <c r="B871" s="37" t="str">
        <f t="shared" ca="1" si="152"/>
        <v/>
      </c>
      <c r="C871" s="40" t="str">
        <f t="shared" ca="1" si="153"/>
        <v/>
      </c>
      <c r="D871" s="43" t="str">
        <f ca="1">+IF($C871&lt;&gt;"",VLOOKUP(YEAR($C871),'Proyecciones cuota'!$B$5:$C$113,2,FALSE),"")</f>
        <v/>
      </c>
      <c r="E871" s="171">
        <f ca="1">IFERROR(IF($D871&lt;&gt;"",VLOOKUP(C871,Simulador!$H$17:$I$27,2,FALSE),0),0)</f>
        <v>0</v>
      </c>
      <c r="F871" s="46" t="str">
        <f t="shared" ca="1" si="154"/>
        <v/>
      </c>
      <c r="G871" s="43" t="str">
        <f ca="1">+IF(F871&lt;&gt;"",F871*VLOOKUP(YEAR($C871),'Proyecciones DTF'!$B$4:$Y$112,IF(C871&lt;EOMONTH($C$1,61),6,IF(AND(C871&gt;=EOMONTH($C$1,61),C871&lt;EOMONTH($C$1,90)),9,IF(AND(C871&gt;=EOMONTH($C$1,91),C871&lt;EOMONTH($C$1,120)),12,IF(AND(C871&gt;=EOMONTH($C$1,121),C871&lt;EOMONTH($C$1,150)),15,IF(AND(C871&gt;=EOMONTH($C$1,151),C871&lt;EOMONTH($C$1,180)),18,IF(AND(C871&gt;=EOMONTH($C$1,181),C871&lt;EOMONTH($C$1,210)),21,24))))))),"")</f>
        <v/>
      </c>
      <c r="H871" s="47" t="str">
        <f ca="1">+IF(F871&lt;&gt;"",F871*VLOOKUP(YEAR($C871),'Proyecciones DTF'!$B$4:$Y$112,IF(C871&lt;EOMONTH($C$1,61),3,IF(AND(C871&gt;=EOMONTH($C$1,61),C871&lt;EOMONTH($C$1,90)),6,IF(AND(C871&gt;=EOMONTH($C$1,91),C871&lt;EOMONTH($C$1,120)),9,IF(AND(C871&gt;=EOMONTH($C$1,121),C871&lt;EOMONTH($C$1,150)),12,IF(AND(C871&gt;=EOMONTH($C$1,151),C871&lt;EOMONTH($C$1,180)),15,IF(AND(C871&gt;=EOMONTH($C$1,181),C871&lt;EOMONTH($C$1,210)),18,21))))))),"")</f>
        <v/>
      </c>
      <c r="I871" s="88" t="str">
        <f t="shared" ca="1" si="155"/>
        <v/>
      </c>
      <c r="J871" s="138" t="str">
        <f t="shared" ca="1" si="156"/>
        <v/>
      </c>
      <c r="K871" s="43" t="str">
        <f ca="1">+IF(G871&lt;&gt;"",SUM($G$7:G871),"")</f>
        <v/>
      </c>
      <c r="L871" s="46" t="str">
        <f t="shared" ca="1" si="157"/>
        <v/>
      </c>
      <c r="M871" s="51" t="str">
        <f ca="1">+IF(H871&lt;&gt;"",SUM($H$7:H871),"")</f>
        <v/>
      </c>
      <c r="N871" s="47" t="str">
        <f t="shared" ca="1" si="158"/>
        <v/>
      </c>
      <c r="O871" s="46" t="str">
        <f t="shared" ca="1" si="159"/>
        <v/>
      </c>
      <c r="P871" s="46" t="str">
        <f t="shared" ca="1" si="160"/>
        <v/>
      </c>
      <c r="Q871" s="53" t="str">
        <f t="shared" ca="1" si="161"/>
        <v/>
      </c>
      <c r="R871" s="53" t="str">
        <f t="shared" ca="1" si="162"/>
        <v/>
      </c>
    </row>
    <row r="872" spans="1:18" x14ac:dyDescent="0.25">
      <c r="A872" s="31">
        <v>866</v>
      </c>
      <c r="B872" s="37" t="str">
        <f t="shared" ca="1" si="152"/>
        <v/>
      </c>
      <c r="C872" s="40" t="str">
        <f t="shared" ca="1" si="153"/>
        <v/>
      </c>
      <c r="D872" s="43" t="str">
        <f ca="1">+IF($C872&lt;&gt;"",VLOOKUP(YEAR($C872),'Proyecciones cuota'!$B$5:$C$113,2,FALSE),"")</f>
        <v/>
      </c>
      <c r="E872" s="171">
        <f ca="1">IFERROR(IF($D872&lt;&gt;"",VLOOKUP(C872,Simulador!$H$17:$I$27,2,FALSE),0),0)</f>
        <v>0</v>
      </c>
      <c r="F872" s="46" t="str">
        <f t="shared" ca="1" si="154"/>
        <v/>
      </c>
      <c r="G872" s="43" t="str">
        <f ca="1">+IF(F872&lt;&gt;"",F872*VLOOKUP(YEAR($C872),'Proyecciones DTF'!$B$4:$Y$112,IF(C872&lt;EOMONTH($C$1,61),6,IF(AND(C872&gt;=EOMONTH($C$1,61),C872&lt;EOMONTH($C$1,90)),9,IF(AND(C872&gt;=EOMONTH($C$1,91),C872&lt;EOMONTH($C$1,120)),12,IF(AND(C872&gt;=EOMONTH($C$1,121),C872&lt;EOMONTH($C$1,150)),15,IF(AND(C872&gt;=EOMONTH($C$1,151),C872&lt;EOMONTH($C$1,180)),18,IF(AND(C872&gt;=EOMONTH($C$1,181),C872&lt;EOMONTH($C$1,210)),21,24))))))),"")</f>
        <v/>
      </c>
      <c r="H872" s="47" t="str">
        <f ca="1">+IF(F872&lt;&gt;"",F872*VLOOKUP(YEAR($C872),'Proyecciones DTF'!$B$4:$Y$112,IF(C872&lt;EOMONTH($C$1,61),3,IF(AND(C872&gt;=EOMONTH($C$1,61),C872&lt;EOMONTH($C$1,90)),6,IF(AND(C872&gt;=EOMONTH($C$1,91),C872&lt;EOMONTH($C$1,120)),9,IF(AND(C872&gt;=EOMONTH($C$1,121),C872&lt;EOMONTH($C$1,150)),12,IF(AND(C872&gt;=EOMONTH($C$1,151),C872&lt;EOMONTH($C$1,180)),15,IF(AND(C872&gt;=EOMONTH($C$1,181),C872&lt;EOMONTH($C$1,210)),18,21))))))),"")</f>
        <v/>
      </c>
      <c r="I872" s="88" t="str">
        <f t="shared" ca="1" si="155"/>
        <v/>
      </c>
      <c r="J872" s="138" t="str">
        <f t="shared" ca="1" si="156"/>
        <v/>
      </c>
      <c r="K872" s="43" t="str">
        <f ca="1">+IF(G872&lt;&gt;"",SUM($G$7:G872),"")</f>
        <v/>
      </c>
      <c r="L872" s="46" t="str">
        <f t="shared" ca="1" si="157"/>
        <v/>
      </c>
      <c r="M872" s="51" t="str">
        <f ca="1">+IF(H872&lt;&gt;"",SUM($H$7:H872),"")</f>
        <v/>
      </c>
      <c r="N872" s="47" t="str">
        <f t="shared" ca="1" si="158"/>
        <v/>
      </c>
      <c r="O872" s="46" t="str">
        <f t="shared" ca="1" si="159"/>
        <v/>
      </c>
      <c r="P872" s="46" t="str">
        <f t="shared" ca="1" si="160"/>
        <v/>
      </c>
      <c r="Q872" s="53" t="str">
        <f t="shared" ca="1" si="161"/>
        <v/>
      </c>
      <c r="R872" s="53" t="str">
        <f t="shared" ca="1" si="162"/>
        <v/>
      </c>
    </row>
    <row r="873" spans="1:18" x14ac:dyDescent="0.25">
      <c r="A873" s="31">
        <v>867</v>
      </c>
      <c r="B873" s="37" t="str">
        <f t="shared" ca="1" si="152"/>
        <v/>
      </c>
      <c r="C873" s="40" t="str">
        <f t="shared" ca="1" si="153"/>
        <v/>
      </c>
      <c r="D873" s="43" t="str">
        <f ca="1">+IF($C873&lt;&gt;"",VLOOKUP(YEAR($C873),'Proyecciones cuota'!$B$5:$C$113,2,FALSE),"")</f>
        <v/>
      </c>
      <c r="E873" s="171">
        <f ca="1">IFERROR(IF($D873&lt;&gt;"",VLOOKUP(C873,Simulador!$H$17:$I$27,2,FALSE),0),0)</f>
        <v>0</v>
      </c>
      <c r="F873" s="46" t="str">
        <f t="shared" ca="1" si="154"/>
        <v/>
      </c>
      <c r="G873" s="43" t="str">
        <f ca="1">+IF(F873&lt;&gt;"",F873*VLOOKUP(YEAR($C873),'Proyecciones DTF'!$B$4:$Y$112,IF(C873&lt;EOMONTH($C$1,61),6,IF(AND(C873&gt;=EOMONTH($C$1,61),C873&lt;EOMONTH($C$1,90)),9,IF(AND(C873&gt;=EOMONTH($C$1,91),C873&lt;EOMONTH($C$1,120)),12,IF(AND(C873&gt;=EOMONTH($C$1,121),C873&lt;EOMONTH($C$1,150)),15,IF(AND(C873&gt;=EOMONTH($C$1,151),C873&lt;EOMONTH($C$1,180)),18,IF(AND(C873&gt;=EOMONTH($C$1,181),C873&lt;EOMONTH($C$1,210)),21,24))))))),"")</f>
        <v/>
      </c>
      <c r="H873" s="47" t="str">
        <f ca="1">+IF(F873&lt;&gt;"",F873*VLOOKUP(YEAR($C873),'Proyecciones DTF'!$B$4:$Y$112,IF(C873&lt;EOMONTH($C$1,61),3,IF(AND(C873&gt;=EOMONTH($C$1,61),C873&lt;EOMONTH($C$1,90)),6,IF(AND(C873&gt;=EOMONTH($C$1,91),C873&lt;EOMONTH($C$1,120)),9,IF(AND(C873&gt;=EOMONTH($C$1,121),C873&lt;EOMONTH($C$1,150)),12,IF(AND(C873&gt;=EOMONTH($C$1,151),C873&lt;EOMONTH($C$1,180)),15,IF(AND(C873&gt;=EOMONTH($C$1,181),C873&lt;EOMONTH($C$1,210)),18,21))))))),"")</f>
        <v/>
      </c>
      <c r="I873" s="88" t="str">
        <f t="shared" ca="1" si="155"/>
        <v/>
      </c>
      <c r="J873" s="138" t="str">
        <f t="shared" ca="1" si="156"/>
        <v/>
      </c>
      <c r="K873" s="43" t="str">
        <f ca="1">+IF(G873&lt;&gt;"",SUM($G$7:G873),"")</f>
        <v/>
      </c>
      <c r="L873" s="46" t="str">
        <f t="shared" ca="1" si="157"/>
        <v/>
      </c>
      <c r="M873" s="51" t="str">
        <f ca="1">+IF(H873&lt;&gt;"",SUM($H$7:H873),"")</f>
        <v/>
      </c>
      <c r="N873" s="47" t="str">
        <f t="shared" ca="1" si="158"/>
        <v/>
      </c>
      <c r="O873" s="46" t="str">
        <f t="shared" ca="1" si="159"/>
        <v/>
      </c>
      <c r="P873" s="46" t="str">
        <f t="shared" ca="1" si="160"/>
        <v/>
      </c>
      <c r="Q873" s="53" t="str">
        <f t="shared" ca="1" si="161"/>
        <v/>
      </c>
      <c r="R873" s="53" t="str">
        <f t="shared" ca="1" si="162"/>
        <v/>
      </c>
    </row>
    <row r="874" spans="1:18" x14ac:dyDescent="0.25">
      <c r="A874" s="31">
        <v>868</v>
      </c>
      <c r="B874" s="37" t="str">
        <f t="shared" ca="1" si="152"/>
        <v/>
      </c>
      <c r="C874" s="40" t="str">
        <f t="shared" ca="1" si="153"/>
        <v/>
      </c>
      <c r="D874" s="43" t="str">
        <f ca="1">+IF($C874&lt;&gt;"",VLOOKUP(YEAR($C874),'Proyecciones cuota'!$B$5:$C$113,2,FALSE),"")</f>
        <v/>
      </c>
      <c r="E874" s="171">
        <f ca="1">IFERROR(IF($D874&lt;&gt;"",VLOOKUP(C874,Simulador!$H$17:$I$27,2,FALSE),0),0)</f>
        <v>0</v>
      </c>
      <c r="F874" s="46" t="str">
        <f t="shared" ca="1" si="154"/>
        <v/>
      </c>
      <c r="G874" s="43" t="str">
        <f ca="1">+IF(F874&lt;&gt;"",F874*VLOOKUP(YEAR($C874),'Proyecciones DTF'!$B$4:$Y$112,IF(C874&lt;EOMONTH($C$1,61),6,IF(AND(C874&gt;=EOMONTH($C$1,61),C874&lt;EOMONTH($C$1,90)),9,IF(AND(C874&gt;=EOMONTH($C$1,91),C874&lt;EOMONTH($C$1,120)),12,IF(AND(C874&gt;=EOMONTH($C$1,121),C874&lt;EOMONTH($C$1,150)),15,IF(AND(C874&gt;=EOMONTH($C$1,151),C874&lt;EOMONTH($C$1,180)),18,IF(AND(C874&gt;=EOMONTH($C$1,181),C874&lt;EOMONTH($C$1,210)),21,24))))))),"")</f>
        <v/>
      </c>
      <c r="H874" s="47" t="str">
        <f ca="1">+IF(F874&lt;&gt;"",F874*VLOOKUP(YEAR($C874),'Proyecciones DTF'!$B$4:$Y$112,IF(C874&lt;EOMONTH($C$1,61),3,IF(AND(C874&gt;=EOMONTH($C$1,61),C874&lt;EOMONTH($C$1,90)),6,IF(AND(C874&gt;=EOMONTH($C$1,91),C874&lt;EOMONTH($C$1,120)),9,IF(AND(C874&gt;=EOMONTH($C$1,121),C874&lt;EOMONTH($C$1,150)),12,IF(AND(C874&gt;=EOMONTH($C$1,151),C874&lt;EOMONTH($C$1,180)),15,IF(AND(C874&gt;=EOMONTH($C$1,181),C874&lt;EOMONTH($C$1,210)),18,21))))))),"")</f>
        <v/>
      </c>
      <c r="I874" s="88" t="str">
        <f t="shared" ca="1" si="155"/>
        <v/>
      </c>
      <c r="J874" s="138" t="str">
        <f t="shared" ca="1" si="156"/>
        <v/>
      </c>
      <c r="K874" s="43" t="str">
        <f ca="1">+IF(G874&lt;&gt;"",SUM($G$7:G874),"")</f>
        <v/>
      </c>
      <c r="L874" s="46" t="str">
        <f t="shared" ca="1" si="157"/>
        <v/>
      </c>
      <c r="M874" s="51" t="str">
        <f ca="1">+IF(H874&lt;&gt;"",SUM($H$7:H874),"")</f>
        <v/>
      </c>
      <c r="N874" s="47" t="str">
        <f t="shared" ca="1" si="158"/>
        <v/>
      </c>
      <c r="O874" s="46" t="str">
        <f t="shared" ca="1" si="159"/>
        <v/>
      </c>
      <c r="P874" s="46" t="str">
        <f t="shared" ca="1" si="160"/>
        <v/>
      </c>
      <c r="Q874" s="53" t="str">
        <f t="shared" ca="1" si="161"/>
        <v/>
      </c>
      <c r="R874" s="53" t="str">
        <f t="shared" ca="1" si="162"/>
        <v/>
      </c>
    </row>
    <row r="875" spans="1:18" x14ac:dyDescent="0.25">
      <c r="A875" s="31">
        <v>869</v>
      </c>
      <c r="B875" s="37" t="str">
        <f t="shared" ca="1" si="152"/>
        <v/>
      </c>
      <c r="C875" s="40" t="str">
        <f t="shared" ca="1" si="153"/>
        <v/>
      </c>
      <c r="D875" s="43" t="str">
        <f ca="1">+IF($C875&lt;&gt;"",VLOOKUP(YEAR($C875),'Proyecciones cuota'!$B$5:$C$113,2,FALSE),"")</f>
        <v/>
      </c>
      <c r="E875" s="171">
        <f ca="1">IFERROR(IF($D875&lt;&gt;"",VLOOKUP(C875,Simulador!$H$17:$I$27,2,FALSE),0),0)</f>
        <v>0</v>
      </c>
      <c r="F875" s="46" t="str">
        <f t="shared" ca="1" si="154"/>
        <v/>
      </c>
      <c r="G875" s="43" t="str">
        <f ca="1">+IF(F875&lt;&gt;"",F875*VLOOKUP(YEAR($C875),'Proyecciones DTF'!$B$4:$Y$112,IF(C875&lt;EOMONTH($C$1,61),6,IF(AND(C875&gt;=EOMONTH($C$1,61),C875&lt;EOMONTH($C$1,90)),9,IF(AND(C875&gt;=EOMONTH($C$1,91),C875&lt;EOMONTH($C$1,120)),12,IF(AND(C875&gt;=EOMONTH($C$1,121),C875&lt;EOMONTH($C$1,150)),15,IF(AND(C875&gt;=EOMONTH($C$1,151),C875&lt;EOMONTH($C$1,180)),18,IF(AND(C875&gt;=EOMONTH($C$1,181),C875&lt;EOMONTH($C$1,210)),21,24))))))),"")</f>
        <v/>
      </c>
      <c r="H875" s="47" t="str">
        <f ca="1">+IF(F875&lt;&gt;"",F875*VLOOKUP(YEAR($C875),'Proyecciones DTF'!$B$4:$Y$112,IF(C875&lt;EOMONTH($C$1,61),3,IF(AND(C875&gt;=EOMONTH($C$1,61),C875&lt;EOMONTH($C$1,90)),6,IF(AND(C875&gt;=EOMONTH($C$1,91),C875&lt;EOMONTH($C$1,120)),9,IF(AND(C875&gt;=EOMONTH($C$1,121),C875&lt;EOMONTH($C$1,150)),12,IF(AND(C875&gt;=EOMONTH($C$1,151),C875&lt;EOMONTH($C$1,180)),15,IF(AND(C875&gt;=EOMONTH($C$1,181),C875&lt;EOMONTH($C$1,210)),18,21))))))),"")</f>
        <v/>
      </c>
      <c r="I875" s="88" t="str">
        <f t="shared" ca="1" si="155"/>
        <v/>
      </c>
      <c r="J875" s="138" t="str">
        <f t="shared" ca="1" si="156"/>
        <v/>
      </c>
      <c r="K875" s="43" t="str">
        <f ca="1">+IF(G875&lt;&gt;"",SUM($G$7:G875),"")</f>
        <v/>
      </c>
      <c r="L875" s="46" t="str">
        <f t="shared" ca="1" si="157"/>
        <v/>
      </c>
      <c r="M875" s="51" t="str">
        <f ca="1">+IF(H875&lt;&gt;"",SUM($H$7:H875),"")</f>
        <v/>
      </c>
      <c r="N875" s="47" t="str">
        <f t="shared" ca="1" si="158"/>
        <v/>
      </c>
      <c r="O875" s="46" t="str">
        <f t="shared" ca="1" si="159"/>
        <v/>
      </c>
      <c r="P875" s="46" t="str">
        <f t="shared" ca="1" si="160"/>
        <v/>
      </c>
      <c r="Q875" s="53" t="str">
        <f t="shared" ca="1" si="161"/>
        <v/>
      </c>
      <c r="R875" s="53" t="str">
        <f t="shared" ca="1" si="162"/>
        <v/>
      </c>
    </row>
    <row r="876" spans="1:18" x14ac:dyDescent="0.25">
      <c r="A876" s="31">
        <v>870</v>
      </c>
      <c r="B876" s="37" t="str">
        <f t="shared" ca="1" si="152"/>
        <v/>
      </c>
      <c r="C876" s="40" t="str">
        <f t="shared" ca="1" si="153"/>
        <v/>
      </c>
      <c r="D876" s="43" t="str">
        <f ca="1">+IF($C876&lt;&gt;"",VLOOKUP(YEAR($C876),'Proyecciones cuota'!$B$5:$C$113,2,FALSE),"")</f>
        <v/>
      </c>
      <c r="E876" s="171">
        <f ca="1">IFERROR(IF($D876&lt;&gt;"",VLOOKUP(C876,Simulador!$H$17:$I$27,2,FALSE),0),0)</f>
        <v>0</v>
      </c>
      <c r="F876" s="46" t="str">
        <f t="shared" ca="1" si="154"/>
        <v/>
      </c>
      <c r="G876" s="43" t="str">
        <f ca="1">+IF(F876&lt;&gt;"",F876*VLOOKUP(YEAR($C876),'Proyecciones DTF'!$B$4:$Y$112,IF(C876&lt;EOMONTH($C$1,61),6,IF(AND(C876&gt;=EOMONTH($C$1,61),C876&lt;EOMONTH($C$1,90)),9,IF(AND(C876&gt;=EOMONTH($C$1,91),C876&lt;EOMONTH($C$1,120)),12,IF(AND(C876&gt;=EOMONTH($C$1,121),C876&lt;EOMONTH($C$1,150)),15,IF(AND(C876&gt;=EOMONTH($C$1,151),C876&lt;EOMONTH($C$1,180)),18,IF(AND(C876&gt;=EOMONTH($C$1,181),C876&lt;EOMONTH($C$1,210)),21,24))))))),"")</f>
        <v/>
      </c>
      <c r="H876" s="47" t="str">
        <f ca="1">+IF(F876&lt;&gt;"",F876*VLOOKUP(YEAR($C876),'Proyecciones DTF'!$B$4:$Y$112,IF(C876&lt;EOMONTH($C$1,61),3,IF(AND(C876&gt;=EOMONTH($C$1,61),C876&lt;EOMONTH($C$1,90)),6,IF(AND(C876&gt;=EOMONTH($C$1,91),C876&lt;EOMONTH($C$1,120)),9,IF(AND(C876&gt;=EOMONTH($C$1,121),C876&lt;EOMONTH($C$1,150)),12,IF(AND(C876&gt;=EOMONTH($C$1,151),C876&lt;EOMONTH($C$1,180)),15,IF(AND(C876&gt;=EOMONTH($C$1,181),C876&lt;EOMONTH($C$1,210)),18,21))))))),"")</f>
        <v/>
      </c>
      <c r="I876" s="88" t="str">
        <f t="shared" ca="1" si="155"/>
        <v/>
      </c>
      <c r="J876" s="138" t="str">
        <f t="shared" ca="1" si="156"/>
        <v/>
      </c>
      <c r="K876" s="43" t="str">
        <f ca="1">+IF(G876&lt;&gt;"",SUM($G$7:G876),"")</f>
        <v/>
      </c>
      <c r="L876" s="46" t="str">
        <f t="shared" ca="1" si="157"/>
        <v/>
      </c>
      <c r="M876" s="51" t="str">
        <f ca="1">+IF(H876&lt;&gt;"",SUM($H$7:H876),"")</f>
        <v/>
      </c>
      <c r="N876" s="47" t="str">
        <f t="shared" ca="1" si="158"/>
        <v/>
      </c>
      <c r="O876" s="46" t="str">
        <f t="shared" ca="1" si="159"/>
        <v/>
      </c>
      <c r="P876" s="46" t="str">
        <f t="shared" ca="1" si="160"/>
        <v/>
      </c>
      <c r="Q876" s="53" t="str">
        <f t="shared" ca="1" si="161"/>
        <v/>
      </c>
      <c r="R876" s="53" t="str">
        <f t="shared" ca="1" si="162"/>
        <v/>
      </c>
    </row>
    <row r="877" spans="1:18" x14ac:dyDescent="0.25">
      <c r="A877" s="31">
        <v>871</v>
      </c>
      <c r="B877" s="37" t="str">
        <f t="shared" ca="1" si="152"/>
        <v/>
      </c>
      <c r="C877" s="40" t="str">
        <f t="shared" ca="1" si="153"/>
        <v/>
      </c>
      <c r="D877" s="43" t="str">
        <f ca="1">+IF($C877&lt;&gt;"",VLOOKUP(YEAR($C877),'Proyecciones cuota'!$B$5:$C$113,2,FALSE),"")</f>
        <v/>
      </c>
      <c r="E877" s="171">
        <f ca="1">IFERROR(IF($D877&lt;&gt;"",VLOOKUP(C877,Simulador!$H$17:$I$27,2,FALSE),0),0)</f>
        <v>0</v>
      </c>
      <c r="F877" s="46" t="str">
        <f t="shared" ca="1" si="154"/>
        <v/>
      </c>
      <c r="G877" s="43" t="str">
        <f ca="1">+IF(F877&lt;&gt;"",F877*VLOOKUP(YEAR($C877),'Proyecciones DTF'!$B$4:$Y$112,IF(C877&lt;EOMONTH($C$1,61),6,IF(AND(C877&gt;=EOMONTH($C$1,61),C877&lt;EOMONTH($C$1,90)),9,IF(AND(C877&gt;=EOMONTH($C$1,91),C877&lt;EOMONTH($C$1,120)),12,IF(AND(C877&gt;=EOMONTH($C$1,121),C877&lt;EOMONTH($C$1,150)),15,IF(AND(C877&gt;=EOMONTH($C$1,151),C877&lt;EOMONTH($C$1,180)),18,IF(AND(C877&gt;=EOMONTH($C$1,181),C877&lt;EOMONTH($C$1,210)),21,24))))))),"")</f>
        <v/>
      </c>
      <c r="H877" s="47" t="str">
        <f ca="1">+IF(F877&lt;&gt;"",F877*VLOOKUP(YEAR($C877),'Proyecciones DTF'!$B$4:$Y$112,IF(C877&lt;EOMONTH($C$1,61),3,IF(AND(C877&gt;=EOMONTH($C$1,61),C877&lt;EOMONTH($C$1,90)),6,IF(AND(C877&gt;=EOMONTH($C$1,91),C877&lt;EOMONTH($C$1,120)),9,IF(AND(C877&gt;=EOMONTH($C$1,121),C877&lt;EOMONTH($C$1,150)),12,IF(AND(C877&gt;=EOMONTH($C$1,151),C877&lt;EOMONTH($C$1,180)),15,IF(AND(C877&gt;=EOMONTH($C$1,181),C877&lt;EOMONTH($C$1,210)),18,21))))))),"")</f>
        <v/>
      </c>
      <c r="I877" s="88" t="str">
        <f t="shared" ca="1" si="155"/>
        <v/>
      </c>
      <c r="J877" s="138" t="str">
        <f t="shared" ca="1" si="156"/>
        <v/>
      </c>
      <c r="K877" s="43" t="str">
        <f ca="1">+IF(G877&lt;&gt;"",SUM($G$7:G877),"")</f>
        <v/>
      </c>
      <c r="L877" s="46" t="str">
        <f t="shared" ca="1" si="157"/>
        <v/>
      </c>
      <c r="M877" s="51" t="str">
        <f ca="1">+IF(H877&lt;&gt;"",SUM($H$7:H877),"")</f>
        <v/>
      </c>
      <c r="N877" s="47" t="str">
        <f t="shared" ca="1" si="158"/>
        <v/>
      </c>
      <c r="O877" s="46" t="str">
        <f t="shared" ca="1" si="159"/>
        <v/>
      </c>
      <c r="P877" s="46" t="str">
        <f t="shared" ca="1" si="160"/>
        <v/>
      </c>
      <c r="Q877" s="53" t="str">
        <f t="shared" ca="1" si="161"/>
        <v/>
      </c>
      <c r="R877" s="53" t="str">
        <f t="shared" ca="1" si="162"/>
        <v/>
      </c>
    </row>
    <row r="878" spans="1:18" x14ac:dyDescent="0.25">
      <c r="A878" s="31">
        <v>872</v>
      </c>
      <c r="B878" s="37" t="str">
        <f t="shared" ca="1" si="152"/>
        <v/>
      </c>
      <c r="C878" s="40" t="str">
        <f t="shared" ca="1" si="153"/>
        <v/>
      </c>
      <c r="D878" s="43" t="str">
        <f ca="1">+IF($C878&lt;&gt;"",VLOOKUP(YEAR($C878),'Proyecciones cuota'!$B$5:$C$113,2,FALSE),"")</f>
        <v/>
      </c>
      <c r="E878" s="171">
        <f ca="1">IFERROR(IF($D878&lt;&gt;"",VLOOKUP(C878,Simulador!$H$17:$I$27,2,FALSE),0),0)</f>
        <v>0</v>
      </c>
      <c r="F878" s="46" t="str">
        <f t="shared" ca="1" si="154"/>
        <v/>
      </c>
      <c r="G878" s="43" t="str">
        <f ca="1">+IF(F878&lt;&gt;"",F878*VLOOKUP(YEAR($C878),'Proyecciones DTF'!$B$4:$Y$112,IF(C878&lt;EOMONTH($C$1,61),6,IF(AND(C878&gt;=EOMONTH($C$1,61),C878&lt;EOMONTH($C$1,90)),9,IF(AND(C878&gt;=EOMONTH($C$1,91),C878&lt;EOMONTH($C$1,120)),12,IF(AND(C878&gt;=EOMONTH($C$1,121),C878&lt;EOMONTH($C$1,150)),15,IF(AND(C878&gt;=EOMONTH($C$1,151),C878&lt;EOMONTH($C$1,180)),18,IF(AND(C878&gt;=EOMONTH($C$1,181),C878&lt;EOMONTH($C$1,210)),21,24))))))),"")</f>
        <v/>
      </c>
      <c r="H878" s="47" t="str">
        <f ca="1">+IF(F878&lt;&gt;"",F878*VLOOKUP(YEAR($C878),'Proyecciones DTF'!$B$4:$Y$112,IF(C878&lt;EOMONTH($C$1,61),3,IF(AND(C878&gt;=EOMONTH($C$1,61),C878&lt;EOMONTH($C$1,90)),6,IF(AND(C878&gt;=EOMONTH($C$1,91),C878&lt;EOMONTH($C$1,120)),9,IF(AND(C878&gt;=EOMONTH($C$1,121),C878&lt;EOMONTH($C$1,150)),12,IF(AND(C878&gt;=EOMONTH($C$1,151),C878&lt;EOMONTH($C$1,180)),15,IF(AND(C878&gt;=EOMONTH($C$1,181),C878&lt;EOMONTH($C$1,210)),18,21))))))),"")</f>
        <v/>
      </c>
      <c r="I878" s="88" t="str">
        <f t="shared" ca="1" si="155"/>
        <v/>
      </c>
      <c r="J878" s="138" t="str">
        <f t="shared" ca="1" si="156"/>
        <v/>
      </c>
      <c r="K878" s="43" t="str">
        <f ca="1">+IF(G878&lt;&gt;"",SUM($G$7:G878),"")</f>
        <v/>
      </c>
      <c r="L878" s="46" t="str">
        <f t="shared" ca="1" si="157"/>
        <v/>
      </c>
      <c r="M878" s="51" t="str">
        <f ca="1">+IF(H878&lt;&gt;"",SUM($H$7:H878),"")</f>
        <v/>
      </c>
      <c r="N878" s="47" t="str">
        <f t="shared" ca="1" si="158"/>
        <v/>
      </c>
      <c r="O878" s="46" t="str">
        <f t="shared" ca="1" si="159"/>
        <v/>
      </c>
      <c r="P878" s="46" t="str">
        <f t="shared" ca="1" si="160"/>
        <v/>
      </c>
      <c r="Q878" s="53" t="str">
        <f t="shared" ca="1" si="161"/>
        <v/>
      </c>
      <c r="R878" s="53" t="str">
        <f t="shared" ca="1" si="162"/>
        <v/>
      </c>
    </row>
    <row r="879" spans="1:18" x14ac:dyDescent="0.25">
      <c r="A879" s="31">
        <v>873</v>
      </c>
      <c r="B879" s="37" t="str">
        <f t="shared" ca="1" si="152"/>
        <v/>
      </c>
      <c r="C879" s="40" t="str">
        <f t="shared" ca="1" si="153"/>
        <v/>
      </c>
      <c r="D879" s="43" t="str">
        <f ca="1">+IF($C879&lt;&gt;"",VLOOKUP(YEAR($C879),'Proyecciones cuota'!$B$5:$C$113,2,FALSE),"")</f>
        <v/>
      </c>
      <c r="E879" s="171">
        <f ca="1">IFERROR(IF($D879&lt;&gt;"",VLOOKUP(C879,Simulador!$H$17:$I$27,2,FALSE),0),0)</f>
        <v>0</v>
      </c>
      <c r="F879" s="46" t="str">
        <f t="shared" ca="1" si="154"/>
        <v/>
      </c>
      <c r="G879" s="43" t="str">
        <f ca="1">+IF(F879&lt;&gt;"",F879*VLOOKUP(YEAR($C879),'Proyecciones DTF'!$B$4:$Y$112,IF(C879&lt;EOMONTH($C$1,61),6,IF(AND(C879&gt;=EOMONTH($C$1,61),C879&lt;EOMONTH($C$1,90)),9,IF(AND(C879&gt;=EOMONTH($C$1,91),C879&lt;EOMONTH($C$1,120)),12,IF(AND(C879&gt;=EOMONTH($C$1,121),C879&lt;EOMONTH($C$1,150)),15,IF(AND(C879&gt;=EOMONTH($C$1,151),C879&lt;EOMONTH($C$1,180)),18,IF(AND(C879&gt;=EOMONTH($C$1,181),C879&lt;EOMONTH($C$1,210)),21,24))))))),"")</f>
        <v/>
      </c>
      <c r="H879" s="47" t="str">
        <f ca="1">+IF(F879&lt;&gt;"",F879*VLOOKUP(YEAR($C879),'Proyecciones DTF'!$B$4:$Y$112,IF(C879&lt;EOMONTH($C$1,61),3,IF(AND(C879&gt;=EOMONTH($C$1,61),C879&lt;EOMONTH($C$1,90)),6,IF(AND(C879&gt;=EOMONTH($C$1,91),C879&lt;EOMONTH($C$1,120)),9,IF(AND(C879&gt;=EOMONTH($C$1,121),C879&lt;EOMONTH($C$1,150)),12,IF(AND(C879&gt;=EOMONTH($C$1,151),C879&lt;EOMONTH($C$1,180)),15,IF(AND(C879&gt;=EOMONTH($C$1,181),C879&lt;EOMONTH($C$1,210)),18,21))))))),"")</f>
        <v/>
      </c>
      <c r="I879" s="88" t="str">
        <f t="shared" ca="1" si="155"/>
        <v/>
      </c>
      <c r="J879" s="138" t="str">
        <f t="shared" ca="1" si="156"/>
        <v/>
      </c>
      <c r="K879" s="43" t="str">
        <f ca="1">+IF(G879&lt;&gt;"",SUM($G$7:G879),"")</f>
        <v/>
      </c>
      <c r="L879" s="46" t="str">
        <f t="shared" ca="1" si="157"/>
        <v/>
      </c>
      <c r="M879" s="51" t="str">
        <f ca="1">+IF(H879&lt;&gt;"",SUM($H$7:H879),"")</f>
        <v/>
      </c>
      <c r="N879" s="47" t="str">
        <f t="shared" ca="1" si="158"/>
        <v/>
      </c>
      <c r="O879" s="46" t="str">
        <f t="shared" ca="1" si="159"/>
        <v/>
      </c>
      <c r="P879" s="46" t="str">
        <f t="shared" ca="1" si="160"/>
        <v/>
      </c>
      <c r="Q879" s="53" t="str">
        <f t="shared" ca="1" si="161"/>
        <v/>
      </c>
      <c r="R879" s="53" t="str">
        <f t="shared" ca="1" si="162"/>
        <v/>
      </c>
    </row>
    <row r="880" spans="1:18" x14ac:dyDescent="0.25">
      <c r="A880" s="31">
        <v>874</v>
      </c>
      <c r="B880" s="37" t="str">
        <f t="shared" ca="1" si="152"/>
        <v/>
      </c>
      <c r="C880" s="40" t="str">
        <f t="shared" ca="1" si="153"/>
        <v/>
      </c>
      <c r="D880" s="43" t="str">
        <f ca="1">+IF($C880&lt;&gt;"",VLOOKUP(YEAR($C880),'Proyecciones cuota'!$B$5:$C$113,2,FALSE),"")</f>
        <v/>
      </c>
      <c r="E880" s="171">
        <f ca="1">IFERROR(IF($D880&lt;&gt;"",VLOOKUP(C880,Simulador!$H$17:$I$27,2,FALSE),0),0)</f>
        <v>0</v>
      </c>
      <c r="F880" s="46" t="str">
        <f t="shared" ca="1" si="154"/>
        <v/>
      </c>
      <c r="G880" s="43" t="str">
        <f ca="1">+IF(F880&lt;&gt;"",F880*VLOOKUP(YEAR($C880),'Proyecciones DTF'!$B$4:$Y$112,IF(C880&lt;EOMONTH($C$1,61),6,IF(AND(C880&gt;=EOMONTH($C$1,61),C880&lt;EOMONTH($C$1,90)),9,IF(AND(C880&gt;=EOMONTH($C$1,91),C880&lt;EOMONTH($C$1,120)),12,IF(AND(C880&gt;=EOMONTH($C$1,121),C880&lt;EOMONTH($C$1,150)),15,IF(AND(C880&gt;=EOMONTH($C$1,151),C880&lt;EOMONTH($C$1,180)),18,IF(AND(C880&gt;=EOMONTH($C$1,181),C880&lt;EOMONTH($C$1,210)),21,24))))))),"")</f>
        <v/>
      </c>
      <c r="H880" s="47" t="str">
        <f ca="1">+IF(F880&lt;&gt;"",F880*VLOOKUP(YEAR($C880),'Proyecciones DTF'!$B$4:$Y$112,IF(C880&lt;EOMONTH($C$1,61),3,IF(AND(C880&gt;=EOMONTH($C$1,61),C880&lt;EOMONTH($C$1,90)),6,IF(AND(C880&gt;=EOMONTH($C$1,91),C880&lt;EOMONTH($C$1,120)),9,IF(AND(C880&gt;=EOMONTH($C$1,121),C880&lt;EOMONTH($C$1,150)),12,IF(AND(C880&gt;=EOMONTH($C$1,151),C880&lt;EOMONTH($C$1,180)),15,IF(AND(C880&gt;=EOMONTH($C$1,181),C880&lt;EOMONTH($C$1,210)),18,21))))))),"")</f>
        <v/>
      </c>
      <c r="I880" s="88" t="str">
        <f t="shared" ca="1" si="155"/>
        <v/>
      </c>
      <c r="J880" s="138" t="str">
        <f t="shared" ca="1" si="156"/>
        <v/>
      </c>
      <c r="K880" s="43" t="str">
        <f ca="1">+IF(G880&lt;&gt;"",SUM($G$7:G880),"")</f>
        <v/>
      </c>
      <c r="L880" s="46" t="str">
        <f t="shared" ca="1" si="157"/>
        <v/>
      </c>
      <c r="M880" s="51" t="str">
        <f ca="1">+IF(H880&lt;&gt;"",SUM($H$7:H880),"")</f>
        <v/>
      </c>
      <c r="N880" s="47" t="str">
        <f t="shared" ca="1" si="158"/>
        <v/>
      </c>
      <c r="O880" s="46" t="str">
        <f t="shared" ca="1" si="159"/>
        <v/>
      </c>
      <c r="P880" s="46" t="str">
        <f t="shared" ca="1" si="160"/>
        <v/>
      </c>
      <c r="Q880" s="53" t="str">
        <f t="shared" ca="1" si="161"/>
        <v/>
      </c>
      <c r="R880" s="53" t="str">
        <f t="shared" ca="1" si="162"/>
        <v/>
      </c>
    </row>
    <row r="881" spans="1:18" x14ac:dyDescent="0.25">
      <c r="A881" s="31">
        <v>875</v>
      </c>
      <c r="B881" s="37" t="str">
        <f t="shared" ca="1" si="152"/>
        <v/>
      </c>
      <c r="C881" s="40" t="str">
        <f t="shared" ca="1" si="153"/>
        <v/>
      </c>
      <c r="D881" s="43" t="str">
        <f ca="1">+IF($C881&lt;&gt;"",VLOOKUP(YEAR($C881),'Proyecciones cuota'!$B$5:$C$113,2,FALSE),"")</f>
        <v/>
      </c>
      <c r="E881" s="171">
        <f ca="1">IFERROR(IF($D881&lt;&gt;"",VLOOKUP(C881,Simulador!$H$17:$I$27,2,FALSE),0),0)</f>
        <v>0</v>
      </c>
      <c r="F881" s="46" t="str">
        <f t="shared" ca="1" si="154"/>
        <v/>
      </c>
      <c r="G881" s="43" t="str">
        <f ca="1">+IF(F881&lt;&gt;"",F881*VLOOKUP(YEAR($C881),'Proyecciones DTF'!$B$4:$Y$112,IF(C881&lt;EOMONTH($C$1,61),6,IF(AND(C881&gt;=EOMONTH($C$1,61),C881&lt;EOMONTH($C$1,90)),9,IF(AND(C881&gt;=EOMONTH($C$1,91),C881&lt;EOMONTH($C$1,120)),12,IF(AND(C881&gt;=EOMONTH($C$1,121),C881&lt;EOMONTH($C$1,150)),15,IF(AND(C881&gt;=EOMONTH($C$1,151),C881&lt;EOMONTH($C$1,180)),18,IF(AND(C881&gt;=EOMONTH($C$1,181),C881&lt;EOMONTH($C$1,210)),21,24))))))),"")</f>
        <v/>
      </c>
      <c r="H881" s="47" t="str">
        <f ca="1">+IF(F881&lt;&gt;"",F881*VLOOKUP(YEAR($C881),'Proyecciones DTF'!$B$4:$Y$112,IF(C881&lt;EOMONTH($C$1,61),3,IF(AND(C881&gt;=EOMONTH($C$1,61),C881&lt;EOMONTH($C$1,90)),6,IF(AND(C881&gt;=EOMONTH($C$1,91),C881&lt;EOMONTH($C$1,120)),9,IF(AND(C881&gt;=EOMONTH($C$1,121),C881&lt;EOMONTH($C$1,150)),12,IF(AND(C881&gt;=EOMONTH($C$1,151),C881&lt;EOMONTH($C$1,180)),15,IF(AND(C881&gt;=EOMONTH($C$1,181),C881&lt;EOMONTH($C$1,210)),18,21))))))),"")</f>
        <v/>
      </c>
      <c r="I881" s="88" t="str">
        <f t="shared" ca="1" si="155"/>
        <v/>
      </c>
      <c r="J881" s="138" t="str">
        <f t="shared" ca="1" si="156"/>
        <v/>
      </c>
      <c r="K881" s="43" t="str">
        <f ca="1">+IF(G881&lt;&gt;"",SUM($G$7:G881),"")</f>
        <v/>
      </c>
      <c r="L881" s="46" t="str">
        <f t="shared" ca="1" si="157"/>
        <v/>
      </c>
      <c r="M881" s="51" t="str">
        <f ca="1">+IF(H881&lt;&gt;"",SUM($H$7:H881),"")</f>
        <v/>
      </c>
      <c r="N881" s="47" t="str">
        <f t="shared" ca="1" si="158"/>
        <v/>
      </c>
      <c r="O881" s="46" t="str">
        <f t="shared" ca="1" si="159"/>
        <v/>
      </c>
      <c r="P881" s="46" t="str">
        <f t="shared" ca="1" si="160"/>
        <v/>
      </c>
      <c r="Q881" s="53" t="str">
        <f t="shared" ca="1" si="161"/>
        <v/>
      </c>
      <c r="R881" s="53" t="str">
        <f t="shared" ca="1" si="162"/>
        <v/>
      </c>
    </row>
    <row r="882" spans="1:18" x14ac:dyDescent="0.25">
      <c r="A882" s="31">
        <v>876</v>
      </c>
      <c r="B882" s="37" t="str">
        <f t="shared" ca="1" si="152"/>
        <v/>
      </c>
      <c r="C882" s="40" t="str">
        <f t="shared" ca="1" si="153"/>
        <v/>
      </c>
      <c r="D882" s="43" t="str">
        <f ca="1">+IF($C882&lt;&gt;"",VLOOKUP(YEAR($C882),'Proyecciones cuota'!$B$5:$C$113,2,FALSE),"")</f>
        <v/>
      </c>
      <c r="E882" s="171">
        <f ca="1">IFERROR(IF($D882&lt;&gt;"",VLOOKUP(C882,Simulador!$H$17:$I$27,2,FALSE),0),0)</f>
        <v>0</v>
      </c>
      <c r="F882" s="46" t="str">
        <f t="shared" ca="1" si="154"/>
        <v/>
      </c>
      <c r="G882" s="43" t="str">
        <f ca="1">+IF(F882&lt;&gt;"",F882*VLOOKUP(YEAR($C882),'Proyecciones DTF'!$B$4:$Y$112,IF(C882&lt;EOMONTH($C$1,61),6,IF(AND(C882&gt;=EOMONTH($C$1,61),C882&lt;EOMONTH($C$1,90)),9,IF(AND(C882&gt;=EOMONTH($C$1,91),C882&lt;EOMONTH($C$1,120)),12,IF(AND(C882&gt;=EOMONTH($C$1,121),C882&lt;EOMONTH($C$1,150)),15,IF(AND(C882&gt;=EOMONTH($C$1,151),C882&lt;EOMONTH($C$1,180)),18,IF(AND(C882&gt;=EOMONTH($C$1,181),C882&lt;EOMONTH($C$1,210)),21,24))))))),"")</f>
        <v/>
      </c>
      <c r="H882" s="47" t="str">
        <f ca="1">+IF(F882&lt;&gt;"",F882*VLOOKUP(YEAR($C882),'Proyecciones DTF'!$B$4:$Y$112,IF(C882&lt;EOMONTH($C$1,61),3,IF(AND(C882&gt;=EOMONTH($C$1,61),C882&lt;EOMONTH($C$1,90)),6,IF(AND(C882&gt;=EOMONTH($C$1,91),C882&lt;EOMONTH($C$1,120)),9,IF(AND(C882&gt;=EOMONTH($C$1,121),C882&lt;EOMONTH($C$1,150)),12,IF(AND(C882&gt;=EOMONTH($C$1,151),C882&lt;EOMONTH($C$1,180)),15,IF(AND(C882&gt;=EOMONTH($C$1,181),C882&lt;EOMONTH($C$1,210)),18,21))))))),"")</f>
        <v/>
      </c>
      <c r="I882" s="88" t="str">
        <f t="shared" ca="1" si="155"/>
        <v/>
      </c>
      <c r="J882" s="138" t="str">
        <f t="shared" ca="1" si="156"/>
        <v/>
      </c>
      <c r="K882" s="43" t="str">
        <f ca="1">+IF(G882&lt;&gt;"",SUM($G$7:G882),"")</f>
        <v/>
      </c>
      <c r="L882" s="46" t="str">
        <f t="shared" ca="1" si="157"/>
        <v/>
      </c>
      <c r="M882" s="51" t="str">
        <f ca="1">+IF(H882&lt;&gt;"",SUM($H$7:H882),"")</f>
        <v/>
      </c>
      <c r="N882" s="47" t="str">
        <f t="shared" ca="1" si="158"/>
        <v/>
      </c>
      <c r="O882" s="46" t="str">
        <f t="shared" ca="1" si="159"/>
        <v/>
      </c>
      <c r="P882" s="46" t="str">
        <f t="shared" ca="1" si="160"/>
        <v/>
      </c>
      <c r="Q882" s="53" t="str">
        <f t="shared" ca="1" si="161"/>
        <v/>
      </c>
      <c r="R882" s="53" t="str">
        <f t="shared" ca="1" si="162"/>
        <v/>
      </c>
    </row>
    <row r="883" spans="1:18" x14ac:dyDescent="0.25">
      <c r="A883" s="31">
        <v>877</v>
      </c>
      <c r="B883" s="37" t="str">
        <f t="shared" ca="1" si="152"/>
        <v/>
      </c>
      <c r="C883" s="40" t="str">
        <f t="shared" ca="1" si="153"/>
        <v/>
      </c>
      <c r="D883" s="43" t="str">
        <f ca="1">+IF($C883&lt;&gt;"",VLOOKUP(YEAR($C883),'Proyecciones cuota'!$B$5:$C$113,2,FALSE),"")</f>
        <v/>
      </c>
      <c r="E883" s="171">
        <f ca="1">IFERROR(IF($D883&lt;&gt;"",VLOOKUP(C883,Simulador!$H$17:$I$27,2,FALSE),0),0)</f>
        <v>0</v>
      </c>
      <c r="F883" s="46" t="str">
        <f t="shared" ca="1" si="154"/>
        <v/>
      </c>
      <c r="G883" s="43" t="str">
        <f ca="1">+IF(F883&lt;&gt;"",F883*VLOOKUP(YEAR($C883),'Proyecciones DTF'!$B$4:$Y$112,IF(C883&lt;EOMONTH($C$1,61),6,IF(AND(C883&gt;=EOMONTH($C$1,61),C883&lt;EOMONTH($C$1,90)),9,IF(AND(C883&gt;=EOMONTH($C$1,91),C883&lt;EOMONTH($C$1,120)),12,IF(AND(C883&gt;=EOMONTH($C$1,121),C883&lt;EOMONTH($C$1,150)),15,IF(AND(C883&gt;=EOMONTH($C$1,151),C883&lt;EOMONTH($C$1,180)),18,IF(AND(C883&gt;=EOMONTH($C$1,181),C883&lt;EOMONTH($C$1,210)),21,24))))))),"")</f>
        <v/>
      </c>
      <c r="H883" s="47" t="str">
        <f ca="1">+IF(F883&lt;&gt;"",F883*VLOOKUP(YEAR($C883),'Proyecciones DTF'!$B$4:$Y$112,IF(C883&lt;EOMONTH($C$1,61),3,IF(AND(C883&gt;=EOMONTH($C$1,61),C883&lt;EOMONTH($C$1,90)),6,IF(AND(C883&gt;=EOMONTH($C$1,91),C883&lt;EOMONTH($C$1,120)),9,IF(AND(C883&gt;=EOMONTH($C$1,121),C883&lt;EOMONTH($C$1,150)),12,IF(AND(C883&gt;=EOMONTH($C$1,151),C883&lt;EOMONTH($C$1,180)),15,IF(AND(C883&gt;=EOMONTH($C$1,181),C883&lt;EOMONTH($C$1,210)),18,21))))))),"")</f>
        <v/>
      </c>
      <c r="I883" s="88" t="str">
        <f t="shared" ca="1" si="155"/>
        <v/>
      </c>
      <c r="J883" s="138" t="str">
        <f t="shared" ca="1" si="156"/>
        <v/>
      </c>
      <c r="K883" s="43" t="str">
        <f ca="1">+IF(G883&lt;&gt;"",SUM($G$7:G883),"")</f>
        <v/>
      </c>
      <c r="L883" s="46" t="str">
        <f t="shared" ca="1" si="157"/>
        <v/>
      </c>
      <c r="M883" s="51" t="str">
        <f ca="1">+IF(H883&lt;&gt;"",SUM($H$7:H883),"")</f>
        <v/>
      </c>
      <c r="N883" s="47" t="str">
        <f t="shared" ca="1" si="158"/>
        <v/>
      </c>
      <c r="O883" s="46" t="str">
        <f t="shared" ca="1" si="159"/>
        <v/>
      </c>
      <c r="P883" s="46" t="str">
        <f t="shared" ca="1" si="160"/>
        <v/>
      </c>
      <c r="Q883" s="53" t="str">
        <f t="shared" ca="1" si="161"/>
        <v/>
      </c>
      <c r="R883" s="53" t="str">
        <f t="shared" ca="1" si="162"/>
        <v/>
      </c>
    </row>
    <row r="884" spans="1:18" x14ac:dyDescent="0.25">
      <c r="A884" s="31">
        <v>878</v>
      </c>
      <c r="B884" s="37" t="str">
        <f t="shared" ca="1" si="152"/>
        <v/>
      </c>
      <c r="C884" s="40" t="str">
        <f t="shared" ca="1" si="153"/>
        <v/>
      </c>
      <c r="D884" s="43" t="str">
        <f ca="1">+IF($C884&lt;&gt;"",VLOOKUP(YEAR($C884),'Proyecciones cuota'!$B$5:$C$113,2,FALSE),"")</f>
        <v/>
      </c>
      <c r="E884" s="171">
        <f ca="1">IFERROR(IF($D884&lt;&gt;"",VLOOKUP(C884,Simulador!$H$17:$I$27,2,FALSE),0),0)</f>
        <v>0</v>
      </c>
      <c r="F884" s="46" t="str">
        <f t="shared" ca="1" si="154"/>
        <v/>
      </c>
      <c r="G884" s="43" t="str">
        <f ca="1">+IF(F884&lt;&gt;"",F884*VLOOKUP(YEAR($C884),'Proyecciones DTF'!$B$4:$Y$112,IF(C884&lt;EOMONTH($C$1,61),6,IF(AND(C884&gt;=EOMONTH($C$1,61),C884&lt;EOMONTH($C$1,90)),9,IF(AND(C884&gt;=EOMONTH($C$1,91),C884&lt;EOMONTH($C$1,120)),12,IF(AND(C884&gt;=EOMONTH($C$1,121),C884&lt;EOMONTH($C$1,150)),15,IF(AND(C884&gt;=EOMONTH($C$1,151),C884&lt;EOMONTH($C$1,180)),18,IF(AND(C884&gt;=EOMONTH($C$1,181),C884&lt;EOMONTH($C$1,210)),21,24))))))),"")</f>
        <v/>
      </c>
      <c r="H884" s="47" t="str">
        <f ca="1">+IF(F884&lt;&gt;"",F884*VLOOKUP(YEAR($C884),'Proyecciones DTF'!$B$4:$Y$112,IF(C884&lt;EOMONTH($C$1,61),3,IF(AND(C884&gt;=EOMONTH($C$1,61),C884&lt;EOMONTH($C$1,90)),6,IF(AND(C884&gt;=EOMONTH($C$1,91),C884&lt;EOMONTH($C$1,120)),9,IF(AND(C884&gt;=EOMONTH($C$1,121),C884&lt;EOMONTH($C$1,150)),12,IF(AND(C884&gt;=EOMONTH($C$1,151),C884&lt;EOMONTH($C$1,180)),15,IF(AND(C884&gt;=EOMONTH($C$1,181),C884&lt;EOMONTH($C$1,210)),18,21))))))),"")</f>
        <v/>
      </c>
      <c r="I884" s="88" t="str">
        <f t="shared" ca="1" si="155"/>
        <v/>
      </c>
      <c r="J884" s="138" t="str">
        <f t="shared" ca="1" si="156"/>
        <v/>
      </c>
      <c r="K884" s="43" t="str">
        <f ca="1">+IF(G884&lt;&gt;"",SUM($G$7:G884),"")</f>
        <v/>
      </c>
      <c r="L884" s="46" t="str">
        <f t="shared" ca="1" si="157"/>
        <v/>
      </c>
      <c r="M884" s="51" t="str">
        <f ca="1">+IF(H884&lt;&gt;"",SUM($H$7:H884),"")</f>
        <v/>
      </c>
      <c r="N884" s="47" t="str">
        <f t="shared" ca="1" si="158"/>
        <v/>
      </c>
      <c r="O884" s="46" t="str">
        <f t="shared" ca="1" si="159"/>
        <v/>
      </c>
      <c r="P884" s="46" t="str">
        <f t="shared" ca="1" si="160"/>
        <v/>
      </c>
      <c r="Q884" s="53" t="str">
        <f t="shared" ca="1" si="161"/>
        <v/>
      </c>
      <c r="R884" s="53" t="str">
        <f t="shared" ca="1" si="162"/>
        <v/>
      </c>
    </row>
    <row r="885" spans="1:18" x14ac:dyDescent="0.25">
      <c r="A885" s="31">
        <v>879</v>
      </c>
      <c r="B885" s="37" t="str">
        <f t="shared" ca="1" si="152"/>
        <v/>
      </c>
      <c r="C885" s="40" t="str">
        <f t="shared" ca="1" si="153"/>
        <v/>
      </c>
      <c r="D885" s="43" t="str">
        <f ca="1">+IF($C885&lt;&gt;"",VLOOKUP(YEAR($C885),'Proyecciones cuota'!$B$5:$C$113,2,FALSE),"")</f>
        <v/>
      </c>
      <c r="E885" s="171">
        <f ca="1">IFERROR(IF($D885&lt;&gt;"",VLOOKUP(C885,Simulador!$H$17:$I$27,2,FALSE),0),0)</f>
        <v>0</v>
      </c>
      <c r="F885" s="46" t="str">
        <f t="shared" ca="1" si="154"/>
        <v/>
      </c>
      <c r="G885" s="43" t="str">
        <f ca="1">+IF(F885&lt;&gt;"",F885*VLOOKUP(YEAR($C885),'Proyecciones DTF'!$B$4:$Y$112,IF(C885&lt;EOMONTH($C$1,61),6,IF(AND(C885&gt;=EOMONTH($C$1,61),C885&lt;EOMONTH($C$1,90)),9,IF(AND(C885&gt;=EOMONTH($C$1,91),C885&lt;EOMONTH($C$1,120)),12,IF(AND(C885&gt;=EOMONTH($C$1,121),C885&lt;EOMONTH($C$1,150)),15,IF(AND(C885&gt;=EOMONTH($C$1,151),C885&lt;EOMONTH($C$1,180)),18,IF(AND(C885&gt;=EOMONTH($C$1,181),C885&lt;EOMONTH($C$1,210)),21,24))))))),"")</f>
        <v/>
      </c>
      <c r="H885" s="47" t="str">
        <f ca="1">+IF(F885&lt;&gt;"",F885*VLOOKUP(YEAR($C885),'Proyecciones DTF'!$B$4:$Y$112,IF(C885&lt;EOMONTH($C$1,61),3,IF(AND(C885&gt;=EOMONTH($C$1,61),C885&lt;EOMONTH($C$1,90)),6,IF(AND(C885&gt;=EOMONTH($C$1,91),C885&lt;EOMONTH($C$1,120)),9,IF(AND(C885&gt;=EOMONTH($C$1,121),C885&lt;EOMONTH($C$1,150)),12,IF(AND(C885&gt;=EOMONTH($C$1,151),C885&lt;EOMONTH($C$1,180)),15,IF(AND(C885&gt;=EOMONTH($C$1,181),C885&lt;EOMONTH($C$1,210)),18,21))))))),"")</f>
        <v/>
      </c>
      <c r="I885" s="88" t="str">
        <f t="shared" ca="1" si="155"/>
        <v/>
      </c>
      <c r="J885" s="138" t="str">
        <f t="shared" ca="1" si="156"/>
        <v/>
      </c>
      <c r="K885" s="43" t="str">
        <f ca="1">+IF(G885&lt;&gt;"",SUM($G$7:G885),"")</f>
        <v/>
      </c>
      <c r="L885" s="46" t="str">
        <f t="shared" ca="1" si="157"/>
        <v/>
      </c>
      <c r="M885" s="51" t="str">
        <f ca="1">+IF(H885&lt;&gt;"",SUM($H$7:H885),"")</f>
        <v/>
      </c>
      <c r="N885" s="47" t="str">
        <f t="shared" ca="1" si="158"/>
        <v/>
      </c>
      <c r="O885" s="46" t="str">
        <f t="shared" ca="1" si="159"/>
        <v/>
      </c>
      <c r="P885" s="46" t="str">
        <f t="shared" ca="1" si="160"/>
        <v/>
      </c>
      <c r="Q885" s="53" t="str">
        <f t="shared" ca="1" si="161"/>
        <v/>
      </c>
      <c r="R885" s="53" t="str">
        <f t="shared" ca="1" si="162"/>
        <v/>
      </c>
    </row>
    <row r="886" spans="1:18" x14ac:dyDescent="0.25">
      <c r="A886" s="31">
        <v>880</v>
      </c>
      <c r="B886" s="37" t="str">
        <f t="shared" ca="1" si="152"/>
        <v/>
      </c>
      <c r="C886" s="40" t="str">
        <f t="shared" ca="1" si="153"/>
        <v/>
      </c>
      <c r="D886" s="43" t="str">
        <f ca="1">+IF($C886&lt;&gt;"",VLOOKUP(YEAR($C886),'Proyecciones cuota'!$B$5:$C$113,2,FALSE),"")</f>
        <v/>
      </c>
      <c r="E886" s="171">
        <f ca="1">IFERROR(IF($D886&lt;&gt;"",VLOOKUP(C886,Simulador!$H$17:$I$27,2,FALSE),0),0)</f>
        <v>0</v>
      </c>
      <c r="F886" s="46" t="str">
        <f t="shared" ca="1" si="154"/>
        <v/>
      </c>
      <c r="G886" s="43" t="str">
        <f ca="1">+IF(F886&lt;&gt;"",F886*VLOOKUP(YEAR($C886),'Proyecciones DTF'!$B$4:$Y$112,IF(C886&lt;EOMONTH($C$1,61),6,IF(AND(C886&gt;=EOMONTH($C$1,61),C886&lt;EOMONTH($C$1,90)),9,IF(AND(C886&gt;=EOMONTH($C$1,91),C886&lt;EOMONTH($C$1,120)),12,IF(AND(C886&gt;=EOMONTH($C$1,121),C886&lt;EOMONTH($C$1,150)),15,IF(AND(C886&gt;=EOMONTH($C$1,151),C886&lt;EOMONTH($C$1,180)),18,IF(AND(C886&gt;=EOMONTH($C$1,181),C886&lt;EOMONTH($C$1,210)),21,24))))))),"")</f>
        <v/>
      </c>
      <c r="H886" s="47" t="str">
        <f ca="1">+IF(F886&lt;&gt;"",F886*VLOOKUP(YEAR($C886),'Proyecciones DTF'!$B$4:$Y$112,IF(C886&lt;EOMONTH($C$1,61),3,IF(AND(C886&gt;=EOMONTH($C$1,61),C886&lt;EOMONTH($C$1,90)),6,IF(AND(C886&gt;=EOMONTH($C$1,91),C886&lt;EOMONTH($C$1,120)),9,IF(AND(C886&gt;=EOMONTH($C$1,121),C886&lt;EOMONTH($C$1,150)),12,IF(AND(C886&gt;=EOMONTH($C$1,151),C886&lt;EOMONTH($C$1,180)),15,IF(AND(C886&gt;=EOMONTH($C$1,181),C886&lt;EOMONTH($C$1,210)),18,21))))))),"")</f>
        <v/>
      </c>
      <c r="I886" s="88" t="str">
        <f t="shared" ca="1" si="155"/>
        <v/>
      </c>
      <c r="J886" s="138" t="str">
        <f t="shared" ca="1" si="156"/>
        <v/>
      </c>
      <c r="K886" s="43" t="str">
        <f ca="1">+IF(G886&lt;&gt;"",SUM($G$7:G886),"")</f>
        <v/>
      </c>
      <c r="L886" s="46" t="str">
        <f t="shared" ca="1" si="157"/>
        <v/>
      </c>
      <c r="M886" s="51" t="str">
        <f ca="1">+IF(H886&lt;&gt;"",SUM($H$7:H886),"")</f>
        <v/>
      </c>
      <c r="N886" s="47" t="str">
        <f t="shared" ca="1" si="158"/>
        <v/>
      </c>
      <c r="O886" s="46" t="str">
        <f t="shared" ca="1" si="159"/>
        <v/>
      </c>
      <c r="P886" s="46" t="str">
        <f t="shared" ca="1" si="160"/>
        <v/>
      </c>
      <c r="Q886" s="53" t="str">
        <f t="shared" ca="1" si="161"/>
        <v/>
      </c>
      <c r="R886" s="53" t="str">
        <f t="shared" ca="1" si="162"/>
        <v/>
      </c>
    </row>
    <row r="887" spans="1:18" x14ac:dyDescent="0.25">
      <c r="A887" s="31">
        <v>881</v>
      </c>
      <c r="B887" s="37" t="str">
        <f t="shared" ca="1" si="152"/>
        <v/>
      </c>
      <c r="C887" s="40" t="str">
        <f t="shared" ca="1" si="153"/>
        <v/>
      </c>
      <c r="D887" s="43" t="str">
        <f ca="1">+IF($C887&lt;&gt;"",VLOOKUP(YEAR($C887),'Proyecciones cuota'!$B$5:$C$113,2,FALSE),"")</f>
        <v/>
      </c>
      <c r="E887" s="171">
        <f ca="1">IFERROR(IF($D887&lt;&gt;"",VLOOKUP(C887,Simulador!$H$17:$I$27,2,FALSE),0),0)</f>
        <v>0</v>
      </c>
      <c r="F887" s="46" t="str">
        <f t="shared" ca="1" si="154"/>
        <v/>
      </c>
      <c r="G887" s="43" t="str">
        <f ca="1">+IF(F887&lt;&gt;"",F887*VLOOKUP(YEAR($C887),'Proyecciones DTF'!$B$4:$Y$112,IF(C887&lt;EOMONTH($C$1,61),6,IF(AND(C887&gt;=EOMONTH($C$1,61),C887&lt;EOMONTH($C$1,90)),9,IF(AND(C887&gt;=EOMONTH($C$1,91),C887&lt;EOMONTH($C$1,120)),12,IF(AND(C887&gt;=EOMONTH($C$1,121),C887&lt;EOMONTH($C$1,150)),15,IF(AND(C887&gt;=EOMONTH($C$1,151),C887&lt;EOMONTH($C$1,180)),18,IF(AND(C887&gt;=EOMONTH($C$1,181),C887&lt;EOMONTH($C$1,210)),21,24))))))),"")</f>
        <v/>
      </c>
      <c r="H887" s="47" t="str">
        <f ca="1">+IF(F887&lt;&gt;"",F887*VLOOKUP(YEAR($C887),'Proyecciones DTF'!$B$4:$Y$112,IF(C887&lt;EOMONTH($C$1,61),3,IF(AND(C887&gt;=EOMONTH($C$1,61),C887&lt;EOMONTH($C$1,90)),6,IF(AND(C887&gt;=EOMONTH($C$1,91),C887&lt;EOMONTH($C$1,120)),9,IF(AND(C887&gt;=EOMONTH($C$1,121),C887&lt;EOMONTH($C$1,150)),12,IF(AND(C887&gt;=EOMONTH($C$1,151),C887&lt;EOMONTH($C$1,180)),15,IF(AND(C887&gt;=EOMONTH($C$1,181),C887&lt;EOMONTH($C$1,210)),18,21))))))),"")</f>
        <v/>
      </c>
      <c r="I887" s="88" t="str">
        <f t="shared" ca="1" si="155"/>
        <v/>
      </c>
      <c r="J887" s="138" t="str">
        <f t="shared" ca="1" si="156"/>
        <v/>
      </c>
      <c r="K887" s="43" t="str">
        <f ca="1">+IF(G887&lt;&gt;"",SUM($G$7:G887),"")</f>
        <v/>
      </c>
      <c r="L887" s="46" t="str">
        <f t="shared" ca="1" si="157"/>
        <v/>
      </c>
      <c r="M887" s="51" t="str">
        <f ca="1">+IF(H887&lt;&gt;"",SUM($H$7:H887),"")</f>
        <v/>
      </c>
      <c r="N887" s="47" t="str">
        <f t="shared" ca="1" si="158"/>
        <v/>
      </c>
      <c r="O887" s="46" t="str">
        <f t="shared" ca="1" si="159"/>
        <v/>
      </c>
      <c r="P887" s="46" t="str">
        <f t="shared" ca="1" si="160"/>
        <v/>
      </c>
      <c r="Q887" s="53" t="str">
        <f t="shared" ca="1" si="161"/>
        <v/>
      </c>
      <c r="R887" s="53" t="str">
        <f t="shared" ca="1" si="162"/>
        <v/>
      </c>
    </row>
    <row r="888" spans="1:18" x14ac:dyDescent="0.25">
      <c r="A888" s="31">
        <v>882</v>
      </c>
      <c r="B888" s="37" t="str">
        <f t="shared" ca="1" si="152"/>
        <v/>
      </c>
      <c r="C888" s="40" t="str">
        <f t="shared" ca="1" si="153"/>
        <v/>
      </c>
      <c r="D888" s="43" t="str">
        <f ca="1">+IF($C888&lt;&gt;"",VLOOKUP(YEAR($C888),'Proyecciones cuota'!$B$5:$C$113,2,FALSE),"")</f>
        <v/>
      </c>
      <c r="E888" s="171">
        <f ca="1">IFERROR(IF($D888&lt;&gt;"",VLOOKUP(C888,Simulador!$H$17:$I$27,2,FALSE),0),0)</f>
        <v>0</v>
      </c>
      <c r="F888" s="46" t="str">
        <f t="shared" ca="1" si="154"/>
        <v/>
      </c>
      <c r="G888" s="43" t="str">
        <f ca="1">+IF(F888&lt;&gt;"",F888*VLOOKUP(YEAR($C888),'Proyecciones DTF'!$B$4:$Y$112,IF(C888&lt;EOMONTH($C$1,61),6,IF(AND(C888&gt;=EOMONTH($C$1,61),C888&lt;EOMONTH($C$1,90)),9,IF(AND(C888&gt;=EOMONTH($C$1,91),C888&lt;EOMONTH($C$1,120)),12,IF(AND(C888&gt;=EOMONTH($C$1,121),C888&lt;EOMONTH($C$1,150)),15,IF(AND(C888&gt;=EOMONTH($C$1,151),C888&lt;EOMONTH($C$1,180)),18,IF(AND(C888&gt;=EOMONTH($C$1,181),C888&lt;EOMONTH($C$1,210)),21,24))))))),"")</f>
        <v/>
      </c>
      <c r="H888" s="47" t="str">
        <f ca="1">+IF(F888&lt;&gt;"",F888*VLOOKUP(YEAR($C888),'Proyecciones DTF'!$B$4:$Y$112,IF(C888&lt;EOMONTH($C$1,61),3,IF(AND(C888&gt;=EOMONTH($C$1,61),C888&lt;EOMONTH($C$1,90)),6,IF(AND(C888&gt;=EOMONTH($C$1,91),C888&lt;EOMONTH($C$1,120)),9,IF(AND(C888&gt;=EOMONTH($C$1,121),C888&lt;EOMONTH($C$1,150)),12,IF(AND(C888&gt;=EOMONTH($C$1,151),C888&lt;EOMONTH($C$1,180)),15,IF(AND(C888&gt;=EOMONTH($C$1,181),C888&lt;EOMONTH($C$1,210)),18,21))))))),"")</f>
        <v/>
      </c>
      <c r="I888" s="88" t="str">
        <f t="shared" ca="1" si="155"/>
        <v/>
      </c>
      <c r="J888" s="138" t="str">
        <f t="shared" ca="1" si="156"/>
        <v/>
      </c>
      <c r="K888" s="43" t="str">
        <f ca="1">+IF(G888&lt;&gt;"",SUM($G$7:G888),"")</f>
        <v/>
      </c>
      <c r="L888" s="46" t="str">
        <f t="shared" ca="1" si="157"/>
        <v/>
      </c>
      <c r="M888" s="51" t="str">
        <f ca="1">+IF(H888&lt;&gt;"",SUM($H$7:H888),"")</f>
        <v/>
      </c>
      <c r="N888" s="47" t="str">
        <f t="shared" ca="1" si="158"/>
        <v/>
      </c>
      <c r="O888" s="46" t="str">
        <f t="shared" ca="1" si="159"/>
        <v/>
      </c>
      <c r="P888" s="46" t="str">
        <f t="shared" ca="1" si="160"/>
        <v/>
      </c>
      <c r="Q888" s="53" t="str">
        <f t="shared" ca="1" si="161"/>
        <v/>
      </c>
      <c r="R888" s="53" t="str">
        <f t="shared" ca="1" si="162"/>
        <v/>
      </c>
    </row>
    <row r="889" spans="1:18" x14ac:dyDescent="0.25">
      <c r="A889" s="31">
        <v>883</v>
      </c>
      <c r="B889" s="37" t="str">
        <f t="shared" ca="1" si="152"/>
        <v/>
      </c>
      <c r="C889" s="40" t="str">
        <f t="shared" ca="1" si="153"/>
        <v/>
      </c>
      <c r="D889" s="43" t="str">
        <f ca="1">+IF($C889&lt;&gt;"",VLOOKUP(YEAR($C889),'Proyecciones cuota'!$B$5:$C$113,2,FALSE),"")</f>
        <v/>
      </c>
      <c r="E889" s="171">
        <f ca="1">IFERROR(IF($D889&lt;&gt;"",VLOOKUP(C889,Simulador!$H$17:$I$27,2,FALSE),0),0)</f>
        <v>0</v>
      </c>
      <c r="F889" s="46" t="str">
        <f t="shared" ca="1" si="154"/>
        <v/>
      </c>
      <c r="G889" s="43" t="str">
        <f ca="1">+IF(F889&lt;&gt;"",F889*VLOOKUP(YEAR($C889),'Proyecciones DTF'!$B$4:$Y$112,IF(C889&lt;EOMONTH($C$1,61),6,IF(AND(C889&gt;=EOMONTH($C$1,61),C889&lt;EOMONTH($C$1,90)),9,IF(AND(C889&gt;=EOMONTH($C$1,91),C889&lt;EOMONTH($C$1,120)),12,IF(AND(C889&gt;=EOMONTH($C$1,121),C889&lt;EOMONTH($C$1,150)),15,IF(AND(C889&gt;=EOMONTH($C$1,151),C889&lt;EOMONTH($C$1,180)),18,IF(AND(C889&gt;=EOMONTH($C$1,181),C889&lt;EOMONTH($C$1,210)),21,24))))))),"")</f>
        <v/>
      </c>
      <c r="H889" s="47" t="str">
        <f ca="1">+IF(F889&lt;&gt;"",F889*VLOOKUP(YEAR($C889),'Proyecciones DTF'!$B$4:$Y$112,IF(C889&lt;EOMONTH($C$1,61),3,IF(AND(C889&gt;=EOMONTH($C$1,61),C889&lt;EOMONTH($C$1,90)),6,IF(AND(C889&gt;=EOMONTH($C$1,91),C889&lt;EOMONTH($C$1,120)),9,IF(AND(C889&gt;=EOMONTH($C$1,121),C889&lt;EOMONTH($C$1,150)),12,IF(AND(C889&gt;=EOMONTH($C$1,151),C889&lt;EOMONTH($C$1,180)),15,IF(AND(C889&gt;=EOMONTH($C$1,181),C889&lt;EOMONTH($C$1,210)),18,21))))))),"")</f>
        <v/>
      </c>
      <c r="I889" s="88" t="str">
        <f t="shared" ca="1" si="155"/>
        <v/>
      </c>
      <c r="J889" s="138" t="str">
        <f t="shared" ca="1" si="156"/>
        <v/>
      </c>
      <c r="K889" s="43" t="str">
        <f ca="1">+IF(G889&lt;&gt;"",SUM($G$7:G889),"")</f>
        <v/>
      </c>
      <c r="L889" s="46" t="str">
        <f t="shared" ca="1" si="157"/>
        <v/>
      </c>
      <c r="M889" s="51" t="str">
        <f ca="1">+IF(H889&lt;&gt;"",SUM($H$7:H889),"")</f>
        <v/>
      </c>
      <c r="N889" s="47" t="str">
        <f t="shared" ca="1" si="158"/>
        <v/>
      </c>
      <c r="O889" s="46" t="str">
        <f t="shared" ca="1" si="159"/>
        <v/>
      </c>
      <c r="P889" s="46" t="str">
        <f t="shared" ca="1" si="160"/>
        <v/>
      </c>
      <c r="Q889" s="53" t="str">
        <f t="shared" ca="1" si="161"/>
        <v/>
      </c>
      <c r="R889" s="53" t="str">
        <f t="shared" ca="1" si="162"/>
        <v/>
      </c>
    </row>
    <row r="890" spans="1:18" x14ac:dyDescent="0.25">
      <c r="A890" s="31">
        <v>884</v>
      </c>
      <c r="B890" s="37" t="str">
        <f t="shared" ca="1" si="152"/>
        <v/>
      </c>
      <c r="C890" s="40" t="str">
        <f t="shared" ca="1" si="153"/>
        <v/>
      </c>
      <c r="D890" s="43" t="str">
        <f ca="1">+IF($C890&lt;&gt;"",VLOOKUP(YEAR($C890),'Proyecciones cuota'!$B$5:$C$113,2,FALSE),"")</f>
        <v/>
      </c>
      <c r="E890" s="171">
        <f ca="1">IFERROR(IF($D890&lt;&gt;"",VLOOKUP(C890,Simulador!$H$17:$I$27,2,FALSE),0),0)</f>
        <v>0</v>
      </c>
      <c r="F890" s="46" t="str">
        <f t="shared" ca="1" si="154"/>
        <v/>
      </c>
      <c r="G890" s="43" t="str">
        <f ca="1">+IF(F890&lt;&gt;"",F890*VLOOKUP(YEAR($C890),'Proyecciones DTF'!$B$4:$Y$112,IF(C890&lt;EOMONTH($C$1,61),6,IF(AND(C890&gt;=EOMONTH($C$1,61),C890&lt;EOMONTH($C$1,90)),9,IF(AND(C890&gt;=EOMONTH($C$1,91),C890&lt;EOMONTH($C$1,120)),12,IF(AND(C890&gt;=EOMONTH($C$1,121),C890&lt;EOMONTH($C$1,150)),15,IF(AND(C890&gt;=EOMONTH($C$1,151),C890&lt;EOMONTH($C$1,180)),18,IF(AND(C890&gt;=EOMONTH($C$1,181),C890&lt;EOMONTH($C$1,210)),21,24))))))),"")</f>
        <v/>
      </c>
      <c r="H890" s="47" t="str">
        <f ca="1">+IF(F890&lt;&gt;"",F890*VLOOKUP(YEAR($C890),'Proyecciones DTF'!$B$4:$Y$112,IF(C890&lt;EOMONTH($C$1,61),3,IF(AND(C890&gt;=EOMONTH($C$1,61),C890&lt;EOMONTH($C$1,90)),6,IF(AND(C890&gt;=EOMONTH($C$1,91),C890&lt;EOMONTH($C$1,120)),9,IF(AND(C890&gt;=EOMONTH($C$1,121),C890&lt;EOMONTH($C$1,150)),12,IF(AND(C890&gt;=EOMONTH($C$1,151),C890&lt;EOMONTH($C$1,180)),15,IF(AND(C890&gt;=EOMONTH($C$1,181),C890&lt;EOMONTH($C$1,210)),18,21))))))),"")</f>
        <v/>
      </c>
      <c r="I890" s="88" t="str">
        <f t="shared" ca="1" si="155"/>
        <v/>
      </c>
      <c r="J890" s="138" t="str">
        <f t="shared" ca="1" si="156"/>
        <v/>
      </c>
      <c r="K890" s="43" t="str">
        <f ca="1">+IF(G890&lt;&gt;"",SUM($G$7:G890),"")</f>
        <v/>
      </c>
      <c r="L890" s="46" t="str">
        <f t="shared" ca="1" si="157"/>
        <v/>
      </c>
      <c r="M890" s="51" t="str">
        <f ca="1">+IF(H890&lt;&gt;"",SUM($H$7:H890),"")</f>
        <v/>
      </c>
      <c r="N890" s="47" t="str">
        <f t="shared" ca="1" si="158"/>
        <v/>
      </c>
      <c r="O890" s="46" t="str">
        <f t="shared" ca="1" si="159"/>
        <v/>
      </c>
      <c r="P890" s="46" t="str">
        <f t="shared" ca="1" si="160"/>
        <v/>
      </c>
      <c r="Q890" s="53" t="str">
        <f t="shared" ca="1" si="161"/>
        <v/>
      </c>
      <c r="R890" s="53" t="str">
        <f t="shared" ca="1" si="162"/>
        <v/>
      </c>
    </row>
    <row r="891" spans="1:18" x14ac:dyDescent="0.25">
      <c r="A891" s="31">
        <v>885</v>
      </c>
      <c r="B891" s="37" t="str">
        <f t="shared" ca="1" si="152"/>
        <v/>
      </c>
      <c r="C891" s="40" t="str">
        <f t="shared" ca="1" si="153"/>
        <v/>
      </c>
      <c r="D891" s="43" t="str">
        <f ca="1">+IF($C891&lt;&gt;"",VLOOKUP(YEAR($C891),'Proyecciones cuota'!$B$5:$C$113,2,FALSE),"")</f>
        <v/>
      </c>
      <c r="E891" s="171">
        <f ca="1">IFERROR(IF($D891&lt;&gt;"",VLOOKUP(C891,Simulador!$H$17:$I$27,2,FALSE),0),0)</f>
        <v>0</v>
      </c>
      <c r="F891" s="46" t="str">
        <f t="shared" ca="1" si="154"/>
        <v/>
      </c>
      <c r="G891" s="43" t="str">
        <f ca="1">+IF(F891&lt;&gt;"",F891*VLOOKUP(YEAR($C891),'Proyecciones DTF'!$B$4:$Y$112,IF(C891&lt;EOMONTH($C$1,61),6,IF(AND(C891&gt;=EOMONTH($C$1,61),C891&lt;EOMONTH($C$1,90)),9,IF(AND(C891&gt;=EOMONTH($C$1,91),C891&lt;EOMONTH($C$1,120)),12,IF(AND(C891&gt;=EOMONTH($C$1,121),C891&lt;EOMONTH($C$1,150)),15,IF(AND(C891&gt;=EOMONTH($C$1,151),C891&lt;EOMONTH($C$1,180)),18,IF(AND(C891&gt;=EOMONTH($C$1,181),C891&lt;EOMONTH($C$1,210)),21,24))))))),"")</f>
        <v/>
      </c>
      <c r="H891" s="47" t="str">
        <f ca="1">+IF(F891&lt;&gt;"",F891*VLOOKUP(YEAR($C891),'Proyecciones DTF'!$B$4:$Y$112,IF(C891&lt;EOMONTH($C$1,61),3,IF(AND(C891&gt;=EOMONTH($C$1,61),C891&lt;EOMONTH($C$1,90)),6,IF(AND(C891&gt;=EOMONTH($C$1,91),C891&lt;EOMONTH($C$1,120)),9,IF(AND(C891&gt;=EOMONTH($C$1,121),C891&lt;EOMONTH($C$1,150)),12,IF(AND(C891&gt;=EOMONTH($C$1,151),C891&lt;EOMONTH($C$1,180)),15,IF(AND(C891&gt;=EOMONTH($C$1,181),C891&lt;EOMONTH($C$1,210)),18,21))))))),"")</f>
        <v/>
      </c>
      <c r="I891" s="88" t="str">
        <f t="shared" ca="1" si="155"/>
        <v/>
      </c>
      <c r="J891" s="138" t="str">
        <f t="shared" ca="1" si="156"/>
        <v/>
      </c>
      <c r="K891" s="43" t="str">
        <f ca="1">+IF(G891&lt;&gt;"",SUM($G$7:G891),"")</f>
        <v/>
      </c>
      <c r="L891" s="46" t="str">
        <f t="shared" ca="1" si="157"/>
        <v/>
      </c>
      <c r="M891" s="51" t="str">
        <f ca="1">+IF(H891&lt;&gt;"",SUM($H$7:H891),"")</f>
        <v/>
      </c>
      <c r="N891" s="47" t="str">
        <f t="shared" ca="1" si="158"/>
        <v/>
      </c>
      <c r="O891" s="46" t="str">
        <f t="shared" ca="1" si="159"/>
        <v/>
      </c>
      <c r="P891" s="46" t="str">
        <f t="shared" ca="1" si="160"/>
        <v/>
      </c>
      <c r="Q891" s="53" t="str">
        <f t="shared" ca="1" si="161"/>
        <v/>
      </c>
      <c r="R891" s="53" t="str">
        <f t="shared" ca="1" si="162"/>
        <v/>
      </c>
    </row>
    <row r="892" spans="1:18" x14ac:dyDescent="0.25">
      <c r="A892" s="31">
        <v>886</v>
      </c>
      <c r="B892" s="37" t="str">
        <f t="shared" ca="1" si="152"/>
        <v/>
      </c>
      <c r="C892" s="40" t="str">
        <f t="shared" ca="1" si="153"/>
        <v/>
      </c>
      <c r="D892" s="43" t="str">
        <f ca="1">+IF($C892&lt;&gt;"",VLOOKUP(YEAR($C892),'Proyecciones cuota'!$B$5:$C$113,2,FALSE),"")</f>
        <v/>
      </c>
      <c r="E892" s="171">
        <f ca="1">IFERROR(IF($D892&lt;&gt;"",VLOOKUP(C892,Simulador!$H$17:$I$27,2,FALSE),0),0)</f>
        <v>0</v>
      </c>
      <c r="F892" s="46" t="str">
        <f t="shared" ca="1" si="154"/>
        <v/>
      </c>
      <c r="G892" s="43" t="str">
        <f ca="1">+IF(F892&lt;&gt;"",F892*VLOOKUP(YEAR($C892),'Proyecciones DTF'!$B$4:$Y$112,IF(C892&lt;EOMONTH($C$1,61),6,IF(AND(C892&gt;=EOMONTH($C$1,61),C892&lt;EOMONTH($C$1,90)),9,IF(AND(C892&gt;=EOMONTH($C$1,91),C892&lt;EOMONTH($C$1,120)),12,IF(AND(C892&gt;=EOMONTH($C$1,121),C892&lt;EOMONTH($C$1,150)),15,IF(AND(C892&gt;=EOMONTH($C$1,151),C892&lt;EOMONTH($C$1,180)),18,IF(AND(C892&gt;=EOMONTH($C$1,181),C892&lt;EOMONTH($C$1,210)),21,24))))))),"")</f>
        <v/>
      </c>
      <c r="H892" s="47" t="str">
        <f ca="1">+IF(F892&lt;&gt;"",F892*VLOOKUP(YEAR($C892),'Proyecciones DTF'!$B$4:$Y$112,IF(C892&lt;EOMONTH($C$1,61),3,IF(AND(C892&gt;=EOMONTH($C$1,61),C892&lt;EOMONTH($C$1,90)),6,IF(AND(C892&gt;=EOMONTH($C$1,91),C892&lt;EOMONTH($C$1,120)),9,IF(AND(C892&gt;=EOMONTH($C$1,121),C892&lt;EOMONTH($C$1,150)),12,IF(AND(C892&gt;=EOMONTH($C$1,151),C892&lt;EOMONTH($C$1,180)),15,IF(AND(C892&gt;=EOMONTH($C$1,181),C892&lt;EOMONTH($C$1,210)),18,21))))))),"")</f>
        <v/>
      </c>
      <c r="I892" s="88" t="str">
        <f t="shared" ca="1" si="155"/>
        <v/>
      </c>
      <c r="J892" s="138" t="str">
        <f t="shared" ca="1" si="156"/>
        <v/>
      </c>
      <c r="K892" s="43" t="str">
        <f ca="1">+IF(G892&lt;&gt;"",SUM($G$7:G892),"")</f>
        <v/>
      </c>
      <c r="L892" s="46" t="str">
        <f t="shared" ca="1" si="157"/>
        <v/>
      </c>
      <c r="M892" s="51" t="str">
        <f ca="1">+IF(H892&lt;&gt;"",SUM($H$7:H892),"")</f>
        <v/>
      </c>
      <c r="N892" s="47" t="str">
        <f t="shared" ca="1" si="158"/>
        <v/>
      </c>
      <c r="O892" s="46" t="str">
        <f t="shared" ca="1" si="159"/>
        <v/>
      </c>
      <c r="P892" s="46" t="str">
        <f t="shared" ca="1" si="160"/>
        <v/>
      </c>
      <c r="Q892" s="53" t="str">
        <f t="shared" ca="1" si="161"/>
        <v/>
      </c>
      <c r="R892" s="53" t="str">
        <f t="shared" ca="1" si="162"/>
        <v/>
      </c>
    </row>
    <row r="893" spans="1:18" x14ac:dyDescent="0.25">
      <c r="A893" s="31">
        <v>887</v>
      </c>
      <c r="B893" s="37" t="str">
        <f t="shared" ca="1" si="152"/>
        <v/>
      </c>
      <c r="C893" s="40" t="str">
        <f t="shared" ca="1" si="153"/>
        <v/>
      </c>
      <c r="D893" s="43" t="str">
        <f ca="1">+IF($C893&lt;&gt;"",VLOOKUP(YEAR($C893),'Proyecciones cuota'!$B$5:$C$113,2,FALSE),"")</f>
        <v/>
      </c>
      <c r="E893" s="171">
        <f ca="1">IFERROR(IF($D893&lt;&gt;"",VLOOKUP(C893,Simulador!$H$17:$I$27,2,FALSE),0),0)</f>
        <v>0</v>
      </c>
      <c r="F893" s="46" t="str">
        <f t="shared" ca="1" si="154"/>
        <v/>
      </c>
      <c r="G893" s="43" t="str">
        <f ca="1">+IF(F893&lt;&gt;"",F893*VLOOKUP(YEAR($C893),'Proyecciones DTF'!$B$4:$Y$112,IF(C893&lt;EOMONTH($C$1,61),6,IF(AND(C893&gt;=EOMONTH($C$1,61),C893&lt;EOMONTH($C$1,90)),9,IF(AND(C893&gt;=EOMONTH($C$1,91),C893&lt;EOMONTH($C$1,120)),12,IF(AND(C893&gt;=EOMONTH($C$1,121),C893&lt;EOMONTH($C$1,150)),15,IF(AND(C893&gt;=EOMONTH($C$1,151),C893&lt;EOMONTH($C$1,180)),18,IF(AND(C893&gt;=EOMONTH($C$1,181),C893&lt;EOMONTH($C$1,210)),21,24))))))),"")</f>
        <v/>
      </c>
      <c r="H893" s="47" t="str">
        <f ca="1">+IF(F893&lt;&gt;"",F893*VLOOKUP(YEAR($C893),'Proyecciones DTF'!$B$4:$Y$112,IF(C893&lt;EOMONTH($C$1,61),3,IF(AND(C893&gt;=EOMONTH($C$1,61),C893&lt;EOMONTH($C$1,90)),6,IF(AND(C893&gt;=EOMONTH($C$1,91),C893&lt;EOMONTH($C$1,120)),9,IF(AND(C893&gt;=EOMONTH($C$1,121),C893&lt;EOMONTH($C$1,150)),12,IF(AND(C893&gt;=EOMONTH($C$1,151),C893&lt;EOMONTH($C$1,180)),15,IF(AND(C893&gt;=EOMONTH($C$1,181),C893&lt;EOMONTH($C$1,210)),18,21))))))),"")</f>
        <v/>
      </c>
      <c r="I893" s="88" t="str">
        <f t="shared" ca="1" si="155"/>
        <v/>
      </c>
      <c r="J893" s="138" t="str">
        <f t="shared" ca="1" si="156"/>
        <v/>
      </c>
      <c r="K893" s="43" t="str">
        <f ca="1">+IF(G893&lt;&gt;"",SUM($G$7:G893),"")</f>
        <v/>
      </c>
      <c r="L893" s="46" t="str">
        <f t="shared" ca="1" si="157"/>
        <v/>
      </c>
      <c r="M893" s="51" t="str">
        <f ca="1">+IF(H893&lt;&gt;"",SUM($H$7:H893),"")</f>
        <v/>
      </c>
      <c r="N893" s="47" t="str">
        <f t="shared" ca="1" si="158"/>
        <v/>
      </c>
      <c r="O893" s="46" t="str">
        <f t="shared" ca="1" si="159"/>
        <v/>
      </c>
      <c r="P893" s="46" t="str">
        <f t="shared" ca="1" si="160"/>
        <v/>
      </c>
      <c r="Q893" s="53" t="str">
        <f t="shared" ca="1" si="161"/>
        <v/>
      </c>
      <c r="R893" s="53" t="str">
        <f t="shared" ca="1" si="162"/>
        <v/>
      </c>
    </row>
    <row r="894" spans="1:18" x14ac:dyDescent="0.25">
      <c r="A894" s="31">
        <v>888</v>
      </c>
      <c r="B894" s="37" t="str">
        <f t="shared" ca="1" si="152"/>
        <v/>
      </c>
      <c r="C894" s="40" t="str">
        <f t="shared" ca="1" si="153"/>
        <v/>
      </c>
      <c r="D894" s="43" t="str">
        <f ca="1">+IF($C894&lt;&gt;"",VLOOKUP(YEAR($C894),'Proyecciones cuota'!$B$5:$C$113,2,FALSE),"")</f>
        <v/>
      </c>
      <c r="E894" s="171">
        <f ca="1">IFERROR(IF($D894&lt;&gt;"",VLOOKUP(C894,Simulador!$H$17:$I$27,2,FALSE),0),0)</f>
        <v>0</v>
      </c>
      <c r="F894" s="46" t="str">
        <f t="shared" ca="1" si="154"/>
        <v/>
      </c>
      <c r="G894" s="43" t="str">
        <f ca="1">+IF(F894&lt;&gt;"",F894*VLOOKUP(YEAR($C894),'Proyecciones DTF'!$B$4:$Y$112,IF(C894&lt;EOMONTH($C$1,61),6,IF(AND(C894&gt;=EOMONTH($C$1,61),C894&lt;EOMONTH($C$1,90)),9,IF(AND(C894&gt;=EOMONTH($C$1,91),C894&lt;EOMONTH($C$1,120)),12,IF(AND(C894&gt;=EOMONTH($C$1,121),C894&lt;EOMONTH($C$1,150)),15,IF(AND(C894&gt;=EOMONTH($C$1,151),C894&lt;EOMONTH($C$1,180)),18,IF(AND(C894&gt;=EOMONTH($C$1,181),C894&lt;EOMONTH($C$1,210)),21,24))))))),"")</f>
        <v/>
      </c>
      <c r="H894" s="47" t="str">
        <f ca="1">+IF(F894&lt;&gt;"",F894*VLOOKUP(YEAR($C894),'Proyecciones DTF'!$B$4:$Y$112,IF(C894&lt;EOMONTH($C$1,61),3,IF(AND(C894&gt;=EOMONTH($C$1,61),C894&lt;EOMONTH($C$1,90)),6,IF(AND(C894&gt;=EOMONTH($C$1,91),C894&lt;EOMONTH($C$1,120)),9,IF(AND(C894&gt;=EOMONTH($C$1,121),C894&lt;EOMONTH($C$1,150)),12,IF(AND(C894&gt;=EOMONTH($C$1,151),C894&lt;EOMONTH($C$1,180)),15,IF(AND(C894&gt;=EOMONTH($C$1,181),C894&lt;EOMONTH($C$1,210)),18,21))))))),"")</f>
        <v/>
      </c>
      <c r="I894" s="88" t="str">
        <f t="shared" ca="1" si="155"/>
        <v/>
      </c>
      <c r="J894" s="138" t="str">
        <f t="shared" ca="1" si="156"/>
        <v/>
      </c>
      <c r="K894" s="43" t="str">
        <f ca="1">+IF(G894&lt;&gt;"",SUM($G$7:G894),"")</f>
        <v/>
      </c>
      <c r="L894" s="46" t="str">
        <f t="shared" ca="1" si="157"/>
        <v/>
      </c>
      <c r="M894" s="51" t="str">
        <f ca="1">+IF(H894&lt;&gt;"",SUM($H$7:H894),"")</f>
        <v/>
      </c>
      <c r="N894" s="47" t="str">
        <f t="shared" ca="1" si="158"/>
        <v/>
      </c>
      <c r="O894" s="46" t="str">
        <f t="shared" ca="1" si="159"/>
        <v/>
      </c>
      <c r="P894" s="46" t="str">
        <f t="shared" ca="1" si="160"/>
        <v/>
      </c>
      <c r="Q894" s="53" t="str">
        <f t="shared" ca="1" si="161"/>
        <v/>
      </c>
      <c r="R894" s="53" t="str">
        <f t="shared" ca="1" si="162"/>
        <v/>
      </c>
    </row>
    <row r="895" spans="1:18" x14ac:dyDescent="0.25">
      <c r="A895" s="31">
        <v>889</v>
      </c>
      <c r="B895" s="37" t="str">
        <f t="shared" ca="1" si="152"/>
        <v/>
      </c>
      <c r="C895" s="40" t="str">
        <f t="shared" ca="1" si="153"/>
        <v/>
      </c>
      <c r="D895" s="43" t="str">
        <f ca="1">+IF($C895&lt;&gt;"",VLOOKUP(YEAR($C895),'Proyecciones cuota'!$B$5:$C$113,2,FALSE),"")</f>
        <v/>
      </c>
      <c r="E895" s="171">
        <f ca="1">IFERROR(IF($D895&lt;&gt;"",VLOOKUP(C895,Simulador!$H$17:$I$27,2,FALSE),0),0)</f>
        <v>0</v>
      </c>
      <c r="F895" s="46" t="str">
        <f t="shared" ca="1" si="154"/>
        <v/>
      </c>
      <c r="G895" s="43" t="str">
        <f ca="1">+IF(F895&lt;&gt;"",F895*VLOOKUP(YEAR($C895),'Proyecciones DTF'!$B$4:$Y$112,IF(C895&lt;EOMONTH($C$1,61),6,IF(AND(C895&gt;=EOMONTH($C$1,61),C895&lt;EOMONTH($C$1,90)),9,IF(AND(C895&gt;=EOMONTH($C$1,91),C895&lt;EOMONTH($C$1,120)),12,IF(AND(C895&gt;=EOMONTH($C$1,121),C895&lt;EOMONTH($C$1,150)),15,IF(AND(C895&gt;=EOMONTH($C$1,151),C895&lt;EOMONTH($C$1,180)),18,IF(AND(C895&gt;=EOMONTH($C$1,181),C895&lt;EOMONTH($C$1,210)),21,24))))))),"")</f>
        <v/>
      </c>
      <c r="H895" s="47" t="str">
        <f ca="1">+IF(F895&lt;&gt;"",F895*VLOOKUP(YEAR($C895),'Proyecciones DTF'!$B$4:$Y$112,IF(C895&lt;EOMONTH($C$1,61),3,IF(AND(C895&gt;=EOMONTH($C$1,61),C895&lt;EOMONTH($C$1,90)),6,IF(AND(C895&gt;=EOMONTH($C$1,91),C895&lt;EOMONTH($C$1,120)),9,IF(AND(C895&gt;=EOMONTH($C$1,121),C895&lt;EOMONTH($C$1,150)),12,IF(AND(C895&gt;=EOMONTH($C$1,151),C895&lt;EOMONTH($C$1,180)),15,IF(AND(C895&gt;=EOMONTH($C$1,181),C895&lt;EOMONTH($C$1,210)),18,21))))))),"")</f>
        <v/>
      </c>
      <c r="I895" s="88" t="str">
        <f t="shared" ca="1" si="155"/>
        <v/>
      </c>
      <c r="J895" s="138" t="str">
        <f t="shared" ca="1" si="156"/>
        <v/>
      </c>
      <c r="K895" s="43" t="str">
        <f ca="1">+IF(G895&lt;&gt;"",SUM($G$7:G895),"")</f>
        <v/>
      </c>
      <c r="L895" s="46" t="str">
        <f t="shared" ca="1" si="157"/>
        <v/>
      </c>
      <c r="M895" s="51" t="str">
        <f ca="1">+IF(H895&lt;&gt;"",SUM($H$7:H895),"")</f>
        <v/>
      </c>
      <c r="N895" s="47" t="str">
        <f t="shared" ca="1" si="158"/>
        <v/>
      </c>
      <c r="O895" s="46" t="str">
        <f t="shared" ca="1" si="159"/>
        <v/>
      </c>
      <c r="P895" s="46" t="str">
        <f t="shared" ca="1" si="160"/>
        <v/>
      </c>
      <c r="Q895" s="53" t="str">
        <f t="shared" ca="1" si="161"/>
        <v/>
      </c>
      <c r="R895" s="53" t="str">
        <f t="shared" ca="1" si="162"/>
        <v/>
      </c>
    </row>
    <row r="896" spans="1:18" x14ac:dyDescent="0.25">
      <c r="A896" s="31">
        <v>890</v>
      </c>
      <c r="B896" s="37" t="str">
        <f t="shared" ca="1" si="152"/>
        <v/>
      </c>
      <c r="C896" s="40" t="str">
        <f t="shared" ca="1" si="153"/>
        <v/>
      </c>
      <c r="D896" s="43" t="str">
        <f ca="1">+IF($C896&lt;&gt;"",VLOOKUP(YEAR($C896),'Proyecciones cuota'!$B$5:$C$113,2,FALSE),"")</f>
        <v/>
      </c>
      <c r="E896" s="171">
        <f ca="1">IFERROR(IF($D896&lt;&gt;"",VLOOKUP(C896,Simulador!$H$17:$I$27,2,FALSE),0),0)</f>
        <v>0</v>
      </c>
      <c r="F896" s="46" t="str">
        <f t="shared" ca="1" si="154"/>
        <v/>
      </c>
      <c r="G896" s="43" t="str">
        <f ca="1">+IF(F896&lt;&gt;"",F896*VLOOKUP(YEAR($C896),'Proyecciones DTF'!$B$4:$Y$112,IF(C896&lt;EOMONTH($C$1,61),6,IF(AND(C896&gt;=EOMONTH($C$1,61),C896&lt;EOMONTH($C$1,90)),9,IF(AND(C896&gt;=EOMONTH($C$1,91),C896&lt;EOMONTH($C$1,120)),12,IF(AND(C896&gt;=EOMONTH($C$1,121),C896&lt;EOMONTH($C$1,150)),15,IF(AND(C896&gt;=EOMONTH($C$1,151),C896&lt;EOMONTH($C$1,180)),18,IF(AND(C896&gt;=EOMONTH($C$1,181),C896&lt;EOMONTH($C$1,210)),21,24))))))),"")</f>
        <v/>
      </c>
      <c r="H896" s="47" t="str">
        <f ca="1">+IF(F896&lt;&gt;"",F896*VLOOKUP(YEAR($C896),'Proyecciones DTF'!$B$4:$Y$112,IF(C896&lt;EOMONTH($C$1,61),3,IF(AND(C896&gt;=EOMONTH($C$1,61),C896&lt;EOMONTH($C$1,90)),6,IF(AND(C896&gt;=EOMONTH($C$1,91),C896&lt;EOMONTH($C$1,120)),9,IF(AND(C896&gt;=EOMONTH($C$1,121),C896&lt;EOMONTH($C$1,150)),12,IF(AND(C896&gt;=EOMONTH($C$1,151),C896&lt;EOMONTH($C$1,180)),15,IF(AND(C896&gt;=EOMONTH($C$1,181),C896&lt;EOMONTH($C$1,210)),18,21))))))),"")</f>
        <v/>
      </c>
      <c r="I896" s="88" t="str">
        <f t="shared" ca="1" si="155"/>
        <v/>
      </c>
      <c r="J896" s="138" t="str">
        <f t="shared" ca="1" si="156"/>
        <v/>
      </c>
      <c r="K896" s="43" t="str">
        <f ca="1">+IF(G896&lt;&gt;"",SUM($G$7:G896),"")</f>
        <v/>
      </c>
      <c r="L896" s="46" t="str">
        <f t="shared" ca="1" si="157"/>
        <v/>
      </c>
      <c r="M896" s="51" t="str">
        <f ca="1">+IF(H896&lt;&gt;"",SUM($H$7:H896),"")</f>
        <v/>
      </c>
      <c r="N896" s="47" t="str">
        <f t="shared" ca="1" si="158"/>
        <v/>
      </c>
      <c r="O896" s="46" t="str">
        <f t="shared" ca="1" si="159"/>
        <v/>
      </c>
      <c r="P896" s="46" t="str">
        <f t="shared" ca="1" si="160"/>
        <v/>
      </c>
      <c r="Q896" s="53" t="str">
        <f t="shared" ca="1" si="161"/>
        <v/>
      </c>
      <c r="R896" s="53" t="str">
        <f t="shared" ca="1" si="162"/>
        <v/>
      </c>
    </row>
    <row r="897" spans="1:18" x14ac:dyDescent="0.25">
      <c r="A897" s="31">
        <v>891</v>
      </c>
      <c r="B897" s="37" t="str">
        <f t="shared" ca="1" si="152"/>
        <v/>
      </c>
      <c r="C897" s="40" t="str">
        <f t="shared" ca="1" si="153"/>
        <v/>
      </c>
      <c r="D897" s="43" t="str">
        <f ca="1">+IF($C897&lt;&gt;"",VLOOKUP(YEAR($C897),'Proyecciones cuota'!$B$5:$C$113,2,FALSE),"")</f>
        <v/>
      </c>
      <c r="E897" s="171">
        <f ca="1">IFERROR(IF($D897&lt;&gt;"",VLOOKUP(C897,Simulador!$H$17:$I$27,2,FALSE),0),0)</f>
        <v>0</v>
      </c>
      <c r="F897" s="46" t="str">
        <f t="shared" ca="1" si="154"/>
        <v/>
      </c>
      <c r="G897" s="43" t="str">
        <f ca="1">+IF(F897&lt;&gt;"",F897*VLOOKUP(YEAR($C897),'Proyecciones DTF'!$B$4:$Y$112,IF(C897&lt;EOMONTH($C$1,61),6,IF(AND(C897&gt;=EOMONTH($C$1,61),C897&lt;EOMONTH($C$1,90)),9,IF(AND(C897&gt;=EOMONTH($C$1,91),C897&lt;EOMONTH($C$1,120)),12,IF(AND(C897&gt;=EOMONTH($C$1,121),C897&lt;EOMONTH($C$1,150)),15,IF(AND(C897&gt;=EOMONTH($C$1,151),C897&lt;EOMONTH($C$1,180)),18,IF(AND(C897&gt;=EOMONTH($C$1,181),C897&lt;EOMONTH($C$1,210)),21,24))))))),"")</f>
        <v/>
      </c>
      <c r="H897" s="47" t="str">
        <f ca="1">+IF(F897&lt;&gt;"",F897*VLOOKUP(YEAR($C897),'Proyecciones DTF'!$B$4:$Y$112,IF(C897&lt;EOMONTH($C$1,61),3,IF(AND(C897&gt;=EOMONTH($C$1,61),C897&lt;EOMONTH($C$1,90)),6,IF(AND(C897&gt;=EOMONTH($C$1,91),C897&lt;EOMONTH($C$1,120)),9,IF(AND(C897&gt;=EOMONTH($C$1,121),C897&lt;EOMONTH($C$1,150)),12,IF(AND(C897&gt;=EOMONTH($C$1,151),C897&lt;EOMONTH($C$1,180)),15,IF(AND(C897&gt;=EOMONTH($C$1,181),C897&lt;EOMONTH($C$1,210)),18,21))))))),"")</f>
        <v/>
      </c>
      <c r="I897" s="88" t="str">
        <f t="shared" ca="1" si="155"/>
        <v/>
      </c>
      <c r="J897" s="138" t="str">
        <f t="shared" ca="1" si="156"/>
        <v/>
      </c>
      <c r="K897" s="43" t="str">
        <f ca="1">+IF(G897&lt;&gt;"",SUM($G$7:G897),"")</f>
        <v/>
      </c>
      <c r="L897" s="46" t="str">
        <f t="shared" ca="1" si="157"/>
        <v/>
      </c>
      <c r="M897" s="51" t="str">
        <f ca="1">+IF(H897&lt;&gt;"",SUM($H$7:H897),"")</f>
        <v/>
      </c>
      <c r="N897" s="47" t="str">
        <f t="shared" ca="1" si="158"/>
        <v/>
      </c>
      <c r="O897" s="46" t="str">
        <f t="shared" ca="1" si="159"/>
        <v/>
      </c>
      <c r="P897" s="46" t="str">
        <f t="shared" ca="1" si="160"/>
        <v/>
      </c>
      <c r="Q897" s="53" t="str">
        <f t="shared" ca="1" si="161"/>
        <v/>
      </c>
      <c r="R897" s="53" t="str">
        <f t="shared" ca="1" si="162"/>
        <v/>
      </c>
    </row>
    <row r="898" spans="1:18" x14ac:dyDescent="0.25">
      <c r="A898" s="31">
        <v>892</v>
      </c>
      <c r="B898" s="37" t="str">
        <f t="shared" ca="1" si="152"/>
        <v/>
      </c>
      <c r="C898" s="40" t="str">
        <f t="shared" ca="1" si="153"/>
        <v/>
      </c>
      <c r="D898" s="43" t="str">
        <f ca="1">+IF($C898&lt;&gt;"",VLOOKUP(YEAR($C898),'Proyecciones cuota'!$B$5:$C$113,2,FALSE),"")</f>
        <v/>
      </c>
      <c r="E898" s="171">
        <f ca="1">IFERROR(IF($D898&lt;&gt;"",VLOOKUP(C898,Simulador!$H$17:$I$27,2,FALSE),0),0)</f>
        <v>0</v>
      </c>
      <c r="F898" s="46" t="str">
        <f t="shared" ca="1" si="154"/>
        <v/>
      </c>
      <c r="G898" s="43" t="str">
        <f ca="1">+IF(F898&lt;&gt;"",F898*VLOOKUP(YEAR($C898),'Proyecciones DTF'!$B$4:$Y$112,IF(C898&lt;EOMONTH($C$1,61),6,IF(AND(C898&gt;=EOMONTH($C$1,61),C898&lt;EOMONTH($C$1,90)),9,IF(AND(C898&gt;=EOMONTH($C$1,91),C898&lt;EOMONTH($C$1,120)),12,IF(AND(C898&gt;=EOMONTH($C$1,121),C898&lt;EOMONTH($C$1,150)),15,IF(AND(C898&gt;=EOMONTH($C$1,151),C898&lt;EOMONTH($C$1,180)),18,IF(AND(C898&gt;=EOMONTH($C$1,181),C898&lt;EOMONTH($C$1,210)),21,24))))))),"")</f>
        <v/>
      </c>
      <c r="H898" s="47" t="str">
        <f ca="1">+IF(F898&lt;&gt;"",F898*VLOOKUP(YEAR($C898),'Proyecciones DTF'!$B$4:$Y$112,IF(C898&lt;EOMONTH($C$1,61),3,IF(AND(C898&gt;=EOMONTH($C$1,61),C898&lt;EOMONTH($C$1,90)),6,IF(AND(C898&gt;=EOMONTH($C$1,91),C898&lt;EOMONTH($C$1,120)),9,IF(AND(C898&gt;=EOMONTH($C$1,121),C898&lt;EOMONTH($C$1,150)),12,IF(AND(C898&gt;=EOMONTH($C$1,151),C898&lt;EOMONTH($C$1,180)),15,IF(AND(C898&gt;=EOMONTH($C$1,181),C898&lt;EOMONTH($C$1,210)),18,21))))))),"")</f>
        <v/>
      </c>
      <c r="I898" s="88" t="str">
        <f t="shared" ca="1" si="155"/>
        <v/>
      </c>
      <c r="J898" s="138" t="str">
        <f t="shared" ca="1" si="156"/>
        <v/>
      </c>
      <c r="K898" s="43" t="str">
        <f ca="1">+IF(G898&lt;&gt;"",SUM($G$7:G898),"")</f>
        <v/>
      </c>
      <c r="L898" s="46" t="str">
        <f t="shared" ca="1" si="157"/>
        <v/>
      </c>
      <c r="M898" s="51" t="str">
        <f ca="1">+IF(H898&lt;&gt;"",SUM($H$7:H898),"")</f>
        <v/>
      </c>
      <c r="N898" s="47" t="str">
        <f t="shared" ca="1" si="158"/>
        <v/>
      </c>
      <c r="O898" s="46" t="str">
        <f t="shared" ca="1" si="159"/>
        <v/>
      </c>
      <c r="P898" s="46" t="str">
        <f t="shared" ca="1" si="160"/>
        <v/>
      </c>
      <c r="Q898" s="53" t="str">
        <f t="shared" ca="1" si="161"/>
        <v/>
      </c>
      <c r="R898" s="53" t="str">
        <f t="shared" ca="1" si="162"/>
        <v/>
      </c>
    </row>
    <row r="899" spans="1:18" x14ac:dyDescent="0.25">
      <c r="A899" s="31">
        <v>893</v>
      </c>
      <c r="B899" s="37" t="str">
        <f t="shared" ca="1" si="152"/>
        <v/>
      </c>
      <c r="C899" s="40" t="str">
        <f t="shared" ca="1" si="153"/>
        <v/>
      </c>
      <c r="D899" s="43" t="str">
        <f ca="1">+IF($C899&lt;&gt;"",VLOOKUP(YEAR($C899),'Proyecciones cuota'!$B$5:$C$113,2,FALSE),"")</f>
        <v/>
      </c>
      <c r="E899" s="171">
        <f ca="1">IFERROR(IF($D899&lt;&gt;"",VLOOKUP(C899,Simulador!$H$17:$I$27,2,FALSE),0),0)</f>
        <v>0</v>
      </c>
      <c r="F899" s="46" t="str">
        <f t="shared" ca="1" si="154"/>
        <v/>
      </c>
      <c r="G899" s="43" t="str">
        <f ca="1">+IF(F899&lt;&gt;"",F899*VLOOKUP(YEAR($C899),'Proyecciones DTF'!$B$4:$Y$112,IF(C899&lt;EOMONTH($C$1,61),6,IF(AND(C899&gt;=EOMONTH($C$1,61),C899&lt;EOMONTH($C$1,90)),9,IF(AND(C899&gt;=EOMONTH($C$1,91),C899&lt;EOMONTH($C$1,120)),12,IF(AND(C899&gt;=EOMONTH($C$1,121),C899&lt;EOMONTH($C$1,150)),15,IF(AND(C899&gt;=EOMONTH($C$1,151),C899&lt;EOMONTH($C$1,180)),18,IF(AND(C899&gt;=EOMONTH($C$1,181),C899&lt;EOMONTH($C$1,210)),21,24))))))),"")</f>
        <v/>
      </c>
      <c r="H899" s="47" t="str">
        <f ca="1">+IF(F899&lt;&gt;"",F899*VLOOKUP(YEAR($C899),'Proyecciones DTF'!$B$4:$Y$112,IF(C899&lt;EOMONTH($C$1,61),3,IF(AND(C899&gt;=EOMONTH($C$1,61),C899&lt;EOMONTH($C$1,90)),6,IF(AND(C899&gt;=EOMONTH($C$1,91),C899&lt;EOMONTH($C$1,120)),9,IF(AND(C899&gt;=EOMONTH($C$1,121),C899&lt;EOMONTH($C$1,150)),12,IF(AND(C899&gt;=EOMONTH($C$1,151),C899&lt;EOMONTH($C$1,180)),15,IF(AND(C899&gt;=EOMONTH($C$1,181),C899&lt;EOMONTH($C$1,210)),18,21))))))),"")</f>
        <v/>
      </c>
      <c r="I899" s="88" t="str">
        <f t="shared" ca="1" si="155"/>
        <v/>
      </c>
      <c r="J899" s="138" t="str">
        <f t="shared" ca="1" si="156"/>
        <v/>
      </c>
      <c r="K899" s="43" t="str">
        <f ca="1">+IF(G899&lt;&gt;"",SUM($G$7:G899),"")</f>
        <v/>
      </c>
      <c r="L899" s="46" t="str">
        <f t="shared" ca="1" si="157"/>
        <v/>
      </c>
      <c r="M899" s="51" t="str">
        <f ca="1">+IF(H899&lt;&gt;"",SUM($H$7:H899),"")</f>
        <v/>
      </c>
      <c r="N899" s="47" t="str">
        <f t="shared" ca="1" si="158"/>
        <v/>
      </c>
      <c r="O899" s="46" t="str">
        <f t="shared" ca="1" si="159"/>
        <v/>
      </c>
      <c r="P899" s="46" t="str">
        <f t="shared" ca="1" si="160"/>
        <v/>
      </c>
      <c r="Q899" s="53" t="str">
        <f t="shared" ca="1" si="161"/>
        <v/>
      </c>
      <c r="R899" s="53" t="str">
        <f t="shared" ca="1" si="162"/>
        <v/>
      </c>
    </row>
    <row r="900" spans="1:18" x14ac:dyDescent="0.25">
      <c r="A900" s="31">
        <v>894</v>
      </c>
      <c r="B900" s="37" t="str">
        <f t="shared" ca="1" si="152"/>
        <v/>
      </c>
      <c r="C900" s="40" t="str">
        <f t="shared" ca="1" si="153"/>
        <v/>
      </c>
      <c r="D900" s="43" t="str">
        <f ca="1">+IF($C900&lt;&gt;"",VLOOKUP(YEAR($C900),'Proyecciones cuota'!$B$5:$C$113,2,FALSE),"")</f>
        <v/>
      </c>
      <c r="E900" s="171">
        <f ca="1">IFERROR(IF($D900&lt;&gt;"",VLOOKUP(C900,Simulador!$H$17:$I$27,2,FALSE),0),0)</f>
        <v>0</v>
      </c>
      <c r="F900" s="46" t="str">
        <f t="shared" ca="1" si="154"/>
        <v/>
      </c>
      <c r="G900" s="43" t="str">
        <f ca="1">+IF(F900&lt;&gt;"",F900*VLOOKUP(YEAR($C900),'Proyecciones DTF'!$B$4:$Y$112,IF(C900&lt;EOMONTH($C$1,61),6,IF(AND(C900&gt;=EOMONTH($C$1,61),C900&lt;EOMONTH($C$1,90)),9,IF(AND(C900&gt;=EOMONTH($C$1,91),C900&lt;EOMONTH($C$1,120)),12,IF(AND(C900&gt;=EOMONTH($C$1,121),C900&lt;EOMONTH($C$1,150)),15,IF(AND(C900&gt;=EOMONTH($C$1,151),C900&lt;EOMONTH($C$1,180)),18,IF(AND(C900&gt;=EOMONTH($C$1,181),C900&lt;EOMONTH($C$1,210)),21,24))))))),"")</f>
        <v/>
      </c>
      <c r="H900" s="47" t="str">
        <f ca="1">+IF(F900&lt;&gt;"",F900*VLOOKUP(YEAR($C900),'Proyecciones DTF'!$B$4:$Y$112,IF(C900&lt;EOMONTH($C$1,61),3,IF(AND(C900&gt;=EOMONTH($C$1,61),C900&lt;EOMONTH($C$1,90)),6,IF(AND(C900&gt;=EOMONTH($C$1,91),C900&lt;EOMONTH($C$1,120)),9,IF(AND(C900&gt;=EOMONTH($C$1,121),C900&lt;EOMONTH($C$1,150)),12,IF(AND(C900&gt;=EOMONTH($C$1,151),C900&lt;EOMONTH($C$1,180)),15,IF(AND(C900&gt;=EOMONTH($C$1,181),C900&lt;EOMONTH($C$1,210)),18,21))))))),"")</f>
        <v/>
      </c>
      <c r="I900" s="88" t="str">
        <f t="shared" ca="1" si="155"/>
        <v/>
      </c>
      <c r="J900" s="138" t="str">
        <f t="shared" ca="1" si="156"/>
        <v/>
      </c>
      <c r="K900" s="43" t="str">
        <f ca="1">+IF(G900&lt;&gt;"",SUM($G$7:G900),"")</f>
        <v/>
      </c>
      <c r="L900" s="46" t="str">
        <f t="shared" ca="1" si="157"/>
        <v/>
      </c>
      <c r="M900" s="51" t="str">
        <f ca="1">+IF(H900&lt;&gt;"",SUM($H$7:H900),"")</f>
        <v/>
      </c>
      <c r="N900" s="47" t="str">
        <f t="shared" ca="1" si="158"/>
        <v/>
      </c>
      <c r="O900" s="46" t="str">
        <f t="shared" ca="1" si="159"/>
        <v/>
      </c>
      <c r="P900" s="46" t="str">
        <f t="shared" ca="1" si="160"/>
        <v/>
      </c>
      <c r="Q900" s="53" t="str">
        <f t="shared" ca="1" si="161"/>
        <v/>
      </c>
      <c r="R900" s="53" t="str">
        <f t="shared" ca="1" si="162"/>
        <v/>
      </c>
    </row>
    <row r="901" spans="1:18" x14ac:dyDescent="0.25">
      <c r="A901" s="31">
        <v>895</v>
      </c>
      <c r="B901" s="37" t="str">
        <f t="shared" ca="1" si="152"/>
        <v/>
      </c>
      <c r="C901" s="40" t="str">
        <f t="shared" ca="1" si="153"/>
        <v/>
      </c>
      <c r="D901" s="43" t="str">
        <f ca="1">+IF($C901&lt;&gt;"",VLOOKUP(YEAR($C901),'Proyecciones cuota'!$B$5:$C$113,2,FALSE),"")</f>
        <v/>
      </c>
      <c r="E901" s="171">
        <f ca="1">IFERROR(IF($D901&lt;&gt;"",VLOOKUP(C901,Simulador!$H$17:$I$27,2,FALSE),0),0)</f>
        <v>0</v>
      </c>
      <c r="F901" s="46" t="str">
        <f t="shared" ca="1" si="154"/>
        <v/>
      </c>
      <c r="G901" s="43" t="str">
        <f ca="1">+IF(F901&lt;&gt;"",F901*VLOOKUP(YEAR($C901),'Proyecciones DTF'!$B$4:$Y$112,IF(C901&lt;EOMONTH($C$1,61),6,IF(AND(C901&gt;=EOMONTH($C$1,61),C901&lt;EOMONTH($C$1,90)),9,IF(AND(C901&gt;=EOMONTH($C$1,91),C901&lt;EOMONTH($C$1,120)),12,IF(AND(C901&gt;=EOMONTH($C$1,121),C901&lt;EOMONTH($C$1,150)),15,IF(AND(C901&gt;=EOMONTH($C$1,151),C901&lt;EOMONTH($C$1,180)),18,IF(AND(C901&gt;=EOMONTH($C$1,181),C901&lt;EOMONTH($C$1,210)),21,24))))))),"")</f>
        <v/>
      </c>
      <c r="H901" s="47" t="str">
        <f ca="1">+IF(F901&lt;&gt;"",F901*VLOOKUP(YEAR($C901),'Proyecciones DTF'!$B$4:$Y$112,IF(C901&lt;EOMONTH($C$1,61),3,IF(AND(C901&gt;=EOMONTH($C$1,61),C901&lt;EOMONTH($C$1,90)),6,IF(AND(C901&gt;=EOMONTH($C$1,91),C901&lt;EOMONTH($C$1,120)),9,IF(AND(C901&gt;=EOMONTH($C$1,121),C901&lt;EOMONTH($C$1,150)),12,IF(AND(C901&gt;=EOMONTH($C$1,151),C901&lt;EOMONTH($C$1,180)),15,IF(AND(C901&gt;=EOMONTH($C$1,181),C901&lt;EOMONTH($C$1,210)),18,21))))))),"")</f>
        <v/>
      </c>
      <c r="I901" s="88" t="str">
        <f t="shared" ca="1" si="155"/>
        <v/>
      </c>
      <c r="J901" s="138" t="str">
        <f t="shared" ca="1" si="156"/>
        <v/>
      </c>
      <c r="K901" s="43" t="str">
        <f ca="1">+IF(G901&lt;&gt;"",SUM($G$7:G901),"")</f>
        <v/>
      </c>
      <c r="L901" s="46" t="str">
        <f t="shared" ca="1" si="157"/>
        <v/>
      </c>
      <c r="M901" s="51" t="str">
        <f ca="1">+IF(H901&lt;&gt;"",SUM($H$7:H901),"")</f>
        <v/>
      </c>
      <c r="N901" s="47" t="str">
        <f t="shared" ca="1" si="158"/>
        <v/>
      </c>
      <c r="O901" s="46" t="str">
        <f t="shared" ca="1" si="159"/>
        <v/>
      </c>
      <c r="P901" s="46" t="str">
        <f t="shared" ca="1" si="160"/>
        <v/>
      </c>
      <c r="Q901" s="53" t="str">
        <f t="shared" ca="1" si="161"/>
        <v/>
      </c>
      <c r="R901" s="53" t="str">
        <f t="shared" ca="1" si="162"/>
        <v/>
      </c>
    </row>
    <row r="902" spans="1:18" x14ac:dyDescent="0.25">
      <c r="A902" s="31">
        <v>896</v>
      </c>
      <c r="B902" s="37" t="str">
        <f t="shared" ca="1" si="152"/>
        <v/>
      </c>
      <c r="C902" s="40" t="str">
        <f t="shared" ca="1" si="153"/>
        <v/>
      </c>
      <c r="D902" s="43" t="str">
        <f ca="1">+IF($C902&lt;&gt;"",VLOOKUP(YEAR($C902),'Proyecciones cuota'!$B$5:$C$113,2,FALSE),"")</f>
        <v/>
      </c>
      <c r="E902" s="171">
        <f ca="1">IFERROR(IF($D902&lt;&gt;"",VLOOKUP(C902,Simulador!$H$17:$I$27,2,FALSE),0),0)</f>
        <v>0</v>
      </c>
      <c r="F902" s="46" t="str">
        <f t="shared" ca="1" si="154"/>
        <v/>
      </c>
      <c r="G902" s="43" t="str">
        <f ca="1">+IF(F902&lt;&gt;"",F902*VLOOKUP(YEAR($C902),'Proyecciones DTF'!$B$4:$Y$112,IF(C902&lt;EOMONTH($C$1,61),6,IF(AND(C902&gt;=EOMONTH($C$1,61),C902&lt;EOMONTH($C$1,90)),9,IF(AND(C902&gt;=EOMONTH($C$1,91),C902&lt;EOMONTH($C$1,120)),12,IF(AND(C902&gt;=EOMONTH($C$1,121),C902&lt;EOMONTH($C$1,150)),15,IF(AND(C902&gt;=EOMONTH($C$1,151),C902&lt;EOMONTH($C$1,180)),18,IF(AND(C902&gt;=EOMONTH($C$1,181),C902&lt;EOMONTH($C$1,210)),21,24))))))),"")</f>
        <v/>
      </c>
      <c r="H902" s="47" t="str">
        <f ca="1">+IF(F902&lt;&gt;"",F902*VLOOKUP(YEAR($C902),'Proyecciones DTF'!$B$4:$Y$112,IF(C902&lt;EOMONTH($C$1,61),3,IF(AND(C902&gt;=EOMONTH($C$1,61),C902&lt;EOMONTH($C$1,90)),6,IF(AND(C902&gt;=EOMONTH($C$1,91),C902&lt;EOMONTH($C$1,120)),9,IF(AND(C902&gt;=EOMONTH($C$1,121),C902&lt;EOMONTH($C$1,150)),12,IF(AND(C902&gt;=EOMONTH($C$1,151),C902&lt;EOMONTH($C$1,180)),15,IF(AND(C902&gt;=EOMONTH($C$1,181),C902&lt;EOMONTH($C$1,210)),18,21))))))),"")</f>
        <v/>
      </c>
      <c r="I902" s="88" t="str">
        <f t="shared" ca="1" si="155"/>
        <v/>
      </c>
      <c r="J902" s="138" t="str">
        <f t="shared" ca="1" si="156"/>
        <v/>
      </c>
      <c r="K902" s="43" t="str">
        <f ca="1">+IF(G902&lt;&gt;"",SUM($G$7:G902),"")</f>
        <v/>
      </c>
      <c r="L902" s="46" t="str">
        <f t="shared" ca="1" si="157"/>
        <v/>
      </c>
      <c r="M902" s="51" t="str">
        <f ca="1">+IF(H902&lt;&gt;"",SUM($H$7:H902),"")</f>
        <v/>
      </c>
      <c r="N902" s="47" t="str">
        <f t="shared" ca="1" si="158"/>
        <v/>
      </c>
      <c r="O902" s="46" t="str">
        <f t="shared" ca="1" si="159"/>
        <v/>
      </c>
      <c r="P902" s="46" t="str">
        <f t="shared" ca="1" si="160"/>
        <v/>
      </c>
      <c r="Q902" s="53" t="str">
        <f t="shared" ca="1" si="161"/>
        <v/>
      </c>
      <c r="R902" s="53" t="str">
        <f t="shared" ca="1" si="162"/>
        <v/>
      </c>
    </row>
    <row r="903" spans="1:18" x14ac:dyDescent="0.25">
      <c r="A903" s="31">
        <v>897</v>
      </c>
      <c r="B903" s="37" t="str">
        <f t="shared" ca="1" si="152"/>
        <v/>
      </c>
      <c r="C903" s="40" t="str">
        <f t="shared" ca="1" si="153"/>
        <v/>
      </c>
      <c r="D903" s="43" t="str">
        <f ca="1">+IF($C903&lt;&gt;"",VLOOKUP(YEAR($C903),'Proyecciones cuota'!$B$5:$C$113,2,FALSE),"")</f>
        <v/>
      </c>
      <c r="E903" s="171">
        <f ca="1">IFERROR(IF($D903&lt;&gt;"",VLOOKUP(C903,Simulador!$H$17:$I$27,2,FALSE),0),0)</f>
        <v>0</v>
      </c>
      <c r="F903" s="46" t="str">
        <f t="shared" ca="1" si="154"/>
        <v/>
      </c>
      <c r="G903" s="43" t="str">
        <f ca="1">+IF(F903&lt;&gt;"",F903*VLOOKUP(YEAR($C903),'Proyecciones DTF'!$B$4:$Y$112,IF(C903&lt;EOMONTH($C$1,61),6,IF(AND(C903&gt;=EOMONTH($C$1,61),C903&lt;EOMONTH($C$1,90)),9,IF(AND(C903&gt;=EOMONTH($C$1,91),C903&lt;EOMONTH($C$1,120)),12,IF(AND(C903&gt;=EOMONTH($C$1,121),C903&lt;EOMONTH($C$1,150)),15,IF(AND(C903&gt;=EOMONTH($C$1,151),C903&lt;EOMONTH($C$1,180)),18,IF(AND(C903&gt;=EOMONTH($C$1,181),C903&lt;EOMONTH($C$1,210)),21,24))))))),"")</f>
        <v/>
      </c>
      <c r="H903" s="47" t="str">
        <f ca="1">+IF(F903&lt;&gt;"",F903*VLOOKUP(YEAR($C903),'Proyecciones DTF'!$B$4:$Y$112,IF(C903&lt;EOMONTH($C$1,61),3,IF(AND(C903&gt;=EOMONTH($C$1,61),C903&lt;EOMONTH($C$1,90)),6,IF(AND(C903&gt;=EOMONTH($C$1,91),C903&lt;EOMONTH($C$1,120)),9,IF(AND(C903&gt;=EOMONTH($C$1,121),C903&lt;EOMONTH($C$1,150)),12,IF(AND(C903&gt;=EOMONTH($C$1,151),C903&lt;EOMONTH($C$1,180)),15,IF(AND(C903&gt;=EOMONTH($C$1,181),C903&lt;EOMONTH($C$1,210)),18,21))))))),"")</f>
        <v/>
      </c>
      <c r="I903" s="88" t="str">
        <f t="shared" ca="1" si="155"/>
        <v/>
      </c>
      <c r="J903" s="138" t="str">
        <f t="shared" ca="1" si="156"/>
        <v/>
      </c>
      <c r="K903" s="43" t="str">
        <f ca="1">+IF(G903&lt;&gt;"",SUM($G$7:G903),"")</f>
        <v/>
      </c>
      <c r="L903" s="46" t="str">
        <f t="shared" ca="1" si="157"/>
        <v/>
      </c>
      <c r="M903" s="51" t="str">
        <f ca="1">+IF(H903&lt;&gt;"",SUM($H$7:H903),"")</f>
        <v/>
      </c>
      <c r="N903" s="47" t="str">
        <f t="shared" ca="1" si="158"/>
        <v/>
      </c>
      <c r="O903" s="46" t="str">
        <f t="shared" ca="1" si="159"/>
        <v/>
      </c>
      <c r="P903" s="46" t="str">
        <f t="shared" ca="1" si="160"/>
        <v/>
      </c>
      <c r="Q903" s="53" t="str">
        <f t="shared" ca="1" si="161"/>
        <v/>
      </c>
      <c r="R903" s="53" t="str">
        <f t="shared" ca="1" si="162"/>
        <v/>
      </c>
    </row>
    <row r="904" spans="1:18" x14ac:dyDescent="0.25">
      <c r="A904" s="31">
        <v>898</v>
      </c>
      <c r="B904" s="37" t="str">
        <f t="shared" ca="1" si="152"/>
        <v/>
      </c>
      <c r="C904" s="40" t="str">
        <f t="shared" ca="1" si="153"/>
        <v/>
      </c>
      <c r="D904" s="43" t="str">
        <f ca="1">+IF($C904&lt;&gt;"",VLOOKUP(YEAR($C904),'Proyecciones cuota'!$B$5:$C$113,2,FALSE),"")</f>
        <v/>
      </c>
      <c r="E904" s="171">
        <f ca="1">IFERROR(IF($D904&lt;&gt;"",VLOOKUP(C904,Simulador!$H$17:$I$27,2,FALSE),0),0)</f>
        <v>0</v>
      </c>
      <c r="F904" s="46" t="str">
        <f t="shared" ca="1" si="154"/>
        <v/>
      </c>
      <c r="G904" s="43" t="str">
        <f ca="1">+IF(F904&lt;&gt;"",F904*VLOOKUP(YEAR($C904),'Proyecciones DTF'!$B$4:$Y$112,IF(C904&lt;EOMONTH($C$1,61),6,IF(AND(C904&gt;=EOMONTH($C$1,61),C904&lt;EOMONTH($C$1,90)),9,IF(AND(C904&gt;=EOMONTH($C$1,91),C904&lt;EOMONTH($C$1,120)),12,IF(AND(C904&gt;=EOMONTH($C$1,121),C904&lt;EOMONTH($C$1,150)),15,IF(AND(C904&gt;=EOMONTH($C$1,151),C904&lt;EOMONTH($C$1,180)),18,IF(AND(C904&gt;=EOMONTH($C$1,181),C904&lt;EOMONTH($C$1,210)),21,24))))))),"")</f>
        <v/>
      </c>
      <c r="H904" s="47" t="str">
        <f ca="1">+IF(F904&lt;&gt;"",F904*VLOOKUP(YEAR($C904),'Proyecciones DTF'!$B$4:$Y$112,IF(C904&lt;EOMONTH($C$1,61),3,IF(AND(C904&gt;=EOMONTH($C$1,61),C904&lt;EOMONTH($C$1,90)),6,IF(AND(C904&gt;=EOMONTH($C$1,91),C904&lt;EOMONTH($C$1,120)),9,IF(AND(C904&gt;=EOMONTH($C$1,121),C904&lt;EOMONTH($C$1,150)),12,IF(AND(C904&gt;=EOMONTH($C$1,151),C904&lt;EOMONTH($C$1,180)),15,IF(AND(C904&gt;=EOMONTH($C$1,181),C904&lt;EOMONTH($C$1,210)),18,21))))))),"")</f>
        <v/>
      </c>
      <c r="I904" s="88" t="str">
        <f t="shared" ca="1" si="155"/>
        <v/>
      </c>
      <c r="J904" s="138" t="str">
        <f t="shared" ca="1" si="156"/>
        <v/>
      </c>
      <c r="K904" s="43" t="str">
        <f ca="1">+IF(G904&lt;&gt;"",SUM($G$7:G904),"")</f>
        <v/>
      </c>
      <c r="L904" s="46" t="str">
        <f t="shared" ca="1" si="157"/>
        <v/>
      </c>
      <c r="M904" s="51" t="str">
        <f ca="1">+IF(H904&lt;&gt;"",SUM($H$7:H904),"")</f>
        <v/>
      </c>
      <c r="N904" s="47" t="str">
        <f t="shared" ca="1" si="158"/>
        <v/>
      </c>
      <c r="O904" s="46" t="str">
        <f t="shared" ca="1" si="159"/>
        <v/>
      </c>
      <c r="P904" s="46" t="str">
        <f t="shared" ca="1" si="160"/>
        <v/>
      </c>
      <c r="Q904" s="53" t="str">
        <f t="shared" ca="1" si="161"/>
        <v/>
      </c>
      <c r="R904" s="53" t="str">
        <f t="shared" ca="1" si="162"/>
        <v/>
      </c>
    </row>
    <row r="905" spans="1:18" x14ac:dyDescent="0.25">
      <c r="A905" s="31">
        <v>899</v>
      </c>
      <c r="B905" s="37" t="str">
        <f t="shared" ref="B905:B968" ca="1" si="163">+IF(C905&lt;&gt;"",YEAR(C905),"")</f>
        <v/>
      </c>
      <c r="C905" s="40" t="str">
        <f t="shared" ref="C905:C968" ca="1" si="164">+IF(EOMONTH($C$1,A905)&lt;=EOMONTH($C$1,$C$2*12),EOMONTH($C$1,A905),"")</f>
        <v/>
      </c>
      <c r="D905" s="43" t="str">
        <f ca="1">+IF($C905&lt;&gt;"",VLOOKUP(YEAR($C905),'Proyecciones cuota'!$B$5:$C$113,2,FALSE),"")</f>
        <v/>
      </c>
      <c r="E905" s="171">
        <f ca="1">IFERROR(IF($D905&lt;&gt;"",VLOOKUP(C905,Simulador!$H$17:$I$27,2,FALSE),0),0)</f>
        <v>0</v>
      </c>
      <c r="F905" s="46" t="str">
        <f t="shared" ref="F905:F968" ca="1" si="165">+IF(D905&lt;&gt;"",F904+D905+E905,"")</f>
        <v/>
      </c>
      <c r="G905" s="43" t="str">
        <f ca="1">+IF(F905&lt;&gt;"",F905*VLOOKUP(YEAR($C905),'Proyecciones DTF'!$B$4:$Y$112,IF(C905&lt;EOMONTH($C$1,61),6,IF(AND(C905&gt;=EOMONTH($C$1,61),C905&lt;EOMONTH($C$1,90)),9,IF(AND(C905&gt;=EOMONTH($C$1,91),C905&lt;EOMONTH($C$1,120)),12,IF(AND(C905&gt;=EOMONTH($C$1,121),C905&lt;EOMONTH($C$1,150)),15,IF(AND(C905&gt;=EOMONTH($C$1,151),C905&lt;EOMONTH($C$1,180)),18,IF(AND(C905&gt;=EOMONTH($C$1,181),C905&lt;EOMONTH($C$1,210)),21,24))))))),"")</f>
        <v/>
      </c>
      <c r="H905" s="47" t="str">
        <f ca="1">+IF(F905&lt;&gt;"",F905*VLOOKUP(YEAR($C905),'Proyecciones DTF'!$B$4:$Y$112,IF(C905&lt;EOMONTH($C$1,61),3,IF(AND(C905&gt;=EOMONTH($C$1,61),C905&lt;EOMONTH($C$1,90)),6,IF(AND(C905&gt;=EOMONTH($C$1,91),C905&lt;EOMONTH($C$1,120)),9,IF(AND(C905&gt;=EOMONTH($C$1,121),C905&lt;EOMONTH($C$1,150)),12,IF(AND(C905&gt;=EOMONTH($C$1,151),C905&lt;EOMONTH($C$1,180)),15,IF(AND(C905&gt;=EOMONTH($C$1,181),C905&lt;EOMONTH($C$1,210)),18,21))))))),"")</f>
        <v/>
      </c>
      <c r="I905" s="88" t="str">
        <f t="shared" ref="I905:I968" ca="1" si="166">IF(G905="","",((1+G905/F905)^(12/1))-1)</f>
        <v/>
      </c>
      <c r="J905" s="138" t="str">
        <f t="shared" ref="J905:J968" ca="1" si="167">IFERROR(((1+H905/F905)^(12/1))-1,"")</f>
        <v/>
      </c>
      <c r="K905" s="43" t="str">
        <f ca="1">+IF(G905&lt;&gt;"",SUM($G$7:G905),"")</f>
        <v/>
      </c>
      <c r="L905" s="46" t="str">
        <f t="shared" ref="L905:L968" ca="1" si="168">IF(K905="","",K905*93%)</f>
        <v/>
      </c>
      <c r="M905" s="51" t="str">
        <f ca="1">+IF(H905&lt;&gt;"",SUM($H$7:H905),"")</f>
        <v/>
      </c>
      <c r="N905" s="47" t="str">
        <f t="shared" ref="N905:N968" ca="1" si="169">IF(M905="","",M905*$U$13)</f>
        <v/>
      </c>
      <c r="O905" s="46" t="str">
        <f t="shared" ref="O905:O968" ca="1" si="170">+IF(K905&lt;&gt;"",F905+K905,"")</f>
        <v/>
      </c>
      <c r="P905" s="46" t="str">
        <f t="shared" ref="P905:P968" ca="1" si="171">IF(L905="","",F905+L905)</f>
        <v/>
      </c>
      <c r="Q905" s="53" t="str">
        <f t="shared" ref="Q905:Q968" ca="1" si="172">+IF(M905&lt;&gt;"",F905+M905,"")</f>
        <v/>
      </c>
      <c r="R905" s="53" t="str">
        <f t="shared" ref="R905:R968" ca="1" si="173">IF(N905="","",F905+N905)</f>
        <v/>
      </c>
    </row>
    <row r="906" spans="1:18" x14ac:dyDescent="0.25">
      <c r="A906" s="31">
        <v>900</v>
      </c>
      <c r="B906" s="37" t="str">
        <f t="shared" ca="1" si="163"/>
        <v/>
      </c>
      <c r="C906" s="40" t="str">
        <f t="shared" ca="1" si="164"/>
        <v/>
      </c>
      <c r="D906" s="43" t="str">
        <f ca="1">+IF($C906&lt;&gt;"",VLOOKUP(YEAR($C906),'Proyecciones cuota'!$B$5:$C$113,2,FALSE),"")</f>
        <v/>
      </c>
      <c r="E906" s="171">
        <f ca="1">IFERROR(IF($D906&lt;&gt;"",VLOOKUP(C906,Simulador!$H$17:$I$27,2,FALSE),0),0)</f>
        <v>0</v>
      </c>
      <c r="F906" s="46" t="str">
        <f t="shared" ca="1" si="165"/>
        <v/>
      </c>
      <c r="G906" s="43" t="str">
        <f ca="1">+IF(F906&lt;&gt;"",F906*VLOOKUP(YEAR($C906),'Proyecciones DTF'!$B$4:$Y$112,IF(C906&lt;EOMONTH($C$1,61),6,IF(AND(C906&gt;=EOMONTH($C$1,61),C906&lt;EOMONTH($C$1,90)),9,IF(AND(C906&gt;=EOMONTH($C$1,91),C906&lt;EOMONTH($C$1,120)),12,IF(AND(C906&gt;=EOMONTH($C$1,121),C906&lt;EOMONTH($C$1,150)),15,IF(AND(C906&gt;=EOMONTH($C$1,151),C906&lt;EOMONTH($C$1,180)),18,IF(AND(C906&gt;=EOMONTH($C$1,181),C906&lt;EOMONTH($C$1,210)),21,24))))))),"")</f>
        <v/>
      </c>
      <c r="H906" s="47" t="str">
        <f ca="1">+IF(F906&lt;&gt;"",F906*VLOOKUP(YEAR($C906),'Proyecciones DTF'!$B$4:$Y$112,IF(C906&lt;EOMONTH($C$1,61),3,IF(AND(C906&gt;=EOMONTH($C$1,61),C906&lt;EOMONTH($C$1,90)),6,IF(AND(C906&gt;=EOMONTH($C$1,91),C906&lt;EOMONTH($C$1,120)),9,IF(AND(C906&gt;=EOMONTH($C$1,121),C906&lt;EOMONTH($C$1,150)),12,IF(AND(C906&gt;=EOMONTH($C$1,151),C906&lt;EOMONTH($C$1,180)),15,IF(AND(C906&gt;=EOMONTH($C$1,181),C906&lt;EOMONTH($C$1,210)),18,21))))))),"")</f>
        <v/>
      </c>
      <c r="I906" s="88" t="str">
        <f t="shared" ca="1" si="166"/>
        <v/>
      </c>
      <c r="J906" s="138" t="str">
        <f t="shared" ca="1" si="167"/>
        <v/>
      </c>
      <c r="K906" s="43" t="str">
        <f ca="1">+IF(G906&lt;&gt;"",SUM($G$7:G906),"")</f>
        <v/>
      </c>
      <c r="L906" s="46" t="str">
        <f t="shared" ca="1" si="168"/>
        <v/>
      </c>
      <c r="M906" s="51" t="str">
        <f ca="1">+IF(H906&lt;&gt;"",SUM($H$7:H906),"")</f>
        <v/>
      </c>
      <c r="N906" s="47" t="str">
        <f t="shared" ca="1" si="169"/>
        <v/>
      </c>
      <c r="O906" s="46" t="str">
        <f t="shared" ca="1" si="170"/>
        <v/>
      </c>
      <c r="P906" s="46" t="str">
        <f t="shared" ca="1" si="171"/>
        <v/>
      </c>
      <c r="Q906" s="53" t="str">
        <f t="shared" ca="1" si="172"/>
        <v/>
      </c>
      <c r="R906" s="53" t="str">
        <f t="shared" ca="1" si="173"/>
        <v/>
      </c>
    </row>
    <row r="907" spans="1:18" x14ac:dyDescent="0.25">
      <c r="A907" s="31">
        <v>901</v>
      </c>
      <c r="B907" s="37" t="str">
        <f t="shared" ca="1" si="163"/>
        <v/>
      </c>
      <c r="C907" s="40" t="str">
        <f t="shared" ca="1" si="164"/>
        <v/>
      </c>
      <c r="D907" s="43" t="str">
        <f ca="1">+IF($C907&lt;&gt;"",VLOOKUP(YEAR($C907),'Proyecciones cuota'!$B$5:$C$113,2,FALSE),"")</f>
        <v/>
      </c>
      <c r="E907" s="171">
        <f ca="1">IFERROR(IF($D907&lt;&gt;"",VLOOKUP(C907,Simulador!$H$17:$I$27,2,FALSE),0),0)</f>
        <v>0</v>
      </c>
      <c r="F907" s="46" t="str">
        <f t="shared" ca="1" si="165"/>
        <v/>
      </c>
      <c r="G907" s="43" t="str">
        <f ca="1">+IF(F907&lt;&gt;"",F907*VLOOKUP(YEAR($C907),'Proyecciones DTF'!$B$4:$Y$112,IF(C907&lt;EOMONTH($C$1,61),6,IF(AND(C907&gt;=EOMONTH($C$1,61),C907&lt;EOMONTH($C$1,90)),9,IF(AND(C907&gt;=EOMONTH($C$1,91),C907&lt;EOMONTH($C$1,120)),12,IF(AND(C907&gt;=EOMONTH($C$1,121),C907&lt;EOMONTH($C$1,150)),15,IF(AND(C907&gt;=EOMONTH($C$1,151),C907&lt;EOMONTH($C$1,180)),18,IF(AND(C907&gt;=EOMONTH($C$1,181),C907&lt;EOMONTH($C$1,210)),21,24))))))),"")</f>
        <v/>
      </c>
      <c r="H907" s="47" t="str">
        <f ca="1">+IF(F907&lt;&gt;"",F907*VLOOKUP(YEAR($C907),'Proyecciones DTF'!$B$4:$Y$112,IF(C907&lt;EOMONTH($C$1,61),3,IF(AND(C907&gt;=EOMONTH($C$1,61),C907&lt;EOMONTH($C$1,90)),6,IF(AND(C907&gt;=EOMONTH($C$1,91),C907&lt;EOMONTH($C$1,120)),9,IF(AND(C907&gt;=EOMONTH($C$1,121),C907&lt;EOMONTH($C$1,150)),12,IF(AND(C907&gt;=EOMONTH($C$1,151),C907&lt;EOMONTH($C$1,180)),15,IF(AND(C907&gt;=EOMONTH($C$1,181),C907&lt;EOMONTH($C$1,210)),18,21))))))),"")</f>
        <v/>
      </c>
      <c r="I907" s="88" t="str">
        <f t="shared" ca="1" si="166"/>
        <v/>
      </c>
      <c r="J907" s="138" t="str">
        <f t="shared" ca="1" si="167"/>
        <v/>
      </c>
      <c r="K907" s="43" t="str">
        <f ca="1">+IF(G907&lt;&gt;"",SUM($G$7:G907),"")</f>
        <v/>
      </c>
      <c r="L907" s="46" t="str">
        <f t="shared" ca="1" si="168"/>
        <v/>
      </c>
      <c r="M907" s="51" t="str">
        <f ca="1">+IF(H907&lt;&gt;"",SUM($H$7:H907),"")</f>
        <v/>
      </c>
      <c r="N907" s="47" t="str">
        <f t="shared" ca="1" si="169"/>
        <v/>
      </c>
      <c r="O907" s="46" t="str">
        <f t="shared" ca="1" si="170"/>
        <v/>
      </c>
      <c r="P907" s="46" t="str">
        <f t="shared" ca="1" si="171"/>
        <v/>
      </c>
      <c r="Q907" s="53" t="str">
        <f t="shared" ca="1" si="172"/>
        <v/>
      </c>
      <c r="R907" s="53" t="str">
        <f t="shared" ca="1" si="173"/>
        <v/>
      </c>
    </row>
    <row r="908" spans="1:18" x14ac:dyDescent="0.25">
      <c r="A908" s="31">
        <v>902</v>
      </c>
      <c r="B908" s="37" t="str">
        <f t="shared" ca="1" si="163"/>
        <v/>
      </c>
      <c r="C908" s="40" t="str">
        <f t="shared" ca="1" si="164"/>
        <v/>
      </c>
      <c r="D908" s="43" t="str">
        <f ca="1">+IF($C908&lt;&gt;"",VLOOKUP(YEAR($C908),'Proyecciones cuota'!$B$5:$C$113,2,FALSE),"")</f>
        <v/>
      </c>
      <c r="E908" s="171">
        <f ca="1">IFERROR(IF($D908&lt;&gt;"",VLOOKUP(C908,Simulador!$H$17:$I$27,2,FALSE),0),0)</f>
        <v>0</v>
      </c>
      <c r="F908" s="46" t="str">
        <f t="shared" ca="1" si="165"/>
        <v/>
      </c>
      <c r="G908" s="43" t="str">
        <f ca="1">+IF(F908&lt;&gt;"",F908*VLOOKUP(YEAR($C908),'Proyecciones DTF'!$B$4:$Y$112,IF(C908&lt;EOMONTH($C$1,61),6,IF(AND(C908&gt;=EOMONTH($C$1,61),C908&lt;EOMONTH($C$1,90)),9,IF(AND(C908&gt;=EOMONTH($C$1,91),C908&lt;EOMONTH($C$1,120)),12,IF(AND(C908&gt;=EOMONTH($C$1,121),C908&lt;EOMONTH($C$1,150)),15,IF(AND(C908&gt;=EOMONTH($C$1,151),C908&lt;EOMONTH($C$1,180)),18,IF(AND(C908&gt;=EOMONTH($C$1,181),C908&lt;EOMONTH($C$1,210)),21,24))))))),"")</f>
        <v/>
      </c>
      <c r="H908" s="47" t="str">
        <f ca="1">+IF(F908&lt;&gt;"",F908*VLOOKUP(YEAR($C908),'Proyecciones DTF'!$B$4:$Y$112,IF(C908&lt;EOMONTH($C$1,61),3,IF(AND(C908&gt;=EOMONTH($C$1,61),C908&lt;EOMONTH($C$1,90)),6,IF(AND(C908&gt;=EOMONTH($C$1,91),C908&lt;EOMONTH($C$1,120)),9,IF(AND(C908&gt;=EOMONTH($C$1,121),C908&lt;EOMONTH($C$1,150)),12,IF(AND(C908&gt;=EOMONTH($C$1,151),C908&lt;EOMONTH($C$1,180)),15,IF(AND(C908&gt;=EOMONTH($C$1,181),C908&lt;EOMONTH($C$1,210)),18,21))))))),"")</f>
        <v/>
      </c>
      <c r="I908" s="88" t="str">
        <f t="shared" ca="1" si="166"/>
        <v/>
      </c>
      <c r="J908" s="138" t="str">
        <f t="shared" ca="1" si="167"/>
        <v/>
      </c>
      <c r="K908" s="43" t="str">
        <f ca="1">+IF(G908&lt;&gt;"",SUM($G$7:G908),"")</f>
        <v/>
      </c>
      <c r="L908" s="46" t="str">
        <f t="shared" ca="1" si="168"/>
        <v/>
      </c>
      <c r="M908" s="51" t="str">
        <f ca="1">+IF(H908&lt;&gt;"",SUM($H$7:H908),"")</f>
        <v/>
      </c>
      <c r="N908" s="47" t="str">
        <f t="shared" ca="1" si="169"/>
        <v/>
      </c>
      <c r="O908" s="46" t="str">
        <f t="shared" ca="1" si="170"/>
        <v/>
      </c>
      <c r="P908" s="46" t="str">
        <f t="shared" ca="1" si="171"/>
        <v/>
      </c>
      <c r="Q908" s="53" t="str">
        <f t="shared" ca="1" si="172"/>
        <v/>
      </c>
      <c r="R908" s="53" t="str">
        <f t="shared" ca="1" si="173"/>
        <v/>
      </c>
    </row>
    <row r="909" spans="1:18" x14ac:dyDescent="0.25">
      <c r="A909" s="31">
        <v>903</v>
      </c>
      <c r="B909" s="37" t="str">
        <f t="shared" ca="1" si="163"/>
        <v/>
      </c>
      <c r="C909" s="40" t="str">
        <f t="shared" ca="1" si="164"/>
        <v/>
      </c>
      <c r="D909" s="43" t="str">
        <f ca="1">+IF($C909&lt;&gt;"",VLOOKUP(YEAR($C909),'Proyecciones cuota'!$B$5:$C$113,2,FALSE),"")</f>
        <v/>
      </c>
      <c r="E909" s="171">
        <f ca="1">IFERROR(IF($D909&lt;&gt;"",VLOOKUP(C909,Simulador!$H$17:$I$27,2,FALSE),0),0)</f>
        <v>0</v>
      </c>
      <c r="F909" s="46" t="str">
        <f t="shared" ca="1" si="165"/>
        <v/>
      </c>
      <c r="G909" s="43" t="str">
        <f ca="1">+IF(F909&lt;&gt;"",F909*VLOOKUP(YEAR($C909),'Proyecciones DTF'!$B$4:$Y$112,IF(C909&lt;EOMONTH($C$1,61),6,IF(AND(C909&gt;=EOMONTH($C$1,61),C909&lt;EOMONTH($C$1,90)),9,IF(AND(C909&gt;=EOMONTH($C$1,91),C909&lt;EOMONTH($C$1,120)),12,IF(AND(C909&gt;=EOMONTH($C$1,121),C909&lt;EOMONTH($C$1,150)),15,IF(AND(C909&gt;=EOMONTH($C$1,151),C909&lt;EOMONTH($C$1,180)),18,IF(AND(C909&gt;=EOMONTH($C$1,181),C909&lt;EOMONTH($C$1,210)),21,24))))))),"")</f>
        <v/>
      </c>
      <c r="H909" s="47" t="str">
        <f ca="1">+IF(F909&lt;&gt;"",F909*VLOOKUP(YEAR($C909),'Proyecciones DTF'!$B$4:$Y$112,IF(C909&lt;EOMONTH($C$1,61),3,IF(AND(C909&gt;=EOMONTH($C$1,61),C909&lt;EOMONTH($C$1,90)),6,IF(AND(C909&gt;=EOMONTH($C$1,91),C909&lt;EOMONTH($C$1,120)),9,IF(AND(C909&gt;=EOMONTH($C$1,121),C909&lt;EOMONTH($C$1,150)),12,IF(AND(C909&gt;=EOMONTH($C$1,151),C909&lt;EOMONTH($C$1,180)),15,IF(AND(C909&gt;=EOMONTH($C$1,181),C909&lt;EOMONTH($C$1,210)),18,21))))))),"")</f>
        <v/>
      </c>
      <c r="I909" s="88" t="str">
        <f t="shared" ca="1" si="166"/>
        <v/>
      </c>
      <c r="J909" s="138" t="str">
        <f t="shared" ca="1" si="167"/>
        <v/>
      </c>
      <c r="K909" s="43" t="str">
        <f ca="1">+IF(G909&lt;&gt;"",SUM($G$7:G909),"")</f>
        <v/>
      </c>
      <c r="L909" s="46" t="str">
        <f t="shared" ca="1" si="168"/>
        <v/>
      </c>
      <c r="M909" s="51" t="str">
        <f ca="1">+IF(H909&lt;&gt;"",SUM($H$7:H909),"")</f>
        <v/>
      </c>
      <c r="N909" s="47" t="str">
        <f t="shared" ca="1" si="169"/>
        <v/>
      </c>
      <c r="O909" s="46" t="str">
        <f t="shared" ca="1" si="170"/>
        <v/>
      </c>
      <c r="P909" s="46" t="str">
        <f t="shared" ca="1" si="171"/>
        <v/>
      </c>
      <c r="Q909" s="53" t="str">
        <f t="shared" ca="1" si="172"/>
        <v/>
      </c>
      <c r="R909" s="53" t="str">
        <f t="shared" ca="1" si="173"/>
        <v/>
      </c>
    </row>
    <row r="910" spans="1:18" x14ac:dyDescent="0.25">
      <c r="A910" s="31">
        <v>904</v>
      </c>
      <c r="B910" s="37" t="str">
        <f t="shared" ca="1" si="163"/>
        <v/>
      </c>
      <c r="C910" s="40" t="str">
        <f t="shared" ca="1" si="164"/>
        <v/>
      </c>
      <c r="D910" s="43" t="str">
        <f ca="1">+IF($C910&lt;&gt;"",VLOOKUP(YEAR($C910),'Proyecciones cuota'!$B$5:$C$113,2,FALSE),"")</f>
        <v/>
      </c>
      <c r="E910" s="171">
        <f ca="1">IFERROR(IF($D910&lt;&gt;"",VLOOKUP(C910,Simulador!$H$17:$I$27,2,FALSE),0),0)</f>
        <v>0</v>
      </c>
      <c r="F910" s="46" t="str">
        <f t="shared" ca="1" si="165"/>
        <v/>
      </c>
      <c r="G910" s="43" t="str">
        <f ca="1">+IF(F910&lt;&gt;"",F910*VLOOKUP(YEAR($C910),'Proyecciones DTF'!$B$4:$Y$112,IF(C910&lt;EOMONTH($C$1,61),6,IF(AND(C910&gt;=EOMONTH($C$1,61),C910&lt;EOMONTH($C$1,90)),9,IF(AND(C910&gt;=EOMONTH($C$1,91),C910&lt;EOMONTH($C$1,120)),12,IF(AND(C910&gt;=EOMONTH($C$1,121),C910&lt;EOMONTH($C$1,150)),15,IF(AND(C910&gt;=EOMONTH($C$1,151),C910&lt;EOMONTH($C$1,180)),18,IF(AND(C910&gt;=EOMONTH($C$1,181),C910&lt;EOMONTH($C$1,210)),21,24))))))),"")</f>
        <v/>
      </c>
      <c r="H910" s="47" t="str">
        <f ca="1">+IF(F910&lt;&gt;"",F910*VLOOKUP(YEAR($C910),'Proyecciones DTF'!$B$4:$Y$112,IF(C910&lt;EOMONTH($C$1,61),3,IF(AND(C910&gt;=EOMONTH($C$1,61),C910&lt;EOMONTH($C$1,90)),6,IF(AND(C910&gt;=EOMONTH($C$1,91),C910&lt;EOMONTH($C$1,120)),9,IF(AND(C910&gt;=EOMONTH($C$1,121),C910&lt;EOMONTH($C$1,150)),12,IF(AND(C910&gt;=EOMONTH($C$1,151),C910&lt;EOMONTH($C$1,180)),15,IF(AND(C910&gt;=EOMONTH($C$1,181),C910&lt;EOMONTH($C$1,210)),18,21))))))),"")</f>
        <v/>
      </c>
      <c r="I910" s="88" t="str">
        <f t="shared" ca="1" si="166"/>
        <v/>
      </c>
      <c r="J910" s="138" t="str">
        <f t="shared" ca="1" si="167"/>
        <v/>
      </c>
      <c r="K910" s="43" t="str">
        <f ca="1">+IF(G910&lt;&gt;"",SUM($G$7:G910),"")</f>
        <v/>
      </c>
      <c r="L910" s="46" t="str">
        <f t="shared" ca="1" si="168"/>
        <v/>
      </c>
      <c r="M910" s="51" t="str">
        <f ca="1">+IF(H910&lt;&gt;"",SUM($H$7:H910),"")</f>
        <v/>
      </c>
      <c r="N910" s="47" t="str">
        <f t="shared" ca="1" si="169"/>
        <v/>
      </c>
      <c r="O910" s="46" t="str">
        <f t="shared" ca="1" si="170"/>
        <v/>
      </c>
      <c r="P910" s="46" t="str">
        <f t="shared" ca="1" si="171"/>
        <v/>
      </c>
      <c r="Q910" s="53" t="str">
        <f t="shared" ca="1" si="172"/>
        <v/>
      </c>
      <c r="R910" s="53" t="str">
        <f t="shared" ca="1" si="173"/>
        <v/>
      </c>
    </row>
    <row r="911" spans="1:18" x14ac:dyDescent="0.25">
      <c r="A911" s="31">
        <v>905</v>
      </c>
      <c r="B911" s="37" t="str">
        <f t="shared" ca="1" si="163"/>
        <v/>
      </c>
      <c r="C911" s="40" t="str">
        <f t="shared" ca="1" si="164"/>
        <v/>
      </c>
      <c r="D911" s="43" t="str">
        <f ca="1">+IF($C911&lt;&gt;"",VLOOKUP(YEAR($C911),'Proyecciones cuota'!$B$5:$C$113,2,FALSE),"")</f>
        <v/>
      </c>
      <c r="E911" s="171">
        <f ca="1">IFERROR(IF($D911&lt;&gt;"",VLOOKUP(C911,Simulador!$H$17:$I$27,2,FALSE),0),0)</f>
        <v>0</v>
      </c>
      <c r="F911" s="46" t="str">
        <f t="shared" ca="1" si="165"/>
        <v/>
      </c>
      <c r="G911" s="43" t="str">
        <f ca="1">+IF(F911&lt;&gt;"",F911*VLOOKUP(YEAR($C911),'Proyecciones DTF'!$B$4:$Y$112,IF(C911&lt;EOMONTH($C$1,61),6,IF(AND(C911&gt;=EOMONTH($C$1,61),C911&lt;EOMONTH($C$1,90)),9,IF(AND(C911&gt;=EOMONTH($C$1,91),C911&lt;EOMONTH($C$1,120)),12,IF(AND(C911&gt;=EOMONTH($C$1,121),C911&lt;EOMONTH($C$1,150)),15,IF(AND(C911&gt;=EOMONTH($C$1,151),C911&lt;EOMONTH($C$1,180)),18,IF(AND(C911&gt;=EOMONTH($C$1,181),C911&lt;EOMONTH($C$1,210)),21,24))))))),"")</f>
        <v/>
      </c>
      <c r="H911" s="47" t="str">
        <f ca="1">+IF(F911&lt;&gt;"",F911*VLOOKUP(YEAR($C911),'Proyecciones DTF'!$B$4:$Y$112,IF(C911&lt;EOMONTH($C$1,61),3,IF(AND(C911&gt;=EOMONTH($C$1,61),C911&lt;EOMONTH($C$1,90)),6,IF(AND(C911&gt;=EOMONTH($C$1,91),C911&lt;EOMONTH($C$1,120)),9,IF(AND(C911&gt;=EOMONTH($C$1,121),C911&lt;EOMONTH($C$1,150)),12,IF(AND(C911&gt;=EOMONTH($C$1,151),C911&lt;EOMONTH($C$1,180)),15,IF(AND(C911&gt;=EOMONTH($C$1,181),C911&lt;EOMONTH($C$1,210)),18,21))))))),"")</f>
        <v/>
      </c>
      <c r="I911" s="88" t="str">
        <f t="shared" ca="1" si="166"/>
        <v/>
      </c>
      <c r="J911" s="138" t="str">
        <f t="shared" ca="1" si="167"/>
        <v/>
      </c>
      <c r="K911" s="43" t="str">
        <f ca="1">+IF(G911&lt;&gt;"",SUM($G$7:G911),"")</f>
        <v/>
      </c>
      <c r="L911" s="46" t="str">
        <f t="shared" ca="1" si="168"/>
        <v/>
      </c>
      <c r="M911" s="51" t="str">
        <f ca="1">+IF(H911&lt;&gt;"",SUM($H$7:H911),"")</f>
        <v/>
      </c>
      <c r="N911" s="47" t="str">
        <f t="shared" ca="1" si="169"/>
        <v/>
      </c>
      <c r="O911" s="46" t="str">
        <f t="shared" ca="1" si="170"/>
        <v/>
      </c>
      <c r="P911" s="46" t="str">
        <f t="shared" ca="1" si="171"/>
        <v/>
      </c>
      <c r="Q911" s="53" t="str">
        <f t="shared" ca="1" si="172"/>
        <v/>
      </c>
      <c r="R911" s="53" t="str">
        <f t="shared" ca="1" si="173"/>
        <v/>
      </c>
    </row>
    <row r="912" spans="1:18" x14ac:dyDescent="0.25">
      <c r="A912" s="31">
        <v>906</v>
      </c>
      <c r="B912" s="37" t="str">
        <f t="shared" ca="1" si="163"/>
        <v/>
      </c>
      <c r="C912" s="40" t="str">
        <f t="shared" ca="1" si="164"/>
        <v/>
      </c>
      <c r="D912" s="43" t="str">
        <f ca="1">+IF($C912&lt;&gt;"",VLOOKUP(YEAR($C912),'Proyecciones cuota'!$B$5:$C$113,2,FALSE),"")</f>
        <v/>
      </c>
      <c r="E912" s="171">
        <f ca="1">IFERROR(IF($D912&lt;&gt;"",VLOOKUP(C912,Simulador!$H$17:$I$27,2,FALSE),0),0)</f>
        <v>0</v>
      </c>
      <c r="F912" s="46" t="str">
        <f t="shared" ca="1" si="165"/>
        <v/>
      </c>
      <c r="G912" s="43" t="str">
        <f ca="1">+IF(F912&lt;&gt;"",F912*VLOOKUP(YEAR($C912),'Proyecciones DTF'!$B$4:$Y$112,IF(C912&lt;EOMONTH($C$1,61),6,IF(AND(C912&gt;=EOMONTH($C$1,61),C912&lt;EOMONTH($C$1,90)),9,IF(AND(C912&gt;=EOMONTH($C$1,91),C912&lt;EOMONTH($C$1,120)),12,IF(AND(C912&gt;=EOMONTH($C$1,121),C912&lt;EOMONTH($C$1,150)),15,IF(AND(C912&gt;=EOMONTH($C$1,151),C912&lt;EOMONTH($C$1,180)),18,IF(AND(C912&gt;=EOMONTH($C$1,181),C912&lt;EOMONTH($C$1,210)),21,24))))))),"")</f>
        <v/>
      </c>
      <c r="H912" s="47" t="str">
        <f ca="1">+IF(F912&lt;&gt;"",F912*VLOOKUP(YEAR($C912),'Proyecciones DTF'!$B$4:$Y$112,IF(C912&lt;EOMONTH($C$1,61),3,IF(AND(C912&gt;=EOMONTH($C$1,61),C912&lt;EOMONTH($C$1,90)),6,IF(AND(C912&gt;=EOMONTH($C$1,91),C912&lt;EOMONTH($C$1,120)),9,IF(AND(C912&gt;=EOMONTH($C$1,121),C912&lt;EOMONTH($C$1,150)),12,IF(AND(C912&gt;=EOMONTH($C$1,151),C912&lt;EOMONTH($C$1,180)),15,IF(AND(C912&gt;=EOMONTH($C$1,181),C912&lt;EOMONTH($C$1,210)),18,21))))))),"")</f>
        <v/>
      </c>
      <c r="I912" s="88" t="str">
        <f t="shared" ca="1" si="166"/>
        <v/>
      </c>
      <c r="J912" s="138" t="str">
        <f t="shared" ca="1" si="167"/>
        <v/>
      </c>
      <c r="K912" s="43" t="str">
        <f ca="1">+IF(G912&lt;&gt;"",SUM($G$7:G912),"")</f>
        <v/>
      </c>
      <c r="L912" s="46" t="str">
        <f t="shared" ca="1" si="168"/>
        <v/>
      </c>
      <c r="M912" s="51" t="str">
        <f ca="1">+IF(H912&lt;&gt;"",SUM($H$7:H912),"")</f>
        <v/>
      </c>
      <c r="N912" s="47" t="str">
        <f t="shared" ca="1" si="169"/>
        <v/>
      </c>
      <c r="O912" s="46" t="str">
        <f t="shared" ca="1" si="170"/>
        <v/>
      </c>
      <c r="P912" s="46" t="str">
        <f t="shared" ca="1" si="171"/>
        <v/>
      </c>
      <c r="Q912" s="53" t="str">
        <f t="shared" ca="1" si="172"/>
        <v/>
      </c>
      <c r="R912" s="53" t="str">
        <f t="shared" ca="1" si="173"/>
        <v/>
      </c>
    </row>
    <row r="913" spans="1:18" x14ac:dyDescent="0.25">
      <c r="A913" s="31">
        <v>907</v>
      </c>
      <c r="B913" s="37" t="str">
        <f t="shared" ca="1" si="163"/>
        <v/>
      </c>
      <c r="C913" s="40" t="str">
        <f t="shared" ca="1" si="164"/>
        <v/>
      </c>
      <c r="D913" s="43" t="str">
        <f ca="1">+IF($C913&lt;&gt;"",VLOOKUP(YEAR($C913),'Proyecciones cuota'!$B$5:$C$113,2,FALSE),"")</f>
        <v/>
      </c>
      <c r="E913" s="171">
        <f ca="1">IFERROR(IF($D913&lt;&gt;"",VLOOKUP(C913,Simulador!$H$17:$I$27,2,FALSE),0),0)</f>
        <v>0</v>
      </c>
      <c r="F913" s="46" t="str">
        <f t="shared" ca="1" si="165"/>
        <v/>
      </c>
      <c r="G913" s="43" t="str">
        <f ca="1">+IF(F913&lt;&gt;"",F913*VLOOKUP(YEAR($C913),'Proyecciones DTF'!$B$4:$Y$112,IF(C913&lt;EOMONTH($C$1,61),6,IF(AND(C913&gt;=EOMONTH($C$1,61),C913&lt;EOMONTH($C$1,90)),9,IF(AND(C913&gt;=EOMONTH($C$1,91),C913&lt;EOMONTH($C$1,120)),12,IF(AND(C913&gt;=EOMONTH($C$1,121),C913&lt;EOMONTH($C$1,150)),15,IF(AND(C913&gt;=EOMONTH($C$1,151),C913&lt;EOMONTH($C$1,180)),18,IF(AND(C913&gt;=EOMONTH($C$1,181),C913&lt;EOMONTH($C$1,210)),21,24))))))),"")</f>
        <v/>
      </c>
      <c r="H913" s="47" t="str">
        <f ca="1">+IF(F913&lt;&gt;"",F913*VLOOKUP(YEAR($C913),'Proyecciones DTF'!$B$4:$Y$112,IF(C913&lt;EOMONTH($C$1,61),3,IF(AND(C913&gt;=EOMONTH($C$1,61),C913&lt;EOMONTH($C$1,90)),6,IF(AND(C913&gt;=EOMONTH($C$1,91),C913&lt;EOMONTH($C$1,120)),9,IF(AND(C913&gt;=EOMONTH($C$1,121),C913&lt;EOMONTH($C$1,150)),12,IF(AND(C913&gt;=EOMONTH($C$1,151),C913&lt;EOMONTH($C$1,180)),15,IF(AND(C913&gt;=EOMONTH($C$1,181),C913&lt;EOMONTH($C$1,210)),18,21))))))),"")</f>
        <v/>
      </c>
      <c r="I913" s="88" t="str">
        <f t="shared" ca="1" si="166"/>
        <v/>
      </c>
      <c r="J913" s="138" t="str">
        <f t="shared" ca="1" si="167"/>
        <v/>
      </c>
      <c r="K913" s="43" t="str">
        <f ca="1">+IF(G913&lt;&gt;"",SUM($G$7:G913),"")</f>
        <v/>
      </c>
      <c r="L913" s="46" t="str">
        <f t="shared" ca="1" si="168"/>
        <v/>
      </c>
      <c r="M913" s="51" t="str">
        <f ca="1">+IF(H913&lt;&gt;"",SUM($H$7:H913),"")</f>
        <v/>
      </c>
      <c r="N913" s="47" t="str">
        <f t="shared" ca="1" si="169"/>
        <v/>
      </c>
      <c r="O913" s="46" t="str">
        <f t="shared" ca="1" si="170"/>
        <v/>
      </c>
      <c r="P913" s="46" t="str">
        <f t="shared" ca="1" si="171"/>
        <v/>
      </c>
      <c r="Q913" s="53" t="str">
        <f t="shared" ca="1" si="172"/>
        <v/>
      </c>
      <c r="R913" s="53" t="str">
        <f t="shared" ca="1" si="173"/>
        <v/>
      </c>
    </row>
    <row r="914" spans="1:18" x14ac:dyDescent="0.25">
      <c r="A914" s="31">
        <v>908</v>
      </c>
      <c r="B914" s="37" t="str">
        <f t="shared" ca="1" si="163"/>
        <v/>
      </c>
      <c r="C914" s="40" t="str">
        <f t="shared" ca="1" si="164"/>
        <v/>
      </c>
      <c r="D914" s="43" t="str">
        <f ca="1">+IF($C914&lt;&gt;"",VLOOKUP(YEAR($C914),'Proyecciones cuota'!$B$5:$C$113,2,FALSE),"")</f>
        <v/>
      </c>
      <c r="E914" s="171">
        <f ca="1">IFERROR(IF($D914&lt;&gt;"",VLOOKUP(C914,Simulador!$H$17:$I$27,2,FALSE),0),0)</f>
        <v>0</v>
      </c>
      <c r="F914" s="46" t="str">
        <f t="shared" ca="1" si="165"/>
        <v/>
      </c>
      <c r="G914" s="43" t="str">
        <f ca="1">+IF(F914&lt;&gt;"",F914*VLOOKUP(YEAR($C914),'Proyecciones DTF'!$B$4:$Y$112,IF(C914&lt;EOMONTH($C$1,61),6,IF(AND(C914&gt;=EOMONTH($C$1,61),C914&lt;EOMONTH($C$1,90)),9,IF(AND(C914&gt;=EOMONTH($C$1,91),C914&lt;EOMONTH($C$1,120)),12,IF(AND(C914&gt;=EOMONTH($C$1,121),C914&lt;EOMONTH($C$1,150)),15,IF(AND(C914&gt;=EOMONTH($C$1,151),C914&lt;EOMONTH($C$1,180)),18,IF(AND(C914&gt;=EOMONTH($C$1,181),C914&lt;EOMONTH($C$1,210)),21,24))))))),"")</f>
        <v/>
      </c>
      <c r="H914" s="47" t="str">
        <f ca="1">+IF(F914&lt;&gt;"",F914*VLOOKUP(YEAR($C914),'Proyecciones DTF'!$B$4:$Y$112,IF(C914&lt;EOMONTH($C$1,61),3,IF(AND(C914&gt;=EOMONTH($C$1,61),C914&lt;EOMONTH($C$1,90)),6,IF(AND(C914&gt;=EOMONTH($C$1,91),C914&lt;EOMONTH($C$1,120)),9,IF(AND(C914&gt;=EOMONTH($C$1,121),C914&lt;EOMONTH($C$1,150)),12,IF(AND(C914&gt;=EOMONTH($C$1,151),C914&lt;EOMONTH($C$1,180)),15,IF(AND(C914&gt;=EOMONTH($C$1,181),C914&lt;EOMONTH($C$1,210)),18,21))))))),"")</f>
        <v/>
      </c>
      <c r="I914" s="88" t="str">
        <f t="shared" ca="1" si="166"/>
        <v/>
      </c>
      <c r="J914" s="138" t="str">
        <f t="shared" ca="1" si="167"/>
        <v/>
      </c>
      <c r="K914" s="43" t="str">
        <f ca="1">+IF(G914&lt;&gt;"",SUM($G$7:G914),"")</f>
        <v/>
      </c>
      <c r="L914" s="46" t="str">
        <f t="shared" ca="1" si="168"/>
        <v/>
      </c>
      <c r="M914" s="51" t="str">
        <f ca="1">+IF(H914&lt;&gt;"",SUM($H$7:H914),"")</f>
        <v/>
      </c>
      <c r="N914" s="47" t="str">
        <f t="shared" ca="1" si="169"/>
        <v/>
      </c>
      <c r="O914" s="46" t="str">
        <f t="shared" ca="1" si="170"/>
        <v/>
      </c>
      <c r="P914" s="46" t="str">
        <f t="shared" ca="1" si="171"/>
        <v/>
      </c>
      <c r="Q914" s="53" t="str">
        <f t="shared" ca="1" si="172"/>
        <v/>
      </c>
      <c r="R914" s="53" t="str">
        <f t="shared" ca="1" si="173"/>
        <v/>
      </c>
    </row>
    <row r="915" spans="1:18" x14ac:dyDescent="0.25">
      <c r="A915" s="31">
        <v>909</v>
      </c>
      <c r="B915" s="37" t="str">
        <f t="shared" ca="1" si="163"/>
        <v/>
      </c>
      <c r="C915" s="40" t="str">
        <f t="shared" ca="1" si="164"/>
        <v/>
      </c>
      <c r="D915" s="43" t="str">
        <f ca="1">+IF($C915&lt;&gt;"",VLOOKUP(YEAR($C915),'Proyecciones cuota'!$B$5:$C$113,2,FALSE),"")</f>
        <v/>
      </c>
      <c r="E915" s="171">
        <f ca="1">IFERROR(IF($D915&lt;&gt;"",VLOOKUP(C915,Simulador!$H$17:$I$27,2,FALSE),0),0)</f>
        <v>0</v>
      </c>
      <c r="F915" s="46" t="str">
        <f t="shared" ca="1" si="165"/>
        <v/>
      </c>
      <c r="G915" s="43" t="str">
        <f ca="1">+IF(F915&lt;&gt;"",F915*VLOOKUP(YEAR($C915),'Proyecciones DTF'!$B$4:$Y$112,IF(C915&lt;EOMONTH($C$1,61),6,IF(AND(C915&gt;=EOMONTH($C$1,61),C915&lt;EOMONTH($C$1,90)),9,IF(AND(C915&gt;=EOMONTH($C$1,91),C915&lt;EOMONTH($C$1,120)),12,IF(AND(C915&gt;=EOMONTH($C$1,121),C915&lt;EOMONTH($C$1,150)),15,IF(AND(C915&gt;=EOMONTH($C$1,151),C915&lt;EOMONTH($C$1,180)),18,IF(AND(C915&gt;=EOMONTH($C$1,181),C915&lt;EOMONTH($C$1,210)),21,24))))))),"")</f>
        <v/>
      </c>
      <c r="H915" s="47" t="str">
        <f ca="1">+IF(F915&lt;&gt;"",F915*VLOOKUP(YEAR($C915),'Proyecciones DTF'!$B$4:$Y$112,IF(C915&lt;EOMONTH($C$1,61),3,IF(AND(C915&gt;=EOMONTH($C$1,61),C915&lt;EOMONTH($C$1,90)),6,IF(AND(C915&gt;=EOMONTH($C$1,91),C915&lt;EOMONTH($C$1,120)),9,IF(AND(C915&gt;=EOMONTH($C$1,121),C915&lt;EOMONTH($C$1,150)),12,IF(AND(C915&gt;=EOMONTH($C$1,151),C915&lt;EOMONTH($C$1,180)),15,IF(AND(C915&gt;=EOMONTH($C$1,181),C915&lt;EOMONTH($C$1,210)),18,21))))))),"")</f>
        <v/>
      </c>
      <c r="I915" s="88" t="str">
        <f t="shared" ca="1" si="166"/>
        <v/>
      </c>
      <c r="J915" s="138" t="str">
        <f t="shared" ca="1" si="167"/>
        <v/>
      </c>
      <c r="K915" s="43" t="str">
        <f ca="1">+IF(G915&lt;&gt;"",SUM($G$7:G915),"")</f>
        <v/>
      </c>
      <c r="L915" s="46" t="str">
        <f t="shared" ca="1" si="168"/>
        <v/>
      </c>
      <c r="M915" s="51" t="str">
        <f ca="1">+IF(H915&lt;&gt;"",SUM($H$7:H915),"")</f>
        <v/>
      </c>
      <c r="N915" s="47" t="str">
        <f t="shared" ca="1" si="169"/>
        <v/>
      </c>
      <c r="O915" s="46" t="str">
        <f t="shared" ca="1" si="170"/>
        <v/>
      </c>
      <c r="P915" s="46" t="str">
        <f t="shared" ca="1" si="171"/>
        <v/>
      </c>
      <c r="Q915" s="53" t="str">
        <f t="shared" ca="1" si="172"/>
        <v/>
      </c>
      <c r="R915" s="53" t="str">
        <f t="shared" ca="1" si="173"/>
        <v/>
      </c>
    </row>
    <row r="916" spans="1:18" x14ac:dyDescent="0.25">
      <c r="A916" s="31">
        <v>910</v>
      </c>
      <c r="B916" s="37" t="str">
        <f t="shared" ca="1" si="163"/>
        <v/>
      </c>
      <c r="C916" s="40" t="str">
        <f t="shared" ca="1" si="164"/>
        <v/>
      </c>
      <c r="D916" s="43" t="str">
        <f ca="1">+IF($C916&lt;&gt;"",VLOOKUP(YEAR($C916),'Proyecciones cuota'!$B$5:$C$113,2,FALSE),"")</f>
        <v/>
      </c>
      <c r="E916" s="171">
        <f ca="1">IFERROR(IF($D916&lt;&gt;"",VLOOKUP(C916,Simulador!$H$17:$I$27,2,FALSE),0),0)</f>
        <v>0</v>
      </c>
      <c r="F916" s="46" t="str">
        <f t="shared" ca="1" si="165"/>
        <v/>
      </c>
      <c r="G916" s="43" t="str">
        <f ca="1">+IF(F916&lt;&gt;"",F916*VLOOKUP(YEAR($C916),'Proyecciones DTF'!$B$4:$Y$112,IF(C916&lt;EOMONTH($C$1,61),6,IF(AND(C916&gt;=EOMONTH($C$1,61),C916&lt;EOMONTH($C$1,90)),9,IF(AND(C916&gt;=EOMONTH($C$1,91),C916&lt;EOMONTH($C$1,120)),12,IF(AND(C916&gt;=EOMONTH($C$1,121),C916&lt;EOMONTH($C$1,150)),15,IF(AND(C916&gt;=EOMONTH($C$1,151),C916&lt;EOMONTH($C$1,180)),18,IF(AND(C916&gt;=EOMONTH($C$1,181),C916&lt;EOMONTH($C$1,210)),21,24))))))),"")</f>
        <v/>
      </c>
      <c r="H916" s="47" t="str">
        <f ca="1">+IF(F916&lt;&gt;"",F916*VLOOKUP(YEAR($C916),'Proyecciones DTF'!$B$4:$Y$112,IF(C916&lt;EOMONTH($C$1,61),3,IF(AND(C916&gt;=EOMONTH($C$1,61),C916&lt;EOMONTH($C$1,90)),6,IF(AND(C916&gt;=EOMONTH($C$1,91),C916&lt;EOMONTH($C$1,120)),9,IF(AND(C916&gt;=EOMONTH($C$1,121),C916&lt;EOMONTH($C$1,150)),12,IF(AND(C916&gt;=EOMONTH($C$1,151),C916&lt;EOMONTH($C$1,180)),15,IF(AND(C916&gt;=EOMONTH($C$1,181),C916&lt;EOMONTH($C$1,210)),18,21))))))),"")</f>
        <v/>
      </c>
      <c r="I916" s="88" t="str">
        <f t="shared" ca="1" si="166"/>
        <v/>
      </c>
      <c r="J916" s="138" t="str">
        <f t="shared" ca="1" si="167"/>
        <v/>
      </c>
      <c r="K916" s="43" t="str">
        <f ca="1">+IF(G916&lt;&gt;"",SUM($G$7:G916),"")</f>
        <v/>
      </c>
      <c r="L916" s="46" t="str">
        <f t="shared" ca="1" si="168"/>
        <v/>
      </c>
      <c r="M916" s="51" t="str">
        <f ca="1">+IF(H916&lt;&gt;"",SUM($H$7:H916),"")</f>
        <v/>
      </c>
      <c r="N916" s="47" t="str">
        <f t="shared" ca="1" si="169"/>
        <v/>
      </c>
      <c r="O916" s="46" t="str">
        <f t="shared" ca="1" si="170"/>
        <v/>
      </c>
      <c r="P916" s="46" t="str">
        <f t="shared" ca="1" si="171"/>
        <v/>
      </c>
      <c r="Q916" s="53" t="str">
        <f t="shared" ca="1" si="172"/>
        <v/>
      </c>
      <c r="R916" s="53" t="str">
        <f t="shared" ca="1" si="173"/>
        <v/>
      </c>
    </row>
    <row r="917" spans="1:18" x14ac:dyDescent="0.25">
      <c r="A917" s="31">
        <v>911</v>
      </c>
      <c r="B917" s="37" t="str">
        <f t="shared" ca="1" si="163"/>
        <v/>
      </c>
      <c r="C917" s="40" t="str">
        <f t="shared" ca="1" si="164"/>
        <v/>
      </c>
      <c r="D917" s="43" t="str">
        <f ca="1">+IF($C917&lt;&gt;"",VLOOKUP(YEAR($C917),'Proyecciones cuota'!$B$5:$C$113,2,FALSE),"")</f>
        <v/>
      </c>
      <c r="E917" s="171">
        <f ca="1">IFERROR(IF($D917&lt;&gt;"",VLOOKUP(C917,Simulador!$H$17:$I$27,2,FALSE),0),0)</f>
        <v>0</v>
      </c>
      <c r="F917" s="46" t="str">
        <f t="shared" ca="1" si="165"/>
        <v/>
      </c>
      <c r="G917" s="43" t="str">
        <f ca="1">+IF(F917&lt;&gt;"",F917*VLOOKUP(YEAR($C917),'Proyecciones DTF'!$B$4:$Y$112,IF(C917&lt;EOMONTH($C$1,61),6,IF(AND(C917&gt;=EOMONTH($C$1,61),C917&lt;EOMONTH($C$1,90)),9,IF(AND(C917&gt;=EOMONTH($C$1,91),C917&lt;EOMONTH($C$1,120)),12,IF(AND(C917&gt;=EOMONTH($C$1,121),C917&lt;EOMONTH($C$1,150)),15,IF(AND(C917&gt;=EOMONTH($C$1,151),C917&lt;EOMONTH($C$1,180)),18,IF(AND(C917&gt;=EOMONTH($C$1,181),C917&lt;EOMONTH($C$1,210)),21,24))))))),"")</f>
        <v/>
      </c>
      <c r="H917" s="47" t="str">
        <f ca="1">+IF(F917&lt;&gt;"",F917*VLOOKUP(YEAR($C917),'Proyecciones DTF'!$B$4:$Y$112,IF(C917&lt;EOMONTH($C$1,61),3,IF(AND(C917&gt;=EOMONTH($C$1,61),C917&lt;EOMONTH($C$1,90)),6,IF(AND(C917&gt;=EOMONTH($C$1,91),C917&lt;EOMONTH($C$1,120)),9,IF(AND(C917&gt;=EOMONTH($C$1,121),C917&lt;EOMONTH($C$1,150)),12,IF(AND(C917&gt;=EOMONTH($C$1,151),C917&lt;EOMONTH($C$1,180)),15,IF(AND(C917&gt;=EOMONTH($C$1,181),C917&lt;EOMONTH($C$1,210)),18,21))))))),"")</f>
        <v/>
      </c>
      <c r="I917" s="88" t="str">
        <f t="shared" ca="1" si="166"/>
        <v/>
      </c>
      <c r="J917" s="138" t="str">
        <f t="shared" ca="1" si="167"/>
        <v/>
      </c>
      <c r="K917" s="43" t="str">
        <f ca="1">+IF(G917&lt;&gt;"",SUM($G$7:G917),"")</f>
        <v/>
      </c>
      <c r="L917" s="46" t="str">
        <f t="shared" ca="1" si="168"/>
        <v/>
      </c>
      <c r="M917" s="51" t="str">
        <f ca="1">+IF(H917&lt;&gt;"",SUM($H$7:H917),"")</f>
        <v/>
      </c>
      <c r="N917" s="47" t="str">
        <f t="shared" ca="1" si="169"/>
        <v/>
      </c>
      <c r="O917" s="46" t="str">
        <f t="shared" ca="1" si="170"/>
        <v/>
      </c>
      <c r="P917" s="46" t="str">
        <f t="shared" ca="1" si="171"/>
        <v/>
      </c>
      <c r="Q917" s="53" t="str">
        <f t="shared" ca="1" si="172"/>
        <v/>
      </c>
      <c r="R917" s="53" t="str">
        <f t="shared" ca="1" si="173"/>
        <v/>
      </c>
    </row>
    <row r="918" spans="1:18" x14ac:dyDescent="0.25">
      <c r="A918" s="31">
        <v>912</v>
      </c>
      <c r="B918" s="37" t="str">
        <f t="shared" ca="1" si="163"/>
        <v/>
      </c>
      <c r="C918" s="40" t="str">
        <f t="shared" ca="1" si="164"/>
        <v/>
      </c>
      <c r="D918" s="43" t="str">
        <f ca="1">+IF($C918&lt;&gt;"",VLOOKUP(YEAR($C918),'Proyecciones cuota'!$B$5:$C$113,2,FALSE),"")</f>
        <v/>
      </c>
      <c r="E918" s="171">
        <f ca="1">IFERROR(IF($D918&lt;&gt;"",VLOOKUP(C918,Simulador!$H$17:$I$27,2,FALSE),0),0)</f>
        <v>0</v>
      </c>
      <c r="F918" s="46" t="str">
        <f t="shared" ca="1" si="165"/>
        <v/>
      </c>
      <c r="G918" s="43" t="str">
        <f ca="1">+IF(F918&lt;&gt;"",F918*VLOOKUP(YEAR($C918),'Proyecciones DTF'!$B$4:$Y$112,IF(C918&lt;EOMONTH($C$1,61),6,IF(AND(C918&gt;=EOMONTH($C$1,61),C918&lt;EOMONTH($C$1,90)),9,IF(AND(C918&gt;=EOMONTH($C$1,91),C918&lt;EOMONTH($C$1,120)),12,IF(AND(C918&gt;=EOMONTH($C$1,121),C918&lt;EOMONTH($C$1,150)),15,IF(AND(C918&gt;=EOMONTH($C$1,151),C918&lt;EOMONTH($C$1,180)),18,IF(AND(C918&gt;=EOMONTH($C$1,181),C918&lt;EOMONTH($C$1,210)),21,24))))))),"")</f>
        <v/>
      </c>
      <c r="H918" s="47" t="str">
        <f ca="1">+IF(F918&lt;&gt;"",F918*VLOOKUP(YEAR($C918),'Proyecciones DTF'!$B$4:$Y$112,IF(C918&lt;EOMONTH($C$1,61),3,IF(AND(C918&gt;=EOMONTH($C$1,61),C918&lt;EOMONTH($C$1,90)),6,IF(AND(C918&gt;=EOMONTH($C$1,91),C918&lt;EOMONTH($C$1,120)),9,IF(AND(C918&gt;=EOMONTH($C$1,121),C918&lt;EOMONTH($C$1,150)),12,IF(AND(C918&gt;=EOMONTH($C$1,151),C918&lt;EOMONTH($C$1,180)),15,IF(AND(C918&gt;=EOMONTH($C$1,181),C918&lt;EOMONTH($C$1,210)),18,21))))))),"")</f>
        <v/>
      </c>
      <c r="I918" s="88" t="str">
        <f t="shared" ca="1" si="166"/>
        <v/>
      </c>
      <c r="J918" s="138" t="str">
        <f t="shared" ca="1" si="167"/>
        <v/>
      </c>
      <c r="K918" s="43" t="str">
        <f ca="1">+IF(G918&lt;&gt;"",SUM($G$7:G918),"")</f>
        <v/>
      </c>
      <c r="L918" s="46" t="str">
        <f t="shared" ca="1" si="168"/>
        <v/>
      </c>
      <c r="M918" s="51" t="str">
        <f ca="1">+IF(H918&lt;&gt;"",SUM($H$7:H918),"")</f>
        <v/>
      </c>
      <c r="N918" s="47" t="str">
        <f t="shared" ca="1" si="169"/>
        <v/>
      </c>
      <c r="O918" s="46" t="str">
        <f t="shared" ca="1" si="170"/>
        <v/>
      </c>
      <c r="P918" s="46" t="str">
        <f t="shared" ca="1" si="171"/>
        <v/>
      </c>
      <c r="Q918" s="53" t="str">
        <f t="shared" ca="1" si="172"/>
        <v/>
      </c>
      <c r="R918" s="53" t="str">
        <f t="shared" ca="1" si="173"/>
        <v/>
      </c>
    </row>
    <row r="919" spans="1:18" x14ac:dyDescent="0.25">
      <c r="A919" s="31">
        <v>913</v>
      </c>
      <c r="B919" s="37" t="str">
        <f t="shared" ca="1" si="163"/>
        <v/>
      </c>
      <c r="C919" s="40" t="str">
        <f t="shared" ca="1" si="164"/>
        <v/>
      </c>
      <c r="D919" s="43" t="str">
        <f ca="1">+IF($C919&lt;&gt;"",VLOOKUP(YEAR($C919),'Proyecciones cuota'!$B$5:$C$113,2,FALSE),"")</f>
        <v/>
      </c>
      <c r="E919" s="171">
        <f ca="1">IFERROR(IF($D919&lt;&gt;"",VLOOKUP(C919,Simulador!$H$17:$I$27,2,FALSE),0),0)</f>
        <v>0</v>
      </c>
      <c r="F919" s="46" t="str">
        <f t="shared" ca="1" si="165"/>
        <v/>
      </c>
      <c r="G919" s="43" t="str">
        <f ca="1">+IF(F919&lt;&gt;"",F919*VLOOKUP(YEAR($C919),'Proyecciones DTF'!$B$4:$Y$112,IF(C919&lt;EOMONTH($C$1,61),6,IF(AND(C919&gt;=EOMONTH($C$1,61),C919&lt;EOMONTH($C$1,90)),9,IF(AND(C919&gt;=EOMONTH($C$1,91),C919&lt;EOMONTH($C$1,120)),12,IF(AND(C919&gt;=EOMONTH($C$1,121),C919&lt;EOMONTH($C$1,150)),15,IF(AND(C919&gt;=EOMONTH($C$1,151),C919&lt;EOMONTH($C$1,180)),18,IF(AND(C919&gt;=EOMONTH($C$1,181),C919&lt;EOMONTH($C$1,210)),21,24))))))),"")</f>
        <v/>
      </c>
      <c r="H919" s="47" t="str">
        <f ca="1">+IF(F919&lt;&gt;"",F919*VLOOKUP(YEAR($C919),'Proyecciones DTF'!$B$4:$Y$112,IF(C919&lt;EOMONTH($C$1,61),3,IF(AND(C919&gt;=EOMONTH($C$1,61),C919&lt;EOMONTH($C$1,90)),6,IF(AND(C919&gt;=EOMONTH($C$1,91),C919&lt;EOMONTH($C$1,120)),9,IF(AND(C919&gt;=EOMONTH($C$1,121),C919&lt;EOMONTH($C$1,150)),12,IF(AND(C919&gt;=EOMONTH($C$1,151),C919&lt;EOMONTH($C$1,180)),15,IF(AND(C919&gt;=EOMONTH($C$1,181),C919&lt;EOMONTH($C$1,210)),18,21))))))),"")</f>
        <v/>
      </c>
      <c r="I919" s="88" t="str">
        <f t="shared" ca="1" si="166"/>
        <v/>
      </c>
      <c r="J919" s="138" t="str">
        <f t="shared" ca="1" si="167"/>
        <v/>
      </c>
      <c r="K919" s="43" t="str">
        <f ca="1">+IF(G919&lt;&gt;"",SUM($G$7:G919),"")</f>
        <v/>
      </c>
      <c r="L919" s="46" t="str">
        <f t="shared" ca="1" si="168"/>
        <v/>
      </c>
      <c r="M919" s="51" t="str">
        <f ca="1">+IF(H919&lt;&gt;"",SUM($H$7:H919),"")</f>
        <v/>
      </c>
      <c r="N919" s="47" t="str">
        <f t="shared" ca="1" si="169"/>
        <v/>
      </c>
      <c r="O919" s="46" t="str">
        <f t="shared" ca="1" si="170"/>
        <v/>
      </c>
      <c r="P919" s="46" t="str">
        <f t="shared" ca="1" si="171"/>
        <v/>
      </c>
      <c r="Q919" s="53" t="str">
        <f t="shared" ca="1" si="172"/>
        <v/>
      </c>
      <c r="R919" s="53" t="str">
        <f t="shared" ca="1" si="173"/>
        <v/>
      </c>
    </row>
    <row r="920" spans="1:18" x14ac:dyDescent="0.25">
      <c r="A920" s="31">
        <v>914</v>
      </c>
      <c r="B920" s="37" t="str">
        <f t="shared" ca="1" si="163"/>
        <v/>
      </c>
      <c r="C920" s="40" t="str">
        <f t="shared" ca="1" si="164"/>
        <v/>
      </c>
      <c r="D920" s="43" t="str">
        <f ca="1">+IF($C920&lt;&gt;"",VLOOKUP(YEAR($C920),'Proyecciones cuota'!$B$5:$C$113,2,FALSE),"")</f>
        <v/>
      </c>
      <c r="E920" s="171">
        <f ca="1">IFERROR(IF($D920&lt;&gt;"",VLOOKUP(C920,Simulador!$H$17:$I$27,2,FALSE),0),0)</f>
        <v>0</v>
      </c>
      <c r="F920" s="46" t="str">
        <f t="shared" ca="1" si="165"/>
        <v/>
      </c>
      <c r="G920" s="43" t="str">
        <f ca="1">+IF(F920&lt;&gt;"",F920*VLOOKUP(YEAR($C920),'Proyecciones DTF'!$B$4:$Y$112,IF(C920&lt;EOMONTH($C$1,61),6,IF(AND(C920&gt;=EOMONTH($C$1,61),C920&lt;EOMONTH($C$1,90)),9,IF(AND(C920&gt;=EOMONTH($C$1,91),C920&lt;EOMONTH($C$1,120)),12,IF(AND(C920&gt;=EOMONTH($C$1,121),C920&lt;EOMONTH($C$1,150)),15,IF(AND(C920&gt;=EOMONTH($C$1,151),C920&lt;EOMONTH($C$1,180)),18,IF(AND(C920&gt;=EOMONTH($C$1,181),C920&lt;EOMONTH($C$1,210)),21,24))))))),"")</f>
        <v/>
      </c>
      <c r="H920" s="47" t="str">
        <f ca="1">+IF(F920&lt;&gt;"",F920*VLOOKUP(YEAR($C920),'Proyecciones DTF'!$B$4:$Y$112,IF(C920&lt;EOMONTH($C$1,61),3,IF(AND(C920&gt;=EOMONTH($C$1,61),C920&lt;EOMONTH($C$1,90)),6,IF(AND(C920&gt;=EOMONTH($C$1,91),C920&lt;EOMONTH($C$1,120)),9,IF(AND(C920&gt;=EOMONTH($C$1,121),C920&lt;EOMONTH($C$1,150)),12,IF(AND(C920&gt;=EOMONTH($C$1,151),C920&lt;EOMONTH($C$1,180)),15,IF(AND(C920&gt;=EOMONTH($C$1,181),C920&lt;EOMONTH($C$1,210)),18,21))))))),"")</f>
        <v/>
      </c>
      <c r="I920" s="88" t="str">
        <f t="shared" ca="1" si="166"/>
        <v/>
      </c>
      <c r="J920" s="138" t="str">
        <f t="shared" ca="1" si="167"/>
        <v/>
      </c>
      <c r="K920" s="43" t="str">
        <f ca="1">+IF(G920&lt;&gt;"",SUM($G$7:G920),"")</f>
        <v/>
      </c>
      <c r="L920" s="46" t="str">
        <f t="shared" ca="1" si="168"/>
        <v/>
      </c>
      <c r="M920" s="51" t="str">
        <f ca="1">+IF(H920&lt;&gt;"",SUM($H$7:H920),"")</f>
        <v/>
      </c>
      <c r="N920" s="47" t="str">
        <f t="shared" ca="1" si="169"/>
        <v/>
      </c>
      <c r="O920" s="46" t="str">
        <f t="shared" ca="1" si="170"/>
        <v/>
      </c>
      <c r="P920" s="46" t="str">
        <f t="shared" ca="1" si="171"/>
        <v/>
      </c>
      <c r="Q920" s="53" t="str">
        <f t="shared" ca="1" si="172"/>
        <v/>
      </c>
      <c r="R920" s="53" t="str">
        <f t="shared" ca="1" si="173"/>
        <v/>
      </c>
    </row>
    <row r="921" spans="1:18" x14ac:dyDescent="0.25">
      <c r="A921" s="31">
        <v>915</v>
      </c>
      <c r="B921" s="37" t="str">
        <f t="shared" ca="1" si="163"/>
        <v/>
      </c>
      <c r="C921" s="40" t="str">
        <f t="shared" ca="1" si="164"/>
        <v/>
      </c>
      <c r="D921" s="43" t="str">
        <f ca="1">+IF($C921&lt;&gt;"",VLOOKUP(YEAR($C921),'Proyecciones cuota'!$B$5:$C$113,2,FALSE),"")</f>
        <v/>
      </c>
      <c r="E921" s="171">
        <f ca="1">IFERROR(IF($D921&lt;&gt;"",VLOOKUP(C921,Simulador!$H$17:$I$27,2,FALSE),0),0)</f>
        <v>0</v>
      </c>
      <c r="F921" s="46" t="str">
        <f t="shared" ca="1" si="165"/>
        <v/>
      </c>
      <c r="G921" s="43" t="str">
        <f ca="1">+IF(F921&lt;&gt;"",F921*VLOOKUP(YEAR($C921),'Proyecciones DTF'!$B$4:$Y$112,IF(C921&lt;EOMONTH($C$1,61),6,IF(AND(C921&gt;=EOMONTH($C$1,61),C921&lt;EOMONTH($C$1,90)),9,IF(AND(C921&gt;=EOMONTH($C$1,91),C921&lt;EOMONTH($C$1,120)),12,IF(AND(C921&gt;=EOMONTH($C$1,121),C921&lt;EOMONTH($C$1,150)),15,IF(AND(C921&gt;=EOMONTH($C$1,151),C921&lt;EOMONTH($C$1,180)),18,IF(AND(C921&gt;=EOMONTH($C$1,181),C921&lt;EOMONTH($C$1,210)),21,24))))))),"")</f>
        <v/>
      </c>
      <c r="H921" s="47" t="str">
        <f ca="1">+IF(F921&lt;&gt;"",F921*VLOOKUP(YEAR($C921),'Proyecciones DTF'!$B$4:$Y$112,IF(C921&lt;EOMONTH($C$1,61),3,IF(AND(C921&gt;=EOMONTH($C$1,61),C921&lt;EOMONTH($C$1,90)),6,IF(AND(C921&gt;=EOMONTH($C$1,91),C921&lt;EOMONTH($C$1,120)),9,IF(AND(C921&gt;=EOMONTH($C$1,121),C921&lt;EOMONTH($C$1,150)),12,IF(AND(C921&gt;=EOMONTH($C$1,151),C921&lt;EOMONTH($C$1,180)),15,IF(AND(C921&gt;=EOMONTH($C$1,181),C921&lt;EOMONTH($C$1,210)),18,21))))))),"")</f>
        <v/>
      </c>
      <c r="I921" s="88" t="str">
        <f t="shared" ca="1" si="166"/>
        <v/>
      </c>
      <c r="J921" s="138" t="str">
        <f t="shared" ca="1" si="167"/>
        <v/>
      </c>
      <c r="K921" s="43" t="str">
        <f ca="1">+IF(G921&lt;&gt;"",SUM($G$7:G921),"")</f>
        <v/>
      </c>
      <c r="L921" s="46" t="str">
        <f t="shared" ca="1" si="168"/>
        <v/>
      </c>
      <c r="M921" s="51" t="str">
        <f ca="1">+IF(H921&lt;&gt;"",SUM($H$7:H921),"")</f>
        <v/>
      </c>
      <c r="N921" s="47" t="str">
        <f t="shared" ca="1" si="169"/>
        <v/>
      </c>
      <c r="O921" s="46" t="str">
        <f t="shared" ca="1" si="170"/>
        <v/>
      </c>
      <c r="P921" s="46" t="str">
        <f t="shared" ca="1" si="171"/>
        <v/>
      </c>
      <c r="Q921" s="53" t="str">
        <f t="shared" ca="1" si="172"/>
        <v/>
      </c>
      <c r="R921" s="53" t="str">
        <f t="shared" ca="1" si="173"/>
        <v/>
      </c>
    </row>
    <row r="922" spans="1:18" x14ac:dyDescent="0.25">
      <c r="A922" s="31">
        <v>916</v>
      </c>
      <c r="B922" s="37" t="str">
        <f t="shared" ca="1" si="163"/>
        <v/>
      </c>
      <c r="C922" s="40" t="str">
        <f t="shared" ca="1" si="164"/>
        <v/>
      </c>
      <c r="D922" s="43" t="str">
        <f ca="1">+IF($C922&lt;&gt;"",VLOOKUP(YEAR($C922),'Proyecciones cuota'!$B$5:$C$113,2,FALSE),"")</f>
        <v/>
      </c>
      <c r="E922" s="171">
        <f ca="1">IFERROR(IF($D922&lt;&gt;"",VLOOKUP(C922,Simulador!$H$17:$I$27,2,FALSE),0),0)</f>
        <v>0</v>
      </c>
      <c r="F922" s="46" t="str">
        <f t="shared" ca="1" si="165"/>
        <v/>
      </c>
      <c r="G922" s="43" t="str">
        <f ca="1">+IF(F922&lt;&gt;"",F922*VLOOKUP(YEAR($C922),'Proyecciones DTF'!$B$4:$Y$112,IF(C922&lt;EOMONTH($C$1,61),6,IF(AND(C922&gt;=EOMONTH($C$1,61),C922&lt;EOMONTH($C$1,90)),9,IF(AND(C922&gt;=EOMONTH($C$1,91),C922&lt;EOMONTH($C$1,120)),12,IF(AND(C922&gt;=EOMONTH($C$1,121),C922&lt;EOMONTH($C$1,150)),15,IF(AND(C922&gt;=EOMONTH($C$1,151),C922&lt;EOMONTH($C$1,180)),18,IF(AND(C922&gt;=EOMONTH($C$1,181),C922&lt;EOMONTH($C$1,210)),21,24))))))),"")</f>
        <v/>
      </c>
      <c r="H922" s="47" t="str">
        <f ca="1">+IF(F922&lt;&gt;"",F922*VLOOKUP(YEAR($C922),'Proyecciones DTF'!$B$4:$Y$112,IF(C922&lt;EOMONTH($C$1,61),3,IF(AND(C922&gt;=EOMONTH($C$1,61),C922&lt;EOMONTH($C$1,90)),6,IF(AND(C922&gt;=EOMONTH($C$1,91),C922&lt;EOMONTH($C$1,120)),9,IF(AND(C922&gt;=EOMONTH($C$1,121),C922&lt;EOMONTH($C$1,150)),12,IF(AND(C922&gt;=EOMONTH($C$1,151),C922&lt;EOMONTH($C$1,180)),15,IF(AND(C922&gt;=EOMONTH($C$1,181),C922&lt;EOMONTH($C$1,210)),18,21))))))),"")</f>
        <v/>
      </c>
      <c r="I922" s="88" t="str">
        <f t="shared" ca="1" si="166"/>
        <v/>
      </c>
      <c r="J922" s="138" t="str">
        <f t="shared" ca="1" si="167"/>
        <v/>
      </c>
      <c r="K922" s="43" t="str">
        <f ca="1">+IF(G922&lt;&gt;"",SUM($G$7:G922),"")</f>
        <v/>
      </c>
      <c r="L922" s="46" t="str">
        <f t="shared" ca="1" si="168"/>
        <v/>
      </c>
      <c r="M922" s="51" t="str">
        <f ca="1">+IF(H922&lt;&gt;"",SUM($H$7:H922),"")</f>
        <v/>
      </c>
      <c r="N922" s="47" t="str">
        <f t="shared" ca="1" si="169"/>
        <v/>
      </c>
      <c r="O922" s="46" t="str">
        <f t="shared" ca="1" si="170"/>
        <v/>
      </c>
      <c r="P922" s="46" t="str">
        <f t="shared" ca="1" si="171"/>
        <v/>
      </c>
      <c r="Q922" s="53" t="str">
        <f t="shared" ca="1" si="172"/>
        <v/>
      </c>
      <c r="R922" s="53" t="str">
        <f t="shared" ca="1" si="173"/>
        <v/>
      </c>
    </row>
    <row r="923" spans="1:18" x14ac:dyDescent="0.25">
      <c r="A923" s="31">
        <v>917</v>
      </c>
      <c r="B923" s="37" t="str">
        <f t="shared" ca="1" si="163"/>
        <v/>
      </c>
      <c r="C923" s="40" t="str">
        <f t="shared" ca="1" si="164"/>
        <v/>
      </c>
      <c r="D923" s="43" t="str">
        <f ca="1">+IF($C923&lt;&gt;"",VLOOKUP(YEAR($C923),'Proyecciones cuota'!$B$5:$C$113,2,FALSE),"")</f>
        <v/>
      </c>
      <c r="E923" s="171">
        <f ca="1">IFERROR(IF($D923&lt;&gt;"",VLOOKUP(C923,Simulador!$H$17:$I$27,2,FALSE),0),0)</f>
        <v>0</v>
      </c>
      <c r="F923" s="46" t="str">
        <f t="shared" ca="1" si="165"/>
        <v/>
      </c>
      <c r="G923" s="43" t="str">
        <f ca="1">+IF(F923&lt;&gt;"",F923*VLOOKUP(YEAR($C923),'Proyecciones DTF'!$B$4:$Y$112,IF(C923&lt;EOMONTH($C$1,61),6,IF(AND(C923&gt;=EOMONTH($C$1,61),C923&lt;EOMONTH($C$1,90)),9,IF(AND(C923&gt;=EOMONTH($C$1,91),C923&lt;EOMONTH($C$1,120)),12,IF(AND(C923&gt;=EOMONTH($C$1,121),C923&lt;EOMONTH($C$1,150)),15,IF(AND(C923&gt;=EOMONTH($C$1,151),C923&lt;EOMONTH($C$1,180)),18,IF(AND(C923&gt;=EOMONTH($C$1,181),C923&lt;EOMONTH($C$1,210)),21,24))))))),"")</f>
        <v/>
      </c>
      <c r="H923" s="47" t="str">
        <f ca="1">+IF(F923&lt;&gt;"",F923*VLOOKUP(YEAR($C923),'Proyecciones DTF'!$B$4:$Y$112,IF(C923&lt;EOMONTH($C$1,61),3,IF(AND(C923&gt;=EOMONTH($C$1,61),C923&lt;EOMONTH($C$1,90)),6,IF(AND(C923&gt;=EOMONTH($C$1,91),C923&lt;EOMONTH($C$1,120)),9,IF(AND(C923&gt;=EOMONTH($C$1,121),C923&lt;EOMONTH($C$1,150)),12,IF(AND(C923&gt;=EOMONTH($C$1,151),C923&lt;EOMONTH($C$1,180)),15,IF(AND(C923&gt;=EOMONTH($C$1,181),C923&lt;EOMONTH($C$1,210)),18,21))))))),"")</f>
        <v/>
      </c>
      <c r="I923" s="88" t="str">
        <f t="shared" ca="1" si="166"/>
        <v/>
      </c>
      <c r="J923" s="138" t="str">
        <f t="shared" ca="1" si="167"/>
        <v/>
      </c>
      <c r="K923" s="43" t="str">
        <f ca="1">+IF(G923&lt;&gt;"",SUM($G$7:G923),"")</f>
        <v/>
      </c>
      <c r="L923" s="46" t="str">
        <f t="shared" ca="1" si="168"/>
        <v/>
      </c>
      <c r="M923" s="51" t="str">
        <f ca="1">+IF(H923&lt;&gt;"",SUM($H$7:H923),"")</f>
        <v/>
      </c>
      <c r="N923" s="47" t="str">
        <f t="shared" ca="1" si="169"/>
        <v/>
      </c>
      <c r="O923" s="46" t="str">
        <f t="shared" ca="1" si="170"/>
        <v/>
      </c>
      <c r="P923" s="46" t="str">
        <f t="shared" ca="1" si="171"/>
        <v/>
      </c>
      <c r="Q923" s="53" t="str">
        <f t="shared" ca="1" si="172"/>
        <v/>
      </c>
      <c r="R923" s="53" t="str">
        <f t="shared" ca="1" si="173"/>
        <v/>
      </c>
    </row>
    <row r="924" spans="1:18" x14ac:dyDescent="0.25">
      <c r="A924" s="31">
        <v>918</v>
      </c>
      <c r="B924" s="37" t="str">
        <f t="shared" ca="1" si="163"/>
        <v/>
      </c>
      <c r="C924" s="40" t="str">
        <f t="shared" ca="1" si="164"/>
        <v/>
      </c>
      <c r="D924" s="43" t="str">
        <f ca="1">+IF($C924&lt;&gt;"",VLOOKUP(YEAR($C924),'Proyecciones cuota'!$B$5:$C$113,2,FALSE),"")</f>
        <v/>
      </c>
      <c r="E924" s="171">
        <f ca="1">IFERROR(IF($D924&lt;&gt;"",VLOOKUP(C924,Simulador!$H$17:$I$27,2,FALSE),0),0)</f>
        <v>0</v>
      </c>
      <c r="F924" s="46" t="str">
        <f t="shared" ca="1" si="165"/>
        <v/>
      </c>
      <c r="G924" s="43" t="str">
        <f ca="1">+IF(F924&lt;&gt;"",F924*VLOOKUP(YEAR($C924),'Proyecciones DTF'!$B$4:$Y$112,IF(C924&lt;EOMONTH($C$1,61),6,IF(AND(C924&gt;=EOMONTH($C$1,61),C924&lt;EOMONTH($C$1,90)),9,IF(AND(C924&gt;=EOMONTH($C$1,91),C924&lt;EOMONTH($C$1,120)),12,IF(AND(C924&gt;=EOMONTH($C$1,121),C924&lt;EOMONTH($C$1,150)),15,IF(AND(C924&gt;=EOMONTH($C$1,151),C924&lt;EOMONTH($C$1,180)),18,IF(AND(C924&gt;=EOMONTH($C$1,181),C924&lt;EOMONTH($C$1,210)),21,24))))))),"")</f>
        <v/>
      </c>
      <c r="H924" s="47" t="str">
        <f ca="1">+IF(F924&lt;&gt;"",F924*VLOOKUP(YEAR($C924),'Proyecciones DTF'!$B$4:$Y$112,IF(C924&lt;EOMONTH($C$1,61),3,IF(AND(C924&gt;=EOMONTH($C$1,61),C924&lt;EOMONTH($C$1,90)),6,IF(AND(C924&gt;=EOMONTH($C$1,91),C924&lt;EOMONTH($C$1,120)),9,IF(AND(C924&gt;=EOMONTH($C$1,121),C924&lt;EOMONTH($C$1,150)),12,IF(AND(C924&gt;=EOMONTH($C$1,151),C924&lt;EOMONTH($C$1,180)),15,IF(AND(C924&gt;=EOMONTH($C$1,181),C924&lt;EOMONTH($C$1,210)),18,21))))))),"")</f>
        <v/>
      </c>
      <c r="I924" s="88" t="str">
        <f t="shared" ca="1" si="166"/>
        <v/>
      </c>
      <c r="J924" s="138" t="str">
        <f t="shared" ca="1" si="167"/>
        <v/>
      </c>
      <c r="K924" s="43" t="str">
        <f ca="1">+IF(G924&lt;&gt;"",SUM($G$7:G924),"")</f>
        <v/>
      </c>
      <c r="L924" s="46" t="str">
        <f t="shared" ca="1" si="168"/>
        <v/>
      </c>
      <c r="M924" s="51" t="str">
        <f ca="1">+IF(H924&lt;&gt;"",SUM($H$7:H924),"")</f>
        <v/>
      </c>
      <c r="N924" s="47" t="str">
        <f t="shared" ca="1" si="169"/>
        <v/>
      </c>
      <c r="O924" s="46" t="str">
        <f t="shared" ca="1" si="170"/>
        <v/>
      </c>
      <c r="P924" s="46" t="str">
        <f t="shared" ca="1" si="171"/>
        <v/>
      </c>
      <c r="Q924" s="53" t="str">
        <f t="shared" ca="1" si="172"/>
        <v/>
      </c>
      <c r="R924" s="53" t="str">
        <f t="shared" ca="1" si="173"/>
        <v/>
      </c>
    </row>
    <row r="925" spans="1:18" x14ac:dyDescent="0.25">
      <c r="A925" s="31">
        <v>919</v>
      </c>
      <c r="B925" s="37" t="str">
        <f t="shared" ca="1" si="163"/>
        <v/>
      </c>
      <c r="C925" s="40" t="str">
        <f t="shared" ca="1" si="164"/>
        <v/>
      </c>
      <c r="D925" s="43" t="str">
        <f ca="1">+IF($C925&lt;&gt;"",VLOOKUP(YEAR($C925),'Proyecciones cuota'!$B$5:$C$113,2,FALSE),"")</f>
        <v/>
      </c>
      <c r="E925" s="171">
        <f ca="1">IFERROR(IF($D925&lt;&gt;"",VLOOKUP(C925,Simulador!$H$17:$I$27,2,FALSE),0),0)</f>
        <v>0</v>
      </c>
      <c r="F925" s="46" t="str">
        <f t="shared" ca="1" si="165"/>
        <v/>
      </c>
      <c r="G925" s="43" t="str">
        <f ca="1">+IF(F925&lt;&gt;"",F925*VLOOKUP(YEAR($C925),'Proyecciones DTF'!$B$4:$Y$112,IF(C925&lt;EOMONTH($C$1,61),6,IF(AND(C925&gt;=EOMONTH($C$1,61),C925&lt;EOMONTH($C$1,90)),9,IF(AND(C925&gt;=EOMONTH($C$1,91),C925&lt;EOMONTH($C$1,120)),12,IF(AND(C925&gt;=EOMONTH($C$1,121),C925&lt;EOMONTH($C$1,150)),15,IF(AND(C925&gt;=EOMONTH($C$1,151),C925&lt;EOMONTH($C$1,180)),18,IF(AND(C925&gt;=EOMONTH($C$1,181),C925&lt;EOMONTH($C$1,210)),21,24))))))),"")</f>
        <v/>
      </c>
      <c r="H925" s="47" t="str">
        <f ca="1">+IF(F925&lt;&gt;"",F925*VLOOKUP(YEAR($C925),'Proyecciones DTF'!$B$4:$Y$112,IF(C925&lt;EOMONTH($C$1,61),3,IF(AND(C925&gt;=EOMONTH($C$1,61),C925&lt;EOMONTH($C$1,90)),6,IF(AND(C925&gt;=EOMONTH($C$1,91),C925&lt;EOMONTH($C$1,120)),9,IF(AND(C925&gt;=EOMONTH($C$1,121),C925&lt;EOMONTH($C$1,150)),12,IF(AND(C925&gt;=EOMONTH($C$1,151),C925&lt;EOMONTH($C$1,180)),15,IF(AND(C925&gt;=EOMONTH($C$1,181),C925&lt;EOMONTH($C$1,210)),18,21))))))),"")</f>
        <v/>
      </c>
      <c r="I925" s="88" t="str">
        <f t="shared" ca="1" si="166"/>
        <v/>
      </c>
      <c r="J925" s="138" t="str">
        <f t="shared" ca="1" si="167"/>
        <v/>
      </c>
      <c r="K925" s="43" t="str">
        <f ca="1">+IF(G925&lt;&gt;"",SUM($G$7:G925),"")</f>
        <v/>
      </c>
      <c r="L925" s="46" t="str">
        <f t="shared" ca="1" si="168"/>
        <v/>
      </c>
      <c r="M925" s="51" t="str">
        <f ca="1">+IF(H925&lt;&gt;"",SUM($H$7:H925),"")</f>
        <v/>
      </c>
      <c r="N925" s="47" t="str">
        <f t="shared" ca="1" si="169"/>
        <v/>
      </c>
      <c r="O925" s="46" t="str">
        <f t="shared" ca="1" si="170"/>
        <v/>
      </c>
      <c r="P925" s="46" t="str">
        <f t="shared" ca="1" si="171"/>
        <v/>
      </c>
      <c r="Q925" s="53" t="str">
        <f t="shared" ca="1" si="172"/>
        <v/>
      </c>
      <c r="R925" s="53" t="str">
        <f t="shared" ca="1" si="173"/>
        <v/>
      </c>
    </row>
    <row r="926" spans="1:18" x14ac:dyDescent="0.25">
      <c r="A926" s="31">
        <v>920</v>
      </c>
      <c r="B926" s="37" t="str">
        <f t="shared" ca="1" si="163"/>
        <v/>
      </c>
      <c r="C926" s="40" t="str">
        <f t="shared" ca="1" si="164"/>
        <v/>
      </c>
      <c r="D926" s="43" t="str">
        <f ca="1">+IF($C926&lt;&gt;"",VLOOKUP(YEAR($C926),'Proyecciones cuota'!$B$5:$C$113,2,FALSE),"")</f>
        <v/>
      </c>
      <c r="E926" s="171">
        <f ca="1">IFERROR(IF($D926&lt;&gt;"",VLOOKUP(C926,Simulador!$H$17:$I$27,2,FALSE),0),0)</f>
        <v>0</v>
      </c>
      <c r="F926" s="46" t="str">
        <f t="shared" ca="1" si="165"/>
        <v/>
      </c>
      <c r="G926" s="43" t="str">
        <f ca="1">+IF(F926&lt;&gt;"",F926*VLOOKUP(YEAR($C926),'Proyecciones DTF'!$B$4:$Y$112,IF(C926&lt;EOMONTH($C$1,61),6,IF(AND(C926&gt;=EOMONTH($C$1,61),C926&lt;EOMONTH($C$1,90)),9,IF(AND(C926&gt;=EOMONTH($C$1,91),C926&lt;EOMONTH($C$1,120)),12,IF(AND(C926&gt;=EOMONTH($C$1,121),C926&lt;EOMONTH($C$1,150)),15,IF(AND(C926&gt;=EOMONTH($C$1,151),C926&lt;EOMONTH($C$1,180)),18,IF(AND(C926&gt;=EOMONTH($C$1,181),C926&lt;EOMONTH($C$1,210)),21,24))))))),"")</f>
        <v/>
      </c>
      <c r="H926" s="47" t="str">
        <f ca="1">+IF(F926&lt;&gt;"",F926*VLOOKUP(YEAR($C926),'Proyecciones DTF'!$B$4:$Y$112,IF(C926&lt;EOMONTH($C$1,61),3,IF(AND(C926&gt;=EOMONTH($C$1,61),C926&lt;EOMONTH($C$1,90)),6,IF(AND(C926&gt;=EOMONTH($C$1,91),C926&lt;EOMONTH($C$1,120)),9,IF(AND(C926&gt;=EOMONTH($C$1,121),C926&lt;EOMONTH($C$1,150)),12,IF(AND(C926&gt;=EOMONTH($C$1,151),C926&lt;EOMONTH($C$1,180)),15,IF(AND(C926&gt;=EOMONTH($C$1,181),C926&lt;EOMONTH($C$1,210)),18,21))))))),"")</f>
        <v/>
      </c>
      <c r="I926" s="88" t="str">
        <f t="shared" ca="1" si="166"/>
        <v/>
      </c>
      <c r="J926" s="138" t="str">
        <f t="shared" ca="1" si="167"/>
        <v/>
      </c>
      <c r="K926" s="43" t="str">
        <f ca="1">+IF(G926&lt;&gt;"",SUM($G$7:G926),"")</f>
        <v/>
      </c>
      <c r="L926" s="46" t="str">
        <f t="shared" ca="1" si="168"/>
        <v/>
      </c>
      <c r="M926" s="51" t="str">
        <f ca="1">+IF(H926&lt;&gt;"",SUM($H$7:H926),"")</f>
        <v/>
      </c>
      <c r="N926" s="47" t="str">
        <f t="shared" ca="1" si="169"/>
        <v/>
      </c>
      <c r="O926" s="46" t="str">
        <f t="shared" ca="1" si="170"/>
        <v/>
      </c>
      <c r="P926" s="46" t="str">
        <f t="shared" ca="1" si="171"/>
        <v/>
      </c>
      <c r="Q926" s="53" t="str">
        <f t="shared" ca="1" si="172"/>
        <v/>
      </c>
      <c r="R926" s="53" t="str">
        <f t="shared" ca="1" si="173"/>
        <v/>
      </c>
    </row>
    <row r="927" spans="1:18" x14ac:dyDescent="0.25">
      <c r="A927" s="31">
        <v>921</v>
      </c>
      <c r="B927" s="37" t="str">
        <f t="shared" ca="1" si="163"/>
        <v/>
      </c>
      <c r="C927" s="40" t="str">
        <f t="shared" ca="1" si="164"/>
        <v/>
      </c>
      <c r="D927" s="43" t="str">
        <f ca="1">+IF($C927&lt;&gt;"",VLOOKUP(YEAR($C927),'Proyecciones cuota'!$B$5:$C$113,2,FALSE),"")</f>
        <v/>
      </c>
      <c r="E927" s="171">
        <f ca="1">IFERROR(IF($D927&lt;&gt;"",VLOOKUP(C927,Simulador!$H$17:$I$27,2,FALSE),0),0)</f>
        <v>0</v>
      </c>
      <c r="F927" s="46" t="str">
        <f t="shared" ca="1" si="165"/>
        <v/>
      </c>
      <c r="G927" s="43" t="str">
        <f ca="1">+IF(F927&lt;&gt;"",F927*VLOOKUP(YEAR($C927),'Proyecciones DTF'!$B$4:$Y$112,IF(C927&lt;EOMONTH($C$1,61),6,IF(AND(C927&gt;=EOMONTH($C$1,61),C927&lt;EOMONTH($C$1,90)),9,IF(AND(C927&gt;=EOMONTH($C$1,91),C927&lt;EOMONTH($C$1,120)),12,IF(AND(C927&gt;=EOMONTH($C$1,121),C927&lt;EOMONTH($C$1,150)),15,IF(AND(C927&gt;=EOMONTH($C$1,151),C927&lt;EOMONTH($C$1,180)),18,IF(AND(C927&gt;=EOMONTH($C$1,181),C927&lt;EOMONTH($C$1,210)),21,24))))))),"")</f>
        <v/>
      </c>
      <c r="H927" s="47" t="str">
        <f ca="1">+IF(F927&lt;&gt;"",F927*VLOOKUP(YEAR($C927),'Proyecciones DTF'!$B$4:$Y$112,IF(C927&lt;EOMONTH($C$1,61),3,IF(AND(C927&gt;=EOMONTH($C$1,61),C927&lt;EOMONTH($C$1,90)),6,IF(AND(C927&gt;=EOMONTH($C$1,91),C927&lt;EOMONTH($C$1,120)),9,IF(AND(C927&gt;=EOMONTH($C$1,121),C927&lt;EOMONTH($C$1,150)),12,IF(AND(C927&gt;=EOMONTH($C$1,151),C927&lt;EOMONTH($C$1,180)),15,IF(AND(C927&gt;=EOMONTH($C$1,181),C927&lt;EOMONTH($C$1,210)),18,21))))))),"")</f>
        <v/>
      </c>
      <c r="I927" s="88" t="str">
        <f t="shared" ca="1" si="166"/>
        <v/>
      </c>
      <c r="J927" s="138" t="str">
        <f t="shared" ca="1" si="167"/>
        <v/>
      </c>
      <c r="K927" s="43" t="str">
        <f ca="1">+IF(G927&lt;&gt;"",SUM($G$7:G927),"")</f>
        <v/>
      </c>
      <c r="L927" s="46" t="str">
        <f t="shared" ca="1" si="168"/>
        <v/>
      </c>
      <c r="M927" s="51" t="str">
        <f ca="1">+IF(H927&lt;&gt;"",SUM($H$7:H927),"")</f>
        <v/>
      </c>
      <c r="N927" s="47" t="str">
        <f t="shared" ca="1" si="169"/>
        <v/>
      </c>
      <c r="O927" s="46" t="str">
        <f t="shared" ca="1" si="170"/>
        <v/>
      </c>
      <c r="P927" s="46" t="str">
        <f t="shared" ca="1" si="171"/>
        <v/>
      </c>
      <c r="Q927" s="53" t="str">
        <f t="shared" ca="1" si="172"/>
        <v/>
      </c>
      <c r="R927" s="53" t="str">
        <f t="shared" ca="1" si="173"/>
        <v/>
      </c>
    </row>
    <row r="928" spans="1:18" x14ac:dyDescent="0.25">
      <c r="A928" s="31">
        <v>922</v>
      </c>
      <c r="B928" s="37" t="str">
        <f t="shared" ca="1" si="163"/>
        <v/>
      </c>
      <c r="C928" s="40" t="str">
        <f t="shared" ca="1" si="164"/>
        <v/>
      </c>
      <c r="D928" s="43" t="str">
        <f ca="1">+IF($C928&lt;&gt;"",VLOOKUP(YEAR($C928),'Proyecciones cuota'!$B$5:$C$113,2,FALSE),"")</f>
        <v/>
      </c>
      <c r="E928" s="171">
        <f ca="1">IFERROR(IF($D928&lt;&gt;"",VLOOKUP(C928,Simulador!$H$17:$I$27,2,FALSE),0),0)</f>
        <v>0</v>
      </c>
      <c r="F928" s="46" t="str">
        <f t="shared" ca="1" si="165"/>
        <v/>
      </c>
      <c r="G928" s="43" t="str">
        <f ca="1">+IF(F928&lt;&gt;"",F928*VLOOKUP(YEAR($C928),'Proyecciones DTF'!$B$4:$Y$112,IF(C928&lt;EOMONTH($C$1,61),6,IF(AND(C928&gt;=EOMONTH($C$1,61),C928&lt;EOMONTH($C$1,90)),9,IF(AND(C928&gt;=EOMONTH($C$1,91),C928&lt;EOMONTH($C$1,120)),12,IF(AND(C928&gt;=EOMONTH($C$1,121),C928&lt;EOMONTH($C$1,150)),15,IF(AND(C928&gt;=EOMONTH($C$1,151),C928&lt;EOMONTH($C$1,180)),18,IF(AND(C928&gt;=EOMONTH($C$1,181),C928&lt;EOMONTH($C$1,210)),21,24))))))),"")</f>
        <v/>
      </c>
      <c r="H928" s="47" t="str">
        <f ca="1">+IF(F928&lt;&gt;"",F928*VLOOKUP(YEAR($C928),'Proyecciones DTF'!$B$4:$Y$112,IF(C928&lt;EOMONTH($C$1,61),3,IF(AND(C928&gt;=EOMONTH($C$1,61),C928&lt;EOMONTH($C$1,90)),6,IF(AND(C928&gt;=EOMONTH($C$1,91),C928&lt;EOMONTH($C$1,120)),9,IF(AND(C928&gt;=EOMONTH($C$1,121),C928&lt;EOMONTH($C$1,150)),12,IF(AND(C928&gt;=EOMONTH($C$1,151),C928&lt;EOMONTH($C$1,180)),15,IF(AND(C928&gt;=EOMONTH($C$1,181),C928&lt;EOMONTH($C$1,210)),18,21))))))),"")</f>
        <v/>
      </c>
      <c r="I928" s="88" t="str">
        <f t="shared" ca="1" si="166"/>
        <v/>
      </c>
      <c r="J928" s="138" t="str">
        <f t="shared" ca="1" si="167"/>
        <v/>
      </c>
      <c r="K928" s="43" t="str">
        <f ca="1">+IF(G928&lt;&gt;"",SUM($G$7:G928),"")</f>
        <v/>
      </c>
      <c r="L928" s="46" t="str">
        <f t="shared" ca="1" si="168"/>
        <v/>
      </c>
      <c r="M928" s="51" t="str">
        <f ca="1">+IF(H928&lt;&gt;"",SUM($H$7:H928),"")</f>
        <v/>
      </c>
      <c r="N928" s="47" t="str">
        <f t="shared" ca="1" si="169"/>
        <v/>
      </c>
      <c r="O928" s="46" t="str">
        <f t="shared" ca="1" si="170"/>
        <v/>
      </c>
      <c r="P928" s="46" t="str">
        <f t="shared" ca="1" si="171"/>
        <v/>
      </c>
      <c r="Q928" s="53" t="str">
        <f t="shared" ca="1" si="172"/>
        <v/>
      </c>
      <c r="R928" s="53" t="str">
        <f t="shared" ca="1" si="173"/>
        <v/>
      </c>
    </row>
    <row r="929" spans="1:18" x14ac:dyDescent="0.25">
      <c r="A929" s="31">
        <v>923</v>
      </c>
      <c r="B929" s="37" t="str">
        <f t="shared" ca="1" si="163"/>
        <v/>
      </c>
      <c r="C929" s="40" t="str">
        <f t="shared" ca="1" si="164"/>
        <v/>
      </c>
      <c r="D929" s="43" t="str">
        <f ca="1">+IF($C929&lt;&gt;"",VLOOKUP(YEAR($C929),'Proyecciones cuota'!$B$5:$C$113,2,FALSE),"")</f>
        <v/>
      </c>
      <c r="E929" s="171">
        <f ca="1">IFERROR(IF($D929&lt;&gt;"",VLOOKUP(C929,Simulador!$H$17:$I$27,2,FALSE),0),0)</f>
        <v>0</v>
      </c>
      <c r="F929" s="46" t="str">
        <f t="shared" ca="1" si="165"/>
        <v/>
      </c>
      <c r="G929" s="43" t="str">
        <f ca="1">+IF(F929&lt;&gt;"",F929*VLOOKUP(YEAR($C929),'Proyecciones DTF'!$B$4:$Y$112,IF(C929&lt;EOMONTH($C$1,61),6,IF(AND(C929&gt;=EOMONTH($C$1,61),C929&lt;EOMONTH($C$1,90)),9,IF(AND(C929&gt;=EOMONTH($C$1,91),C929&lt;EOMONTH($C$1,120)),12,IF(AND(C929&gt;=EOMONTH($C$1,121),C929&lt;EOMONTH($C$1,150)),15,IF(AND(C929&gt;=EOMONTH($C$1,151),C929&lt;EOMONTH($C$1,180)),18,IF(AND(C929&gt;=EOMONTH($C$1,181),C929&lt;EOMONTH($C$1,210)),21,24))))))),"")</f>
        <v/>
      </c>
      <c r="H929" s="47" t="str">
        <f ca="1">+IF(F929&lt;&gt;"",F929*VLOOKUP(YEAR($C929),'Proyecciones DTF'!$B$4:$Y$112,IF(C929&lt;EOMONTH($C$1,61),3,IF(AND(C929&gt;=EOMONTH($C$1,61),C929&lt;EOMONTH($C$1,90)),6,IF(AND(C929&gt;=EOMONTH($C$1,91),C929&lt;EOMONTH($C$1,120)),9,IF(AND(C929&gt;=EOMONTH($C$1,121),C929&lt;EOMONTH($C$1,150)),12,IF(AND(C929&gt;=EOMONTH($C$1,151),C929&lt;EOMONTH($C$1,180)),15,IF(AND(C929&gt;=EOMONTH($C$1,181),C929&lt;EOMONTH($C$1,210)),18,21))))))),"")</f>
        <v/>
      </c>
      <c r="I929" s="88" t="str">
        <f t="shared" ca="1" si="166"/>
        <v/>
      </c>
      <c r="J929" s="138" t="str">
        <f t="shared" ca="1" si="167"/>
        <v/>
      </c>
      <c r="K929" s="43" t="str">
        <f ca="1">+IF(G929&lt;&gt;"",SUM($G$7:G929),"")</f>
        <v/>
      </c>
      <c r="L929" s="46" t="str">
        <f t="shared" ca="1" si="168"/>
        <v/>
      </c>
      <c r="M929" s="51" t="str">
        <f ca="1">+IF(H929&lt;&gt;"",SUM($H$7:H929),"")</f>
        <v/>
      </c>
      <c r="N929" s="47" t="str">
        <f t="shared" ca="1" si="169"/>
        <v/>
      </c>
      <c r="O929" s="46" t="str">
        <f t="shared" ca="1" si="170"/>
        <v/>
      </c>
      <c r="P929" s="46" t="str">
        <f t="shared" ca="1" si="171"/>
        <v/>
      </c>
      <c r="Q929" s="53" t="str">
        <f t="shared" ca="1" si="172"/>
        <v/>
      </c>
      <c r="R929" s="53" t="str">
        <f t="shared" ca="1" si="173"/>
        <v/>
      </c>
    </row>
    <row r="930" spans="1:18" x14ac:dyDescent="0.25">
      <c r="A930" s="31">
        <v>924</v>
      </c>
      <c r="B930" s="37" t="str">
        <f t="shared" ca="1" si="163"/>
        <v/>
      </c>
      <c r="C930" s="40" t="str">
        <f t="shared" ca="1" si="164"/>
        <v/>
      </c>
      <c r="D930" s="43" t="str">
        <f ca="1">+IF($C930&lt;&gt;"",VLOOKUP(YEAR($C930),'Proyecciones cuota'!$B$5:$C$113,2,FALSE),"")</f>
        <v/>
      </c>
      <c r="E930" s="171">
        <f ca="1">IFERROR(IF($D930&lt;&gt;"",VLOOKUP(C930,Simulador!$H$17:$I$27,2,FALSE),0),0)</f>
        <v>0</v>
      </c>
      <c r="F930" s="46" t="str">
        <f t="shared" ca="1" si="165"/>
        <v/>
      </c>
      <c r="G930" s="43" t="str">
        <f ca="1">+IF(F930&lt;&gt;"",F930*VLOOKUP(YEAR($C930),'Proyecciones DTF'!$B$4:$Y$112,IF(C930&lt;EOMONTH($C$1,61),6,IF(AND(C930&gt;=EOMONTH($C$1,61),C930&lt;EOMONTH($C$1,90)),9,IF(AND(C930&gt;=EOMONTH($C$1,91),C930&lt;EOMONTH($C$1,120)),12,IF(AND(C930&gt;=EOMONTH($C$1,121),C930&lt;EOMONTH($C$1,150)),15,IF(AND(C930&gt;=EOMONTH($C$1,151),C930&lt;EOMONTH($C$1,180)),18,IF(AND(C930&gt;=EOMONTH($C$1,181),C930&lt;EOMONTH($C$1,210)),21,24))))))),"")</f>
        <v/>
      </c>
      <c r="H930" s="47" t="str">
        <f ca="1">+IF(F930&lt;&gt;"",F930*VLOOKUP(YEAR($C930),'Proyecciones DTF'!$B$4:$Y$112,IF(C930&lt;EOMONTH($C$1,61),3,IF(AND(C930&gt;=EOMONTH($C$1,61),C930&lt;EOMONTH($C$1,90)),6,IF(AND(C930&gt;=EOMONTH($C$1,91),C930&lt;EOMONTH($C$1,120)),9,IF(AND(C930&gt;=EOMONTH($C$1,121),C930&lt;EOMONTH($C$1,150)),12,IF(AND(C930&gt;=EOMONTH($C$1,151),C930&lt;EOMONTH($C$1,180)),15,IF(AND(C930&gt;=EOMONTH($C$1,181),C930&lt;EOMONTH($C$1,210)),18,21))))))),"")</f>
        <v/>
      </c>
      <c r="I930" s="88" t="str">
        <f t="shared" ca="1" si="166"/>
        <v/>
      </c>
      <c r="J930" s="138" t="str">
        <f t="shared" ca="1" si="167"/>
        <v/>
      </c>
      <c r="K930" s="43" t="str">
        <f ca="1">+IF(G930&lt;&gt;"",SUM($G$7:G930),"")</f>
        <v/>
      </c>
      <c r="L930" s="46" t="str">
        <f t="shared" ca="1" si="168"/>
        <v/>
      </c>
      <c r="M930" s="51" t="str">
        <f ca="1">+IF(H930&lt;&gt;"",SUM($H$7:H930),"")</f>
        <v/>
      </c>
      <c r="N930" s="47" t="str">
        <f t="shared" ca="1" si="169"/>
        <v/>
      </c>
      <c r="O930" s="46" t="str">
        <f t="shared" ca="1" si="170"/>
        <v/>
      </c>
      <c r="P930" s="46" t="str">
        <f t="shared" ca="1" si="171"/>
        <v/>
      </c>
      <c r="Q930" s="53" t="str">
        <f t="shared" ca="1" si="172"/>
        <v/>
      </c>
      <c r="R930" s="53" t="str">
        <f t="shared" ca="1" si="173"/>
        <v/>
      </c>
    </row>
    <row r="931" spans="1:18" x14ac:dyDescent="0.25">
      <c r="A931" s="31">
        <v>925</v>
      </c>
      <c r="B931" s="37" t="str">
        <f t="shared" ca="1" si="163"/>
        <v/>
      </c>
      <c r="C931" s="40" t="str">
        <f t="shared" ca="1" si="164"/>
        <v/>
      </c>
      <c r="D931" s="43" t="str">
        <f ca="1">+IF($C931&lt;&gt;"",VLOOKUP(YEAR($C931),'Proyecciones cuota'!$B$5:$C$113,2,FALSE),"")</f>
        <v/>
      </c>
      <c r="E931" s="171">
        <f ca="1">IFERROR(IF($D931&lt;&gt;"",VLOOKUP(C931,Simulador!$H$17:$I$27,2,FALSE),0),0)</f>
        <v>0</v>
      </c>
      <c r="F931" s="46" t="str">
        <f t="shared" ca="1" si="165"/>
        <v/>
      </c>
      <c r="G931" s="43" t="str">
        <f ca="1">+IF(F931&lt;&gt;"",F931*VLOOKUP(YEAR($C931),'Proyecciones DTF'!$B$4:$Y$112,IF(C931&lt;EOMONTH($C$1,61),6,IF(AND(C931&gt;=EOMONTH($C$1,61),C931&lt;EOMONTH($C$1,90)),9,IF(AND(C931&gt;=EOMONTH($C$1,91),C931&lt;EOMONTH($C$1,120)),12,IF(AND(C931&gt;=EOMONTH($C$1,121),C931&lt;EOMONTH($C$1,150)),15,IF(AND(C931&gt;=EOMONTH($C$1,151),C931&lt;EOMONTH($C$1,180)),18,IF(AND(C931&gt;=EOMONTH($C$1,181),C931&lt;EOMONTH($C$1,210)),21,24))))))),"")</f>
        <v/>
      </c>
      <c r="H931" s="47" t="str">
        <f ca="1">+IF(F931&lt;&gt;"",F931*VLOOKUP(YEAR($C931),'Proyecciones DTF'!$B$4:$Y$112,IF(C931&lt;EOMONTH($C$1,61),3,IF(AND(C931&gt;=EOMONTH($C$1,61),C931&lt;EOMONTH($C$1,90)),6,IF(AND(C931&gt;=EOMONTH($C$1,91),C931&lt;EOMONTH($C$1,120)),9,IF(AND(C931&gt;=EOMONTH($C$1,121),C931&lt;EOMONTH($C$1,150)),12,IF(AND(C931&gt;=EOMONTH($C$1,151),C931&lt;EOMONTH($C$1,180)),15,IF(AND(C931&gt;=EOMONTH($C$1,181),C931&lt;EOMONTH($C$1,210)),18,21))))))),"")</f>
        <v/>
      </c>
      <c r="I931" s="88" t="str">
        <f t="shared" ca="1" si="166"/>
        <v/>
      </c>
      <c r="J931" s="138" t="str">
        <f t="shared" ca="1" si="167"/>
        <v/>
      </c>
      <c r="K931" s="43" t="str">
        <f ca="1">+IF(G931&lt;&gt;"",SUM($G$7:G931),"")</f>
        <v/>
      </c>
      <c r="L931" s="46" t="str">
        <f t="shared" ca="1" si="168"/>
        <v/>
      </c>
      <c r="M931" s="51" t="str">
        <f ca="1">+IF(H931&lt;&gt;"",SUM($H$7:H931),"")</f>
        <v/>
      </c>
      <c r="N931" s="47" t="str">
        <f t="shared" ca="1" si="169"/>
        <v/>
      </c>
      <c r="O931" s="46" t="str">
        <f t="shared" ca="1" si="170"/>
        <v/>
      </c>
      <c r="P931" s="46" t="str">
        <f t="shared" ca="1" si="171"/>
        <v/>
      </c>
      <c r="Q931" s="53" t="str">
        <f t="shared" ca="1" si="172"/>
        <v/>
      </c>
      <c r="R931" s="53" t="str">
        <f t="shared" ca="1" si="173"/>
        <v/>
      </c>
    </row>
    <row r="932" spans="1:18" x14ac:dyDescent="0.25">
      <c r="A932" s="31">
        <v>926</v>
      </c>
      <c r="B932" s="37" t="str">
        <f t="shared" ca="1" si="163"/>
        <v/>
      </c>
      <c r="C932" s="40" t="str">
        <f t="shared" ca="1" si="164"/>
        <v/>
      </c>
      <c r="D932" s="43" t="str">
        <f ca="1">+IF($C932&lt;&gt;"",VLOOKUP(YEAR($C932),'Proyecciones cuota'!$B$5:$C$113,2,FALSE),"")</f>
        <v/>
      </c>
      <c r="E932" s="171">
        <f ca="1">IFERROR(IF($D932&lt;&gt;"",VLOOKUP(C932,Simulador!$H$17:$I$27,2,FALSE),0),0)</f>
        <v>0</v>
      </c>
      <c r="F932" s="46" t="str">
        <f t="shared" ca="1" si="165"/>
        <v/>
      </c>
      <c r="G932" s="43" t="str">
        <f ca="1">+IF(F932&lt;&gt;"",F932*VLOOKUP(YEAR($C932),'Proyecciones DTF'!$B$4:$Y$112,IF(C932&lt;EOMONTH($C$1,61),6,IF(AND(C932&gt;=EOMONTH($C$1,61),C932&lt;EOMONTH($C$1,90)),9,IF(AND(C932&gt;=EOMONTH($C$1,91),C932&lt;EOMONTH($C$1,120)),12,IF(AND(C932&gt;=EOMONTH($C$1,121),C932&lt;EOMONTH($C$1,150)),15,IF(AND(C932&gt;=EOMONTH($C$1,151),C932&lt;EOMONTH($C$1,180)),18,IF(AND(C932&gt;=EOMONTH($C$1,181),C932&lt;EOMONTH($C$1,210)),21,24))))))),"")</f>
        <v/>
      </c>
      <c r="H932" s="47" t="str">
        <f ca="1">+IF(F932&lt;&gt;"",F932*VLOOKUP(YEAR($C932),'Proyecciones DTF'!$B$4:$Y$112,IF(C932&lt;EOMONTH($C$1,61),3,IF(AND(C932&gt;=EOMONTH($C$1,61),C932&lt;EOMONTH($C$1,90)),6,IF(AND(C932&gt;=EOMONTH($C$1,91),C932&lt;EOMONTH($C$1,120)),9,IF(AND(C932&gt;=EOMONTH($C$1,121),C932&lt;EOMONTH($C$1,150)),12,IF(AND(C932&gt;=EOMONTH($C$1,151),C932&lt;EOMONTH($C$1,180)),15,IF(AND(C932&gt;=EOMONTH($C$1,181),C932&lt;EOMONTH($C$1,210)),18,21))))))),"")</f>
        <v/>
      </c>
      <c r="I932" s="88" t="str">
        <f t="shared" ca="1" si="166"/>
        <v/>
      </c>
      <c r="J932" s="138" t="str">
        <f t="shared" ca="1" si="167"/>
        <v/>
      </c>
      <c r="K932" s="43" t="str">
        <f ca="1">+IF(G932&lt;&gt;"",SUM($G$7:G932),"")</f>
        <v/>
      </c>
      <c r="L932" s="46" t="str">
        <f t="shared" ca="1" si="168"/>
        <v/>
      </c>
      <c r="M932" s="51" t="str">
        <f ca="1">+IF(H932&lt;&gt;"",SUM($H$7:H932),"")</f>
        <v/>
      </c>
      <c r="N932" s="47" t="str">
        <f t="shared" ca="1" si="169"/>
        <v/>
      </c>
      <c r="O932" s="46" t="str">
        <f t="shared" ca="1" si="170"/>
        <v/>
      </c>
      <c r="P932" s="46" t="str">
        <f t="shared" ca="1" si="171"/>
        <v/>
      </c>
      <c r="Q932" s="53" t="str">
        <f t="shared" ca="1" si="172"/>
        <v/>
      </c>
      <c r="R932" s="53" t="str">
        <f t="shared" ca="1" si="173"/>
        <v/>
      </c>
    </row>
    <row r="933" spans="1:18" x14ac:dyDescent="0.25">
      <c r="A933" s="31">
        <v>927</v>
      </c>
      <c r="B933" s="37" t="str">
        <f t="shared" ca="1" si="163"/>
        <v/>
      </c>
      <c r="C933" s="40" t="str">
        <f t="shared" ca="1" si="164"/>
        <v/>
      </c>
      <c r="D933" s="43" t="str">
        <f ca="1">+IF($C933&lt;&gt;"",VLOOKUP(YEAR($C933),'Proyecciones cuota'!$B$5:$C$113,2,FALSE),"")</f>
        <v/>
      </c>
      <c r="E933" s="171">
        <f ca="1">IFERROR(IF($D933&lt;&gt;"",VLOOKUP(C933,Simulador!$H$17:$I$27,2,FALSE),0),0)</f>
        <v>0</v>
      </c>
      <c r="F933" s="46" t="str">
        <f t="shared" ca="1" si="165"/>
        <v/>
      </c>
      <c r="G933" s="43" t="str">
        <f ca="1">+IF(F933&lt;&gt;"",F933*VLOOKUP(YEAR($C933),'Proyecciones DTF'!$B$4:$Y$112,IF(C933&lt;EOMONTH($C$1,61),6,IF(AND(C933&gt;=EOMONTH($C$1,61),C933&lt;EOMONTH($C$1,90)),9,IF(AND(C933&gt;=EOMONTH($C$1,91),C933&lt;EOMONTH($C$1,120)),12,IF(AND(C933&gt;=EOMONTH($C$1,121),C933&lt;EOMONTH($C$1,150)),15,IF(AND(C933&gt;=EOMONTH($C$1,151),C933&lt;EOMONTH($C$1,180)),18,IF(AND(C933&gt;=EOMONTH($C$1,181),C933&lt;EOMONTH($C$1,210)),21,24))))))),"")</f>
        <v/>
      </c>
      <c r="H933" s="47" t="str">
        <f ca="1">+IF(F933&lt;&gt;"",F933*VLOOKUP(YEAR($C933),'Proyecciones DTF'!$B$4:$Y$112,IF(C933&lt;EOMONTH($C$1,61),3,IF(AND(C933&gt;=EOMONTH($C$1,61),C933&lt;EOMONTH($C$1,90)),6,IF(AND(C933&gt;=EOMONTH($C$1,91),C933&lt;EOMONTH($C$1,120)),9,IF(AND(C933&gt;=EOMONTH($C$1,121),C933&lt;EOMONTH($C$1,150)),12,IF(AND(C933&gt;=EOMONTH($C$1,151),C933&lt;EOMONTH($C$1,180)),15,IF(AND(C933&gt;=EOMONTH($C$1,181),C933&lt;EOMONTH($C$1,210)),18,21))))))),"")</f>
        <v/>
      </c>
      <c r="I933" s="88" t="str">
        <f t="shared" ca="1" si="166"/>
        <v/>
      </c>
      <c r="J933" s="138" t="str">
        <f t="shared" ca="1" si="167"/>
        <v/>
      </c>
      <c r="K933" s="43" t="str">
        <f ca="1">+IF(G933&lt;&gt;"",SUM($G$7:G933),"")</f>
        <v/>
      </c>
      <c r="L933" s="46" t="str">
        <f t="shared" ca="1" si="168"/>
        <v/>
      </c>
      <c r="M933" s="51" t="str">
        <f ca="1">+IF(H933&lt;&gt;"",SUM($H$7:H933),"")</f>
        <v/>
      </c>
      <c r="N933" s="47" t="str">
        <f t="shared" ca="1" si="169"/>
        <v/>
      </c>
      <c r="O933" s="46" t="str">
        <f t="shared" ca="1" si="170"/>
        <v/>
      </c>
      <c r="P933" s="46" t="str">
        <f t="shared" ca="1" si="171"/>
        <v/>
      </c>
      <c r="Q933" s="53" t="str">
        <f t="shared" ca="1" si="172"/>
        <v/>
      </c>
      <c r="R933" s="53" t="str">
        <f t="shared" ca="1" si="173"/>
        <v/>
      </c>
    </row>
    <row r="934" spans="1:18" x14ac:dyDescent="0.25">
      <c r="A934" s="31">
        <v>928</v>
      </c>
      <c r="B934" s="37" t="str">
        <f t="shared" ca="1" si="163"/>
        <v/>
      </c>
      <c r="C934" s="40" t="str">
        <f t="shared" ca="1" si="164"/>
        <v/>
      </c>
      <c r="D934" s="43" t="str">
        <f ca="1">+IF($C934&lt;&gt;"",VLOOKUP(YEAR($C934),'Proyecciones cuota'!$B$5:$C$113,2,FALSE),"")</f>
        <v/>
      </c>
      <c r="E934" s="171">
        <f ca="1">IFERROR(IF($D934&lt;&gt;"",VLOOKUP(C934,Simulador!$H$17:$I$27,2,FALSE),0),0)</f>
        <v>0</v>
      </c>
      <c r="F934" s="46" t="str">
        <f t="shared" ca="1" si="165"/>
        <v/>
      </c>
      <c r="G934" s="43" t="str">
        <f ca="1">+IF(F934&lt;&gt;"",F934*VLOOKUP(YEAR($C934),'Proyecciones DTF'!$B$4:$Y$112,IF(C934&lt;EOMONTH($C$1,61),6,IF(AND(C934&gt;=EOMONTH($C$1,61),C934&lt;EOMONTH($C$1,90)),9,IF(AND(C934&gt;=EOMONTH($C$1,91),C934&lt;EOMONTH($C$1,120)),12,IF(AND(C934&gt;=EOMONTH($C$1,121),C934&lt;EOMONTH($C$1,150)),15,IF(AND(C934&gt;=EOMONTH($C$1,151),C934&lt;EOMONTH($C$1,180)),18,IF(AND(C934&gt;=EOMONTH($C$1,181),C934&lt;EOMONTH($C$1,210)),21,24))))))),"")</f>
        <v/>
      </c>
      <c r="H934" s="47" t="str">
        <f ca="1">+IF(F934&lt;&gt;"",F934*VLOOKUP(YEAR($C934),'Proyecciones DTF'!$B$4:$Y$112,IF(C934&lt;EOMONTH($C$1,61),3,IF(AND(C934&gt;=EOMONTH($C$1,61),C934&lt;EOMONTH($C$1,90)),6,IF(AND(C934&gt;=EOMONTH($C$1,91),C934&lt;EOMONTH($C$1,120)),9,IF(AND(C934&gt;=EOMONTH($C$1,121),C934&lt;EOMONTH($C$1,150)),12,IF(AND(C934&gt;=EOMONTH($C$1,151),C934&lt;EOMONTH($C$1,180)),15,IF(AND(C934&gt;=EOMONTH($C$1,181),C934&lt;EOMONTH($C$1,210)),18,21))))))),"")</f>
        <v/>
      </c>
      <c r="I934" s="88" t="str">
        <f t="shared" ca="1" si="166"/>
        <v/>
      </c>
      <c r="J934" s="138" t="str">
        <f t="shared" ca="1" si="167"/>
        <v/>
      </c>
      <c r="K934" s="43" t="str">
        <f ca="1">+IF(G934&lt;&gt;"",SUM($G$7:G934),"")</f>
        <v/>
      </c>
      <c r="L934" s="46" t="str">
        <f t="shared" ca="1" si="168"/>
        <v/>
      </c>
      <c r="M934" s="51" t="str">
        <f ca="1">+IF(H934&lt;&gt;"",SUM($H$7:H934),"")</f>
        <v/>
      </c>
      <c r="N934" s="47" t="str">
        <f t="shared" ca="1" si="169"/>
        <v/>
      </c>
      <c r="O934" s="46" t="str">
        <f t="shared" ca="1" si="170"/>
        <v/>
      </c>
      <c r="P934" s="46" t="str">
        <f t="shared" ca="1" si="171"/>
        <v/>
      </c>
      <c r="Q934" s="53" t="str">
        <f t="shared" ca="1" si="172"/>
        <v/>
      </c>
      <c r="R934" s="53" t="str">
        <f t="shared" ca="1" si="173"/>
        <v/>
      </c>
    </row>
    <row r="935" spans="1:18" x14ac:dyDescent="0.25">
      <c r="A935" s="31">
        <v>929</v>
      </c>
      <c r="B935" s="37" t="str">
        <f t="shared" ca="1" si="163"/>
        <v/>
      </c>
      <c r="C935" s="40" t="str">
        <f t="shared" ca="1" si="164"/>
        <v/>
      </c>
      <c r="D935" s="43" t="str">
        <f ca="1">+IF($C935&lt;&gt;"",VLOOKUP(YEAR($C935),'Proyecciones cuota'!$B$5:$C$113,2,FALSE),"")</f>
        <v/>
      </c>
      <c r="E935" s="171">
        <f ca="1">IFERROR(IF($D935&lt;&gt;"",VLOOKUP(C935,Simulador!$H$17:$I$27,2,FALSE),0),0)</f>
        <v>0</v>
      </c>
      <c r="F935" s="46" t="str">
        <f t="shared" ca="1" si="165"/>
        <v/>
      </c>
      <c r="G935" s="43" t="str">
        <f ca="1">+IF(F935&lt;&gt;"",F935*VLOOKUP(YEAR($C935),'Proyecciones DTF'!$B$4:$Y$112,IF(C935&lt;EOMONTH($C$1,61),6,IF(AND(C935&gt;=EOMONTH($C$1,61),C935&lt;EOMONTH($C$1,90)),9,IF(AND(C935&gt;=EOMONTH($C$1,91),C935&lt;EOMONTH($C$1,120)),12,IF(AND(C935&gt;=EOMONTH($C$1,121),C935&lt;EOMONTH($C$1,150)),15,IF(AND(C935&gt;=EOMONTH($C$1,151),C935&lt;EOMONTH($C$1,180)),18,IF(AND(C935&gt;=EOMONTH($C$1,181),C935&lt;EOMONTH($C$1,210)),21,24))))))),"")</f>
        <v/>
      </c>
      <c r="H935" s="47" t="str">
        <f ca="1">+IF(F935&lt;&gt;"",F935*VLOOKUP(YEAR($C935),'Proyecciones DTF'!$B$4:$Y$112,IF(C935&lt;EOMONTH($C$1,61),3,IF(AND(C935&gt;=EOMONTH($C$1,61),C935&lt;EOMONTH($C$1,90)),6,IF(AND(C935&gt;=EOMONTH($C$1,91),C935&lt;EOMONTH($C$1,120)),9,IF(AND(C935&gt;=EOMONTH($C$1,121),C935&lt;EOMONTH($C$1,150)),12,IF(AND(C935&gt;=EOMONTH($C$1,151),C935&lt;EOMONTH($C$1,180)),15,IF(AND(C935&gt;=EOMONTH($C$1,181),C935&lt;EOMONTH($C$1,210)),18,21))))))),"")</f>
        <v/>
      </c>
      <c r="I935" s="88" t="str">
        <f t="shared" ca="1" si="166"/>
        <v/>
      </c>
      <c r="J935" s="138" t="str">
        <f t="shared" ca="1" si="167"/>
        <v/>
      </c>
      <c r="K935" s="43" t="str">
        <f ca="1">+IF(G935&lt;&gt;"",SUM($G$7:G935),"")</f>
        <v/>
      </c>
      <c r="L935" s="46" t="str">
        <f t="shared" ca="1" si="168"/>
        <v/>
      </c>
      <c r="M935" s="51" t="str">
        <f ca="1">+IF(H935&lt;&gt;"",SUM($H$7:H935),"")</f>
        <v/>
      </c>
      <c r="N935" s="47" t="str">
        <f t="shared" ca="1" si="169"/>
        <v/>
      </c>
      <c r="O935" s="46" t="str">
        <f t="shared" ca="1" si="170"/>
        <v/>
      </c>
      <c r="P935" s="46" t="str">
        <f t="shared" ca="1" si="171"/>
        <v/>
      </c>
      <c r="Q935" s="53" t="str">
        <f t="shared" ca="1" si="172"/>
        <v/>
      </c>
      <c r="R935" s="53" t="str">
        <f t="shared" ca="1" si="173"/>
        <v/>
      </c>
    </row>
    <row r="936" spans="1:18" x14ac:dyDescent="0.25">
      <c r="A936" s="31">
        <v>930</v>
      </c>
      <c r="B936" s="37" t="str">
        <f t="shared" ca="1" si="163"/>
        <v/>
      </c>
      <c r="C936" s="40" t="str">
        <f t="shared" ca="1" si="164"/>
        <v/>
      </c>
      <c r="D936" s="43" t="str">
        <f ca="1">+IF($C936&lt;&gt;"",VLOOKUP(YEAR($C936),'Proyecciones cuota'!$B$5:$C$113,2,FALSE),"")</f>
        <v/>
      </c>
      <c r="E936" s="171">
        <f ca="1">IFERROR(IF($D936&lt;&gt;"",VLOOKUP(C936,Simulador!$H$17:$I$27,2,FALSE),0),0)</f>
        <v>0</v>
      </c>
      <c r="F936" s="46" t="str">
        <f t="shared" ca="1" si="165"/>
        <v/>
      </c>
      <c r="G936" s="43" t="str">
        <f ca="1">+IF(F936&lt;&gt;"",F936*VLOOKUP(YEAR($C936),'Proyecciones DTF'!$B$4:$Y$112,IF(C936&lt;EOMONTH($C$1,61),6,IF(AND(C936&gt;=EOMONTH($C$1,61),C936&lt;EOMONTH($C$1,90)),9,IF(AND(C936&gt;=EOMONTH($C$1,91),C936&lt;EOMONTH($C$1,120)),12,IF(AND(C936&gt;=EOMONTH($C$1,121),C936&lt;EOMONTH($C$1,150)),15,IF(AND(C936&gt;=EOMONTH($C$1,151),C936&lt;EOMONTH($C$1,180)),18,IF(AND(C936&gt;=EOMONTH($C$1,181),C936&lt;EOMONTH($C$1,210)),21,24))))))),"")</f>
        <v/>
      </c>
      <c r="H936" s="47" t="str">
        <f ca="1">+IF(F936&lt;&gt;"",F936*VLOOKUP(YEAR($C936),'Proyecciones DTF'!$B$4:$Y$112,IF(C936&lt;EOMONTH($C$1,61),3,IF(AND(C936&gt;=EOMONTH($C$1,61),C936&lt;EOMONTH($C$1,90)),6,IF(AND(C936&gt;=EOMONTH($C$1,91),C936&lt;EOMONTH($C$1,120)),9,IF(AND(C936&gt;=EOMONTH($C$1,121),C936&lt;EOMONTH($C$1,150)),12,IF(AND(C936&gt;=EOMONTH($C$1,151),C936&lt;EOMONTH($C$1,180)),15,IF(AND(C936&gt;=EOMONTH($C$1,181),C936&lt;EOMONTH($C$1,210)),18,21))))))),"")</f>
        <v/>
      </c>
      <c r="I936" s="88" t="str">
        <f t="shared" ca="1" si="166"/>
        <v/>
      </c>
      <c r="J936" s="138" t="str">
        <f t="shared" ca="1" si="167"/>
        <v/>
      </c>
      <c r="K936" s="43" t="str">
        <f ca="1">+IF(G936&lt;&gt;"",SUM($G$7:G936),"")</f>
        <v/>
      </c>
      <c r="L936" s="46" t="str">
        <f t="shared" ca="1" si="168"/>
        <v/>
      </c>
      <c r="M936" s="51" t="str">
        <f ca="1">+IF(H936&lt;&gt;"",SUM($H$7:H936),"")</f>
        <v/>
      </c>
      <c r="N936" s="47" t="str">
        <f t="shared" ca="1" si="169"/>
        <v/>
      </c>
      <c r="O936" s="46" t="str">
        <f t="shared" ca="1" si="170"/>
        <v/>
      </c>
      <c r="P936" s="46" t="str">
        <f t="shared" ca="1" si="171"/>
        <v/>
      </c>
      <c r="Q936" s="53" t="str">
        <f t="shared" ca="1" si="172"/>
        <v/>
      </c>
      <c r="R936" s="53" t="str">
        <f t="shared" ca="1" si="173"/>
        <v/>
      </c>
    </row>
    <row r="937" spans="1:18" x14ac:dyDescent="0.25">
      <c r="A937" s="31">
        <v>931</v>
      </c>
      <c r="B937" s="37" t="str">
        <f t="shared" ca="1" si="163"/>
        <v/>
      </c>
      <c r="C937" s="40" t="str">
        <f t="shared" ca="1" si="164"/>
        <v/>
      </c>
      <c r="D937" s="43" t="str">
        <f ca="1">+IF($C937&lt;&gt;"",VLOOKUP(YEAR($C937),'Proyecciones cuota'!$B$5:$C$113,2,FALSE),"")</f>
        <v/>
      </c>
      <c r="E937" s="171">
        <f ca="1">IFERROR(IF($D937&lt;&gt;"",VLOOKUP(C937,Simulador!$H$17:$I$27,2,FALSE),0),0)</f>
        <v>0</v>
      </c>
      <c r="F937" s="46" t="str">
        <f t="shared" ca="1" si="165"/>
        <v/>
      </c>
      <c r="G937" s="43" t="str">
        <f ca="1">+IF(F937&lt;&gt;"",F937*VLOOKUP(YEAR($C937),'Proyecciones DTF'!$B$4:$Y$112,IF(C937&lt;EOMONTH($C$1,61),6,IF(AND(C937&gt;=EOMONTH($C$1,61),C937&lt;EOMONTH($C$1,90)),9,IF(AND(C937&gt;=EOMONTH($C$1,91),C937&lt;EOMONTH($C$1,120)),12,IF(AND(C937&gt;=EOMONTH($C$1,121),C937&lt;EOMONTH($C$1,150)),15,IF(AND(C937&gt;=EOMONTH($C$1,151),C937&lt;EOMONTH($C$1,180)),18,IF(AND(C937&gt;=EOMONTH($C$1,181),C937&lt;EOMONTH($C$1,210)),21,24))))))),"")</f>
        <v/>
      </c>
      <c r="H937" s="47" t="str">
        <f ca="1">+IF(F937&lt;&gt;"",F937*VLOOKUP(YEAR($C937),'Proyecciones DTF'!$B$4:$Y$112,IF(C937&lt;EOMONTH($C$1,61),3,IF(AND(C937&gt;=EOMONTH($C$1,61),C937&lt;EOMONTH($C$1,90)),6,IF(AND(C937&gt;=EOMONTH($C$1,91),C937&lt;EOMONTH($C$1,120)),9,IF(AND(C937&gt;=EOMONTH($C$1,121),C937&lt;EOMONTH($C$1,150)),12,IF(AND(C937&gt;=EOMONTH($C$1,151),C937&lt;EOMONTH($C$1,180)),15,IF(AND(C937&gt;=EOMONTH($C$1,181),C937&lt;EOMONTH($C$1,210)),18,21))))))),"")</f>
        <v/>
      </c>
      <c r="I937" s="88" t="str">
        <f t="shared" ca="1" si="166"/>
        <v/>
      </c>
      <c r="J937" s="138" t="str">
        <f t="shared" ca="1" si="167"/>
        <v/>
      </c>
      <c r="K937" s="43" t="str">
        <f ca="1">+IF(G937&lt;&gt;"",SUM($G$7:G937),"")</f>
        <v/>
      </c>
      <c r="L937" s="46" t="str">
        <f t="shared" ca="1" si="168"/>
        <v/>
      </c>
      <c r="M937" s="51" t="str">
        <f ca="1">+IF(H937&lt;&gt;"",SUM($H$7:H937),"")</f>
        <v/>
      </c>
      <c r="N937" s="47" t="str">
        <f t="shared" ca="1" si="169"/>
        <v/>
      </c>
      <c r="O937" s="46" t="str">
        <f t="shared" ca="1" si="170"/>
        <v/>
      </c>
      <c r="P937" s="46" t="str">
        <f t="shared" ca="1" si="171"/>
        <v/>
      </c>
      <c r="Q937" s="53" t="str">
        <f t="shared" ca="1" si="172"/>
        <v/>
      </c>
      <c r="R937" s="53" t="str">
        <f t="shared" ca="1" si="173"/>
        <v/>
      </c>
    </row>
    <row r="938" spans="1:18" x14ac:dyDescent="0.25">
      <c r="A938" s="31">
        <v>932</v>
      </c>
      <c r="B938" s="37" t="str">
        <f t="shared" ca="1" si="163"/>
        <v/>
      </c>
      <c r="C938" s="40" t="str">
        <f t="shared" ca="1" si="164"/>
        <v/>
      </c>
      <c r="D938" s="43" t="str">
        <f ca="1">+IF($C938&lt;&gt;"",VLOOKUP(YEAR($C938),'Proyecciones cuota'!$B$5:$C$113,2,FALSE),"")</f>
        <v/>
      </c>
      <c r="E938" s="171">
        <f ca="1">IFERROR(IF($D938&lt;&gt;"",VLOOKUP(C938,Simulador!$H$17:$I$27,2,FALSE),0),0)</f>
        <v>0</v>
      </c>
      <c r="F938" s="46" t="str">
        <f t="shared" ca="1" si="165"/>
        <v/>
      </c>
      <c r="G938" s="43" t="str">
        <f ca="1">+IF(F938&lt;&gt;"",F938*VLOOKUP(YEAR($C938),'Proyecciones DTF'!$B$4:$Y$112,IF(C938&lt;EOMONTH($C$1,61),6,IF(AND(C938&gt;=EOMONTH($C$1,61),C938&lt;EOMONTH($C$1,90)),9,IF(AND(C938&gt;=EOMONTH($C$1,91),C938&lt;EOMONTH($C$1,120)),12,IF(AND(C938&gt;=EOMONTH($C$1,121),C938&lt;EOMONTH($C$1,150)),15,IF(AND(C938&gt;=EOMONTH($C$1,151),C938&lt;EOMONTH($C$1,180)),18,IF(AND(C938&gt;=EOMONTH($C$1,181),C938&lt;EOMONTH($C$1,210)),21,24))))))),"")</f>
        <v/>
      </c>
      <c r="H938" s="47" t="str">
        <f ca="1">+IF(F938&lt;&gt;"",F938*VLOOKUP(YEAR($C938),'Proyecciones DTF'!$B$4:$Y$112,IF(C938&lt;EOMONTH($C$1,61),3,IF(AND(C938&gt;=EOMONTH($C$1,61),C938&lt;EOMONTH($C$1,90)),6,IF(AND(C938&gt;=EOMONTH($C$1,91),C938&lt;EOMONTH($C$1,120)),9,IF(AND(C938&gt;=EOMONTH($C$1,121),C938&lt;EOMONTH($C$1,150)),12,IF(AND(C938&gt;=EOMONTH($C$1,151),C938&lt;EOMONTH($C$1,180)),15,IF(AND(C938&gt;=EOMONTH($C$1,181),C938&lt;EOMONTH($C$1,210)),18,21))))))),"")</f>
        <v/>
      </c>
      <c r="I938" s="88" t="str">
        <f t="shared" ca="1" si="166"/>
        <v/>
      </c>
      <c r="J938" s="138" t="str">
        <f t="shared" ca="1" si="167"/>
        <v/>
      </c>
      <c r="K938" s="43" t="str">
        <f ca="1">+IF(G938&lt;&gt;"",SUM($G$7:G938),"")</f>
        <v/>
      </c>
      <c r="L938" s="46" t="str">
        <f t="shared" ca="1" si="168"/>
        <v/>
      </c>
      <c r="M938" s="51" t="str">
        <f ca="1">+IF(H938&lt;&gt;"",SUM($H$7:H938),"")</f>
        <v/>
      </c>
      <c r="N938" s="47" t="str">
        <f t="shared" ca="1" si="169"/>
        <v/>
      </c>
      <c r="O938" s="46" t="str">
        <f t="shared" ca="1" si="170"/>
        <v/>
      </c>
      <c r="P938" s="46" t="str">
        <f t="shared" ca="1" si="171"/>
        <v/>
      </c>
      <c r="Q938" s="53" t="str">
        <f t="shared" ca="1" si="172"/>
        <v/>
      </c>
      <c r="R938" s="53" t="str">
        <f t="shared" ca="1" si="173"/>
        <v/>
      </c>
    </row>
    <row r="939" spans="1:18" x14ac:dyDescent="0.25">
      <c r="A939" s="31">
        <v>933</v>
      </c>
      <c r="B939" s="37" t="str">
        <f t="shared" ca="1" si="163"/>
        <v/>
      </c>
      <c r="C939" s="40" t="str">
        <f t="shared" ca="1" si="164"/>
        <v/>
      </c>
      <c r="D939" s="43" t="str">
        <f ca="1">+IF($C939&lt;&gt;"",VLOOKUP(YEAR($C939),'Proyecciones cuota'!$B$5:$C$113,2,FALSE),"")</f>
        <v/>
      </c>
      <c r="E939" s="171">
        <f ca="1">IFERROR(IF($D939&lt;&gt;"",VLOOKUP(C939,Simulador!$H$17:$I$27,2,FALSE),0),0)</f>
        <v>0</v>
      </c>
      <c r="F939" s="46" t="str">
        <f t="shared" ca="1" si="165"/>
        <v/>
      </c>
      <c r="G939" s="43" t="str">
        <f ca="1">+IF(F939&lt;&gt;"",F939*VLOOKUP(YEAR($C939),'Proyecciones DTF'!$B$4:$Y$112,IF(C939&lt;EOMONTH($C$1,61),6,IF(AND(C939&gt;=EOMONTH($C$1,61),C939&lt;EOMONTH($C$1,90)),9,IF(AND(C939&gt;=EOMONTH($C$1,91),C939&lt;EOMONTH($C$1,120)),12,IF(AND(C939&gt;=EOMONTH($C$1,121),C939&lt;EOMONTH($C$1,150)),15,IF(AND(C939&gt;=EOMONTH($C$1,151),C939&lt;EOMONTH($C$1,180)),18,IF(AND(C939&gt;=EOMONTH($C$1,181),C939&lt;EOMONTH($C$1,210)),21,24))))))),"")</f>
        <v/>
      </c>
      <c r="H939" s="47" t="str">
        <f ca="1">+IF(F939&lt;&gt;"",F939*VLOOKUP(YEAR($C939),'Proyecciones DTF'!$B$4:$Y$112,IF(C939&lt;EOMONTH($C$1,61),3,IF(AND(C939&gt;=EOMONTH($C$1,61),C939&lt;EOMONTH($C$1,90)),6,IF(AND(C939&gt;=EOMONTH($C$1,91),C939&lt;EOMONTH($C$1,120)),9,IF(AND(C939&gt;=EOMONTH($C$1,121),C939&lt;EOMONTH($C$1,150)),12,IF(AND(C939&gt;=EOMONTH($C$1,151),C939&lt;EOMONTH($C$1,180)),15,IF(AND(C939&gt;=EOMONTH($C$1,181),C939&lt;EOMONTH($C$1,210)),18,21))))))),"")</f>
        <v/>
      </c>
      <c r="I939" s="88" t="str">
        <f t="shared" ca="1" si="166"/>
        <v/>
      </c>
      <c r="J939" s="138" t="str">
        <f t="shared" ca="1" si="167"/>
        <v/>
      </c>
      <c r="K939" s="43" t="str">
        <f ca="1">+IF(G939&lt;&gt;"",SUM($G$7:G939),"")</f>
        <v/>
      </c>
      <c r="L939" s="46" t="str">
        <f t="shared" ca="1" si="168"/>
        <v/>
      </c>
      <c r="M939" s="51" t="str">
        <f ca="1">+IF(H939&lt;&gt;"",SUM($H$7:H939),"")</f>
        <v/>
      </c>
      <c r="N939" s="47" t="str">
        <f t="shared" ca="1" si="169"/>
        <v/>
      </c>
      <c r="O939" s="46" t="str">
        <f t="shared" ca="1" si="170"/>
        <v/>
      </c>
      <c r="P939" s="46" t="str">
        <f t="shared" ca="1" si="171"/>
        <v/>
      </c>
      <c r="Q939" s="53" t="str">
        <f t="shared" ca="1" si="172"/>
        <v/>
      </c>
      <c r="R939" s="53" t="str">
        <f t="shared" ca="1" si="173"/>
        <v/>
      </c>
    </row>
    <row r="940" spans="1:18" x14ac:dyDescent="0.25">
      <c r="A940" s="31">
        <v>934</v>
      </c>
      <c r="B940" s="37" t="str">
        <f t="shared" ca="1" si="163"/>
        <v/>
      </c>
      <c r="C940" s="40" t="str">
        <f t="shared" ca="1" si="164"/>
        <v/>
      </c>
      <c r="D940" s="43" t="str">
        <f ca="1">+IF($C940&lt;&gt;"",VLOOKUP(YEAR($C940),'Proyecciones cuota'!$B$5:$C$113,2,FALSE),"")</f>
        <v/>
      </c>
      <c r="E940" s="171">
        <f ca="1">IFERROR(IF($D940&lt;&gt;"",VLOOKUP(C940,Simulador!$H$17:$I$27,2,FALSE),0),0)</f>
        <v>0</v>
      </c>
      <c r="F940" s="46" t="str">
        <f t="shared" ca="1" si="165"/>
        <v/>
      </c>
      <c r="G940" s="43" t="str">
        <f ca="1">+IF(F940&lt;&gt;"",F940*VLOOKUP(YEAR($C940),'Proyecciones DTF'!$B$4:$Y$112,IF(C940&lt;EOMONTH($C$1,61),6,IF(AND(C940&gt;=EOMONTH($C$1,61),C940&lt;EOMONTH($C$1,90)),9,IF(AND(C940&gt;=EOMONTH($C$1,91),C940&lt;EOMONTH($C$1,120)),12,IF(AND(C940&gt;=EOMONTH($C$1,121),C940&lt;EOMONTH($C$1,150)),15,IF(AND(C940&gt;=EOMONTH($C$1,151),C940&lt;EOMONTH($C$1,180)),18,IF(AND(C940&gt;=EOMONTH($C$1,181),C940&lt;EOMONTH($C$1,210)),21,24))))))),"")</f>
        <v/>
      </c>
      <c r="H940" s="47" t="str">
        <f ca="1">+IF(F940&lt;&gt;"",F940*VLOOKUP(YEAR($C940),'Proyecciones DTF'!$B$4:$Y$112,IF(C940&lt;EOMONTH($C$1,61),3,IF(AND(C940&gt;=EOMONTH($C$1,61),C940&lt;EOMONTH($C$1,90)),6,IF(AND(C940&gt;=EOMONTH($C$1,91),C940&lt;EOMONTH($C$1,120)),9,IF(AND(C940&gt;=EOMONTH($C$1,121),C940&lt;EOMONTH($C$1,150)),12,IF(AND(C940&gt;=EOMONTH($C$1,151),C940&lt;EOMONTH($C$1,180)),15,IF(AND(C940&gt;=EOMONTH($C$1,181),C940&lt;EOMONTH($C$1,210)),18,21))))))),"")</f>
        <v/>
      </c>
      <c r="I940" s="88" t="str">
        <f t="shared" ca="1" si="166"/>
        <v/>
      </c>
      <c r="J940" s="138" t="str">
        <f t="shared" ca="1" si="167"/>
        <v/>
      </c>
      <c r="K940" s="43" t="str">
        <f ca="1">+IF(G940&lt;&gt;"",SUM($G$7:G940),"")</f>
        <v/>
      </c>
      <c r="L940" s="46" t="str">
        <f t="shared" ca="1" si="168"/>
        <v/>
      </c>
      <c r="M940" s="51" t="str">
        <f ca="1">+IF(H940&lt;&gt;"",SUM($H$7:H940),"")</f>
        <v/>
      </c>
      <c r="N940" s="47" t="str">
        <f t="shared" ca="1" si="169"/>
        <v/>
      </c>
      <c r="O940" s="46" t="str">
        <f t="shared" ca="1" si="170"/>
        <v/>
      </c>
      <c r="P940" s="46" t="str">
        <f t="shared" ca="1" si="171"/>
        <v/>
      </c>
      <c r="Q940" s="53" t="str">
        <f t="shared" ca="1" si="172"/>
        <v/>
      </c>
      <c r="R940" s="53" t="str">
        <f t="shared" ca="1" si="173"/>
        <v/>
      </c>
    </row>
    <row r="941" spans="1:18" x14ac:dyDescent="0.25">
      <c r="A941" s="31">
        <v>935</v>
      </c>
      <c r="B941" s="37" t="str">
        <f t="shared" ca="1" si="163"/>
        <v/>
      </c>
      <c r="C941" s="40" t="str">
        <f t="shared" ca="1" si="164"/>
        <v/>
      </c>
      <c r="D941" s="43" t="str">
        <f ca="1">+IF($C941&lt;&gt;"",VLOOKUP(YEAR($C941),'Proyecciones cuota'!$B$5:$C$113,2,FALSE),"")</f>
        <v/>
      </c>
      <c r="E941" s="171">
        <f ca="1">IFERROR(IF($D941&lt;&gt;"",VLOOKUP(C941,Simulador!$H$17:$I$27,2,FALSE),0),0)</f>
        <v>0</v>
      </c>
      <c r="F941" s="46" t="str">
        <f t="shared" ca="1" si="165"/>
        <v/>
      </c>
      <c r="G941" s="43" t="str">
        <f ca="1">+IF(F941&lt;&gt;"",F941*VLOOKUP(YEAR($C941),'Proyecciones DTF'!$B$4:$Y$112,IF(C941&lt;EOMONTH($C$1,61),6,IF(AND(C941&gt;=EOMONTH($C$1,61),C941&lt;EOMONTH($C$1,90)),9,IF(AND(C941&gt;=EOMONTH($C$1,91),C941&lt;EOMONTH($C$1,120)),12,IF(AND(C941&gt;=EOMONTH($C$1,121),C941&lt;EOMONTH($C$1,150)),15,IF(AND(C941&gt;=EOMONTH($C$1,151),C941&lt;EOMONTH($C$1,180)),18,IF(AND(C941&gt;=EOMONTH($C$1,181),C941&lt;EOMONTH($C$1,210)),21,24))))))),"")</f>
        <v/>
      </c>
      <c r="H941" s="47" t="str">
        <f ca="1">+IF(F941&lt;&gt;"",F941*VLOOKUP(YEAR($C941),'Proyecciones DTF'!$B$4:$Y$112,IF(C941&lt;EOMONTH($C$1,61),3,IF(AND(C941&gt;=EOMONTH($C$1,61),C941&lt;EOMONTH($C$1,90)),6,IF(AND(C941&gt;=EOMONTH($C$1,91),C941&lt;EOMONTH($C$1,120)),9,IF(AND(C941&gt;=EOMONTH($C$1,121),C941&lt;EOMONTH($C$1,150)),12,IF(AND(C941&gt;=EOMONTH($C$1,151),C941&lt;EOMONTH($C$1,180)),15,IF(AND(C941&gt;=EOMONTH($C$1,181),C941&lt;EOMONTH($C$1,210)),18,21))))))),"")</f>
        <v/>
      </c>
      <c r="I941" s="88" t="str">
        <f t="shared" ca="1" si="166"/>
        <v/>
      </c>
      <c r="J941" s="138" t="str">
        <f t="shared" ca="1" si="167"/>
        <v/>
      </c>
      <c r="K941" s="43" t="str">
        <f ca="1">+IF(G941&lt;&gt;"",SUM($G$7:G941),"")</f>
        <v/>
      </c>
      <c r="L941" s="46" t="str">
        <f t="shared" ca="1" si="168"/>
        <v/>
      </c>
      <c r="M941" s="51" t="str">
        <f ca="1">+IF(H941&lt;&gt;"",SUM($H$7:H941),"")</f>
        <v/>
      </c>
      <c r="N941" s="47" t="str">
        <f t="shared" ca="1" si="169"/>
        <v/>
      </c>
      <c r="O941" s="46" t="str">
        <f t="shared" ca="1" si="170"/>
        <v/>
      </c>
      <c r="P941" s="46" t="str">
        <f t="shared" ca="1" si="171"/>
        <v/>
      </c>
      <c r="Q941" s="53" t="str">
        <f t="shared" ca="1" si="172"/>
        <v/>
      </c>
      <c r="R941" s="53" t="str">
        <f t="shared" ca="1" si="173"/>
        <v/>
      </c>
    </row>
    <row r="942" spans="1:18" x14ac:dyDescent="0.25">
      <c r="A942" s="31">
        <v>936</v>
      </c>
      <c r="B942" s="37" t="str">
        <f t="shared" ca="1" si="163"/>
        <v/>
      </c>
      <c r="C942" s="40" t="str">
        <f t="shared" ca="1" si="164"/>
        <v/>
      </c>
      <c r="D942" s="43" t="str">
        <f ca="1">+IF($C942&lt;&gt;"",VLOOKUP(YEAR($C942),'Proyecciones cuota'!$B$5:$C$113,2,FALSE),"")</f>
        <v/>
      </c>
      <c r="E942" s="171">
        <f ca="1">IFERROR(IF($D942&lt;&gt;"",VLOOKUP(C942,Simulador!$H$17:$I$27,2,FALSE),0),0)</f>
        <v>0</v>
      </c>
      <c r="F942" s="46" t="str">
        <f t="shared" ca="1" si="165"/>
        <v/>
      </c>
      <c r="G942" s="43" t="str">
        <f ca="1">+IF(F942&lt;&gt;"",F942*VLOOKUP(YEAR($C942),'Proyecciones DTF'!$B$4:$Y$112,IF(C942&lt;EOMONTH($C$1,61),6,IF(AND(C942&gt;=EOMONTH($C$1,61),C942&lt;EOMONTH($C$1,90)),9,IF(AND(C942&gt;=EOMONTH($C$1,91),C942&lt;EOMONTH($C$1,120)),12,IF(AND(C942&gt;=EOMONTH($C$1,121),C942&lt;EOMONTH($C$1,150)),15,IF(AND(C942&gt;=EOMONTH($C$1,151),C942&lt;EOMONTH($C$1,180)),18,IF(AND(C942&gt;=EOMONTH($C$1,181),C942&lt;EOMONTH($C$1,210)),21,24))))))),"")</f>
        <v/>
      </c>
      <c r="H942" s="47" t="str">
        <f ca="1">+IF(F942&lt;&gt;"",F942*VLOOKUP(YEAR($C942),'Proyecciones DTF'!$B$4:$Y$112,IF(C942&lt;EOMONTH($C$1,61),3,IF(AND(C942&gt;=EOMONTH($C$1,61),C942&lt;EOMONTH($C$1,90)),6,IF(AND(C942&gt;=EOMONTH($C$1,91),C942&lt;EOMONTH($C$1,120)),9,IF(AND(C942&gt;=EOMONTH($C$1,121),C942&lt;EOMONTH($C$1,150)),12,IF(AND(C942&gt;=EOMONTH($C$1,151),C942&lt;EOMONTH($C$1,180)),15,IF(AND(C942&gt;=EOMONTH($C$1,181),C942&lt;EOMONTH($C$1,210)),18,21))))))),"")</f>
        <v/>
      </c>
      <c r="I942" s="88" t="str">
        <f t="shared" ca="1" si="166"/>
        <v/>
      </c>
      <c r="J942" s="138" t="str">
        <f t="shared" ca="1" si="167"/>
        <v/>
      </c>
      <c r="K942" s="43" t="str">
        <f ca="1">+IF(G942&lt;&gt;"",SUM($G$7:G942),"")</f>
        <v/>
      </c>
      <c r="L942" s="46" t="str">
        <f t="shared" ca="1" si="168"/>
        <v/>
      </c>
      <c r="M942" s="51" t="str">
        <f ca="1">+IF(H942&lt;&gt;"",SUM($H$7:H942),"")</f>
        <v/>
      </c>
      <c r="N942" s="47" t="str">
        <f t="shared" ca="1" si="169"/>
        <v/>
      </c>
      <c r="O942" s="46" t="str">
        <f t="shared" ca="1" si="170"/>
        <v/>
      </c>
      <c r="P942" s="46" t="str">
        <f t="shared" ca="1" si="171"/>
        <v/>
      </c>
      <c r="Q942" s="53" t="str">
        <f t="shared" ca="1" si="172"/>
        <v/>
      </c>
      <c r="R942" s="53" t="str">
        <f t="shared" ca="1" si="173"/>
        <v/>
      </c>
    </row>
    <row r="943" spans="1:18" x14ac:dyDescent="0.25">
      <c r="A943" s="31">
        <v>937</v>
      </c>
      <c r="B943" s="37" t="str">
        <f t="shared" ca="1" si="163"/>
        <v/>
      </c>
      <c r="C943" s="40" t="str">
        <f t="shared" ca="1" si="164"/>
        <v/>
      </c>
      <c r="D943" s="43" t="str">
        <f ca="1">+IF($C943&lt;&gt;"",VLOOKUP(YEAR($C943),'Proyecciones cuota'!$B$5:$C$113,2,FALSE),"")</f>
        <v/>
      </c>
      <c r="E943" s="171">
        <f ca="1">IFERROR(IF($D943&lt;&gt;"",VLOOKUP(C943,Simulador!$H$17:$I$27,2,FALSE),0),0)</f>
        <v>0</v>
      </c>
      <c r="F943" s="46" t="str">
        <f t="shared" ca="1" si="165"/>
        <v/>
      </c>
      <c r="G943" s="43" t="str">
        <f ca="1">+IF(F943&lt;&gt;"",F943*VLOOKUP(YEAR($C943),'Proyecciones DTF'!$B$4:$Y$112,IF(C943&lt;EOMONTH($C$1,61),6,IF(AND(C943&gt;=EOMONTH($C$1,61),C943&lt;EOMONTH($C$1,90)),9,IF(AND(C943&gt;=EOMONTH($C$1,91),C943&lt;EOMONTH($C$1,120)),12,IF(AND(C943&gt;=EOMONTH($C$1,121),C943&lt;EOMONTH($C$1,150)),15,IF(AND(C943&gt;=EOMONTH($C$1,151),C943&lt;EOMONTH($C$1,180)),18,IF(AND(C943&gt;=EOMONTH($C$1,181),C943&lt;EOMONTH($C$1,210)),21,24))))))),"")</f>
        <v/>
      </c>
      <c r="H943" s="47" t="str">
        <f ca="1">+IF(F943&lt;&gt;"",F943*VLOOKUP(YEAR($C943),'Proyecciones DTF'!$B$4:$Y$112,IF(C943&lt;EOMONTH($C$1,61),3,IF(AND(C943&gt;=EOMONTH($C$1,61),C943&lt;EOMONTH($C$1,90)),6,IF(AND(C943&gt;=EOMONTH($C$1,91),C943&lt;EOMONTH($C$1,120)),9,IF(AND(C943&gt;=EOMONTH($C$1,121),C943&lt;EOMONTH($C$1,150)),12,IF(AND(C943&gt;=EOMONTH($C$1,151),C943&lt;EOMONTH($C$1,180)),15,IF(AND(C943&gt;=EOMONTH($C$1,181),C943&lt;EOMONTH($C$1,210)),18,21))))))),"")</f>
        <v/>
      </c>
      <c r="I943" s="88" t="str">
        <f t="shared" ca="1" si="166"/>
        <v/>
      </c>
      <c r="J943" s="138" t="str">
        <f t="shared" ca="1" si="167"/>
        <v/>
      </c>
      <c r="K943" s="43" t="str">
        <f ca="1">+IF(G943&lt;&gt;"",SUM($G$7:G943),"")</f>
        <v/>
      </c>
      <c r="L943" s="46" t="str">
        <f t="shared" ca="1" si="168"/>
        <v/>
      </c>
      <c r="M943" s="51" t="str">
        <f ca="1">+IF(H943&lt;&gt;"",SUM($H$7:H943),"")</f>
        <v/>
      </c>
      <c r="N943" s="47" t="str">
        <f t="shared" ca="1" si="169"/>
        <v/>
      </c>
      <c r="O943" s="46" t="str">
        <f t="shared" ca="1" si="170"/>
        <v/>
      </c>
      <c r="P943" s="46" t="str">
        <f t="shared" ca="1" si="171"/>
        <v/>
      </c>
      <c r="Q943" s="53" t="str">
        <f t="shared" ca="1" si="172"/>
        <v/>
      </c>
      <c r="R943" s="53" t="str">
        <f t="shared" ca="1" si="173"/>
        <v/>
      </c>
    </row>
    <row r="944" spans="1:18" x14ac:dyDescent="0.25">
      <c r="A944" s="31">
        <v>938</v>
      </c>
      <c r="B944" s="37" t="str">
        <f t="shared" ca="1" si="163"/>
        <v/>
      </c>
      <c r="C944" s="40" t="str">
        <f t="shared" ca="1" si="164"/>
        <v/>
      </c>
      <c r="D944" s="43" t="str">
        <f ca="1">+IF($C944&lt;&gt;"",VLOOKUP(YEAR($C944),'Proyecciones cuota'!$B$5:$C$113,2,FALSE),"")</f>
        <v/>
      </c>
      <c r="E944" s="171">
        <f ca="1">IFERROR(IF($D944&lt;&gt;"",VLOOKUP(C944,Simulador!$H$17:$I$27,2,FALSE),0),0)</f>
        <v>0</v>
      </c>
      <c r="F944" s="46" t="str">
        <f t="shared" ca="1" si="165"/>
        <v/>
      </c>
      <c r="G944" s="43" t="str">
        <f ca="1">+IF(F944&lt;&gt;"",F944*VLOOKUP(YEAR($C944),'Proyecciones DTF'!$B$4:$Y$112,IF(C944&lt;EOMONTH($C$1,61),6,IF(AND(C944&gt;=EOMONTH($C$1,61),C944&lt;EOMONTH($C$1,90)),9,IF(AND(C944&gt;=EOMONTH($C$1,91),C944&lt;EOMONTH($C$1,120)),12,IF(AND(C944&gt;=EOMONTH($C$1,121),C944&lt;EOMONTH($C$1,150)),15,IF(AND(C944&gt;=EOMONTH($C$1,151),C944&lt;EOMONTH($C$1,180)),18,IF(AND(C944&gt;=EOMONTH($C$1,181),C944&lt;EOMONTH($C$1,210)),21,24))))))),"")</f>
        <v/>
      </c>
      <c r="H944" s="47" t="str">
        <f ca="1">+IF(F944&lt;&gt;"",F944*VLOOKUP(YEAR($C944),'Proyecciones DTF'!$B$4:$Y$112,IF(C944&lt;EOMONTH($C$1,61),3,IF(AND(C944&gt;=EOMONTH($C$1,61),C944&lt;EOMONTH($C$1,90)),6,IF(AND(C944&gt;=EOMONTH($C$1,91),C944&lt;EOMONTH($C$1,120)),9,IF(AND(C944&gt;=EOMONTH($C$1,121),C944&lt;EOMONTH($C$1,150)),12,IF(AND(C944&gt;=EOMONTH($C$1,151),C944&lt;EOMONTH($C$1,180)),15,IF(AND(C944&gt;=EOMONTH($C$1,181),C944&lt;EOMONTH($C$1,210)),18,21))))))),"")</f>
        <v/>
      </c>
      <c r="I944" s="88" t="str">
        <f t="shared" ca="1" si="166"/>
        <v/>
      </c>
      <c r="J944" s="138" t="str">
        <f t="shared" ca="1" si="167"/>
        <v/>
      </c>
      <c r="K944" s="43" t="str">
        <f ca="1">+IF(G944&lt;&gt;"",SUM($G$7:G944),"")</f>
        <v/>
      </c>
      <c r="L944" s="46" t="str">
        <f t="shared" ca="1" si="168"/>
        <v/>
      </c>
      <c r="M944" s="51" t="str">
        <f ca="1">+IF(H944&lt;&gt;"",SUM($H$7:H944),"")</f>
        <v/>
      </c>
      <c r="N944" s="47" t="str">
        <f t="shared" ca="1" si="169"/>
        <v/>
      </c>
      <c r="O944" s="46" t="str">
        <f t="shared" ca="1" si="170"/>
        <v/>
      </c>
      <c r="P944" s="46" t="str">
        <f t="shared" ca="1" si="171"/>
        <v/>
      </c>
      <c r="Q944" s="53" t="str">
        <f t="shared" ca="1" si="172"/>
        <v/>
      </c>
      <c r="R944" s="53" t="str">
        <f t="shared" ca="1" si="173"/>
        <v/>
      </c>
    </row>
    <row r="945" spans="1:18" x14ac:dyDescent="0.25">
      <c r="A945" s="31">
        <v>939</v>
      </c>
      <c r="B945" s="37" t="str">
        <f t="shared" ca="1" si="163"/>
        <v/>
      </c>
      <c r="C945" s="40" t="str">
        <f t="shared" ca="1" si="164"/>
        <v/>
      </c>
      <c r="D945" s="43" t="str">
        <f ca="1">+IF($C945&lt;&gt;"",VLOOKUP(YEAR($C945),'Proyecciones cuota'!$B$5:$C$113,2,FALSE),"")</f>
        <v/>
      </c>
      <c r="E945" s="171">
        <f ca="1">IFERROR(IF($D945&lt;&gt;"",VLOOKUP(C945,Simulador!$H$17:$I$27,2,FALSE),0),0)</f>
        <v>0</v>
      </c>
      <c r="F945" s="46" t="str">
        <f t="shared" ca="1" si="165"/>
        <v/>
      </c>
      <c r="G945" s="43" t="str">
        <f ca="1">+IF(F945&lt;&gt;"",F945*VLOOKUP(YEAR($C945),'Proyecciones DTF'!$B$4:$Y$112,IF(C945&lt;EOMONTH($C$1,61),6,IF(AND(C945&gt;=EOMONTH($C$1,61),C945&lt;EOMONTH($C$1,90)),9,IF(AND(C945&gt;=EOMONTH($C$1,91),C945&lt;EOMONTH($C$1,120)),12,IF(AND(C945&gt;=EOMONTH($C$1,121),C945&lt;EOMONTH($C$1,150)),15,IF(AND(C945&gt;=EOMONTH($C$1,151),C945&lt;EOMONTH($C$1,180)),18,IF(AND(C945&gt;=EOMONTH($C$1,181),C945&lt;EOMONTH($C$1,210)),21,24))))))),"")</f>
        <v/>
      </c>
      <c r="H945" s="47" t="str">
        <f ca="1">+IF(F945&lt;&gt;"",F945*VLOOKUP(YEAR($C945),'Proyecciones DTF'!$B$4:$Y$112,IF(C945&lt;EOMONTH($C$1,61),3,IF(AND(C945&gt;=EOMONTH($C$1,61),C945&lt;EOMONTH($C$1,90)),6,IF(AND(C945&gt;=EOMONTH($C$1,91),C945&lt;EOMONTH($C$1,120)),9,IF(AND(C945&gt;=EOMONTH($C$1,121),C945&lt;EOMONTH($C$1,150)),12,IF(AND(C945&gt;=EOMONTH($C$1,151),C945&lt;EOMONTH($C$1,180)),15,IF(AND(C945&gt;=EOMONTH($C$1,181),C945&lt;EOMONTH($C$1,210)),18,21))))))),"")</f>
        <v/>
      </c>
      <c r="I945" s="88" t="str">
        <f t="shared" ca="1" si="166"/>
        <v/>
      </c>
      <c r="J945" s="138" t="str">
        <f t="shared" ca="1" si="167"/>
        <v/>
      </c>
      <c r="K945" s="43" t="str">
        <f ca="1">+IF(G945&lt;&gt;"",SUM($G$7:G945),"")</f>
        <v/>
      </c>
      <c r="L945" s="46" t="str">
        <f t="shared" ca="1" si="168"/>
        <v/>
      </c>
      <c r="M945" s="51" t="str">
        <f ca="1">+IF(H945&lt;&gt;"",SUM($H$7:H945),"")</f>
        <v/>
      </c>
      <c r="N945" s="47" t="str">
        <f t="shared" ca="1" si="169"/>
        <v/>
      </c>
      <c r="O945" s="46" t="str">
        <f t="shared" ca="1" si="170"/>
        <v/>
      </c>
      <c r="P945" s="46" t="str">
        <f t="shared" ca="1" si="171"/>
        <v/>
      </c>
      <c r="Q945" s="53" t="str">
        <f t="shared" ca="1" si="172"/>
        <v/>
      </c>
      <c r="R945" s="53" t="str">
        <f t="shared" ca="1" si="173"/>
        <v/>
      </c>
    </row>
    <row r="946" spans="1:18" x14ac:dyDescent="0.25">
      <c r="A946" s="31">
        <v>940</v>
      </c>
      <c r="B946" s="37" t="str">
        <f t="shared" ca="1" si="163"/>
        <v/>
      </c>
      <c r="C946" s="40" t="str">
        <f t="shared" ca="1" si="164"/>
        <v/>
      </c>
      <c r="D946" s="43" t="str">
        <f ca="1">+IF($C946&lt;&gt;"",VLOOKUP(YEAR($C946),'Proyecciones cuota'!$B$5:$C$113,2,FALSE),"")</f>
        <v/>
      </c>
      <c r="E946" s="171">
        <f ca="1">IFERROR(IF($D946&lt;&gt;"",VLOOKUP(C946,Simulador!$H$17:$I$27,2,FALSE),0),0)</f>
        <v>0</v>
      </c>
      <c r="F946" s="46" t="str">
        <f t="shared" ca="1" si="165"/>
        <v/>
      </c>
      <c r="G946" s="43" t="str">
        <f ca="1">+IF(F946&lt;&gt;"",F946*VLOOKUP(YEAR($C946),'Proyecciones DTF'!$B$4:$Y$112,IF(C946&lt;EOMONTH($C$1,61),6,IF(AND(C946&gt;=EOMONTH($C$1,61),C946&lt;EOMONTH($C$1,90)),9,IF(AND(C946&gt;=EOMONTH($C$1,91),C946&lt;EOMONTH($C$1,120)),12,IF(AND(C946&gt;=EOMONTH($C$1,121),C946&lt;EOMONTH($C$1,150)),15,IF(AND(C946&gt;=EOMONTH($C$1,151),C946&lt;EOMONTH($C$1,180)),18,IF(AND(C946&gt;=EOMONTH($C$1,181),C946&lt;EOMONTH($C$1,210)),21,24))))))),"")</f>
        <v/>
      </c>
      <c r="H946" s="47" t="str">
        <f ca="1">+IF(F946&lt;&gt;"",F946*VLOOKUP(YEAR($C946),'Proyecciones DTF'!$B$4:$Y$112,IF(C946&lt;EOMONTH($C$1,61),3,IF(AND(C946&gt;=EOMONTH($C$1,61),C946&lt;EOMONTH($C$1,90)),6,IF(AND(C946&gt;=EOMONTH($C$1,91),C946&lt;EOMONTH($C$1,120)),9,IF(AND(C946&gt;=EOMONTH($C$1,121),C946&lt;EOMONTH($C$1,150)),12,IF(AND(C946&gt;=EOMONTH($C$1,151),C946&lt;EOMONTH($C$1,180)),15,IF(AND(C946&gt;=EOMONTH($C$1,181),C946&lt;EOMONTH($C$1,210)),18,21))))))),"")</f>
        <v/>
      </c>
      <c r="I946" s="88" t="str">
        <f t="shared" ca="1" si="166"/>
        <v/>
      </c>
      <c r="J946" s="138" t="str">
        <f t="shared" ca="1" si="167"/>
        <v/>
      </c>
      <c r="K946" s="43" t="str">
        <f ca="1">+IF(G946&lt;&gt;"",SUM($G$7:G946),"")</f>
        <v/>
      </c>
      <c r="L946" s="46" t="str">
        <f t="shared" ca="1" si="168"/>
        <v/>
      </c>
      <c r="M946" s="51" t="str">
        <f ca="1">+IF(H946&lt;&gt;"",SUM($H$7:H946),"")</f>
        <v/>
      </c>
      <c r="N946" s="47" t="str">
        <f t="shared" ca="1" si="169"/>
        <v/>
      </c>
      <c r="O946" s="46" t="str">
        <f t="shared" ca="1" si="170"/>
        <v/>
      </c>
      <c r="P946" s="46" t="str">
        <f t="shared" ca="1" si="171"/>
        <v/>
      </c>
      <c r="Q946" s="53" t="str">
        <f t="shared" ca="1" si="172"/>
        <v/>
      </c>
      <c r="R946" s="53" t="str">
        <f t="shared" ca="1" si="173"/>
        <v/>
      </c>
    </row>
    <row r="947" spans="1:18" x14ac:dyDescent="0.25">
      <c r="A947" s="31">
        <v>941</v>
      </c>
      <c r="B947" s="37" t="str">
        <f t="shared" ca="1" si="163"/>
        <v/>
      </c>
      <c r="C947" s="40" t="str">
        <f t="shared" ca="1" si="164"/>
        <v/>
      </c>
      <c r="D947" s="43" t="str">
        <f ca="1">+IF($C947&lt;&gt;"",VLOOKUP(YEAR($C947),'Proyecciones cuota'!$B$5:$C$113,2,FALSE),"")</f>
        <v/>
      </c>
      <c r="E947" s="171">
        <f ca="1">IFERROR(IF($D947&lt;&gt;"",VLOOKUP(C947,Simulador!$H$17:$I$27,2,FALSE),0),0)</f>
        <v>0</v>
      </c>
      <c r="F947" s="46" t="str">
        <f t="shared" ca="1" si="165"/>
        <v/>
      </c>
      <c r="G947" s="43" t="str">
        <f ca="1">+IF(F947&lt;&gt;"",F947*VLOOKUP(YEAR($C947),'Proyecciones DTF'!$B$4:$Y$112,IF(C947&lt;EOMONTH($C$1,61),6,IF(AND(C947&gt;=EOMONTH($C$1,61),C947&lt;EOMONTH($C$1,90)),9,IF(AND(C947&gt;=EOMONTH($C$1,91),C947&lt;EOMONTH($C$1,120)),12,IF(AND(C947&gt;=EOMONTH($C$1,121),C947&lt;EOMONTH($C$1,150)),15,IF(AND(C947&gt;=EOMONTH($C$1,151),C947&lt;EOMONTH($C$1,180)),18,IF(AND(C947&gt;=EOMONTH($C$1,181),C947&lt;EOMONTH($C$1,210)),21,24))))))),"")</f>
        <v/>
      </c>
      <c r="H947" s="47" t="str">
        <f ca="1">+IF(F947&lt;&gt;"",F947*VLOOKUP(YEAR($C947),'Proyecciones DTF'!$B$4:$Y$112,IF(C947&lt;EOMONTH($C$1,61),3,IF(AND(C947&gt;=EOMONTH($C$1,61),C947&lt;EOMONTH($C$1,90)),6,IF(AND(C947&gt;=EOMONTH($C$1,91),C947&lt;EOMONTH($C$1,120)),9,IF(AND(C947&gt;=EOMONTH($C$1,121),C947&lt;EOMONTH($C$1,150)),12,IF(AND(C947&gt;=EOMONTH($C$1,151),C947&lt;EOMONTH($C$1,180)),15,IF(AND(C947&gt;=EOMONTH($C$1,181),C947&lt;EOMONTH($C$1,210)),18,21))))))),"")</f>
        <v/>
      </c>
      <c r="I947" s="88" t="str">
        <f t="shared" ca="1" si="166"/>
        <v/>
      </c>
      <c r="J947" s="138" t="str">
        <f t="shared" ca="1" si="167"/>
        <v/>
      </c>
      <c r="K947" s="43" t="str">
        <f ca="1">+IF(G947&lt;&gt;"",SUM($G$7:G947),"")</f>
        <v/>
      </c>
      <c r="L947" s="46" t="str">
        <f t="shared" ca="1" si="168"/>
        <v/>
      </c>
      <c r="M947" s="51" t="str">
        <f ca="1">+IF(H947&lt;&gt;"",SUM($H$7:H947),"")</f>
        <v/>
      </c>
      <c r="N947" s="47" t="str">
        <f t="shared" ca="1" si="169"/>
        <v/>
      </c>
      <c r="O947" s="46" t="str">
        <f t="shared" ca="1" si="170"/>
        <v/>
      </c>
      <c r="P947" s="46" t="str">
        <f t="shared" ca="1" si="171"/>
        <v/>
      </c>
      <c r="Q947" s="53" t="str">
        <f t="shared" ca="1" si="172"/>
        <v/>
      </c>
      <c r="R947" s="53" t="str">
        <f t="shared" ca="1" si="173"/>
        <v/>
      </c>
    </row>
    <row r="948" spans="1:18" x14ac:dyDescent="0.25">
      <c r="A948" s="31">
        <v>942</v>
      </c>
      <c r="B948" s="37" t="str">
        <f t="shared" ca="1" si="163"/>
        <v/>
      </c>
      <c r="C948" s="40" t="str">
        <f t="shared" ca="1" si="164"/>
        <v/>
      </c>
      <c r="D948" s="43" t="str">
        <f ca="1">+IF($C948&lt;&gt;"",VLOOKUP(YEAR($C948),'Proyecciones cuota'!$B$5:$C$113,2,FALSE),"")</f>
        <v/>
      </c>
      <c r="E948" s="171">
        <f ca="1">IFERROR(IF($D948&lt;&gt;"",VLOOKUP(C948,Simulador!$H$17:$I$27,2,FALSE),0),0)</f>
        <v>0</v>
      </c>
      <c r="F948" s="46" t="str">
        <f t="shared" ca="1" si="165"/>
        <v/>
      </c>
      <c r="G948" s="43" t="str">
        <f ca="1">+IF(F948&lt;&gt;"",F948*VLOOKUP(YEAR($C948),'Proyecciones DTF'!$B$4:$Y$112,IF(C948&lt;EOMONTH($C$1,61),6,IF(AND(C948&gt;=EOMONTH($C$1,61),C948&lt;EOMONTH($C$1,90)),9,IF(AND(C948&gt;=EOMONTH($C$1,91),C948&lt;EOMONTH($C$1,120)),12,IF(AND(C948&gt;=EOMONTH($C$1,121),C948&lt;EOMONTH($C$1,150)),15,IF(AND(C948&gt;=EOMONTH($C$1,151),C948&lt;EOMONTH($C$1,180)),18,IF(AND(C948&gt;=EOMONTH($C$1,181),C948&lt;EOMONTH($C$1,210)),21,24))))))),"")</f>
        <v/>
      </c>
      <c r="H948" s="47" t="str">
        <f ca="1">+IF(F948&lt;&gt;"",F948*VLOOKUP(YEAR($C948),'Proyecciones DTF'!$B$4:$Y$112,IF(C948&lt;EOMONTH($C$1,61),3,IF(AND(C948&gt;=EOMONTH($C$1,61),C948&lt;EOMONTH($C$1,90)),6,IF(AND(C948&gt;=EOMONTH($C$1,91),C948&lt;EOMONTH($C$1,120)),9,IF(AND(C948&gt;=EOMONTH($C$1,121),C948&lt;EOMONTH($C$1,150)),12,IF(AND(C948&gt;=EOMONTH($C$1,151),C948&lt;EOMONTH($C$1,180)),15,IF(AND(C948&gt;=EOMONTH($C$1,181),C948&lt;EOMONTH($C$1,210)),18,21))))))),"")</f>
        <v/>
      </c>
      <c r="I948" s="88" t="str">
        <f t="shared" ca="1" si="166"/>
        <v/>
      </c>
      <c r="J948" s="138" t="str">
        <f t="shared" ca="1" si="167"/>
        <v/>
      </c>
      <c r="K948" s="43" t="str">
        <f ca="1">+IF(G948&lt;&gt;"",SUM($G$7:G948),"")</f>
        <v/>
      </c>
      <c r="L948" s="46" t="str">
        <f t="shared" ca="1" si="168"/>
        <v/>
      </c>
      <c r="M948" s="51" t="str">
        <f ca="1">+IF(H948&lt;&gt;"",SUM($H$7:H948),"")</f>
        <v/>
      </c>
      <c r="N948" s="47" t="str">
        <f t="shared" ca="1" si="169"/>
        <v/>
      </c>
      <c r="O948" s="46" t="str">
        <f t="shared" ca="1" si="170"/>
        <v/>
      </c>
      <c r="P948" s="46" t="str">
        <f t="shared" ca="1" si="171"/>
        <v/>
      </c>
      <c r="Q948" s="53" t="str">
        <f t="shared" ca="1" si="172"/>
        <v/>
      </c>
      <c r="R948" s="53" t="str">
        <f t="shared" ca="1" si="173"/>
        <v/>
      </c>
    </row>
    <row r="949" spans="1:18" x14ac:dyDescent="0.25">
      <c r="A949" s="31">
        <v>943</v>
      </c>
      <c r="B949" s="37" t="str">
        <f t="shared" ca="1" si="163"/>
        <v/>
      </c>
      <c r="C949" s="40" t="str">
        <f t="shared" ca="1" si="164"/>
        <v/>
      </c>
      <c r="D949" s="43" t="str">
        <f ca="1">+IF($C949&lt;&gt;"",VLOOKUP(YEAR($C949),'Proyecciones cuota'!$B$5:$C$113,2,FALSE),"")</f>
        <v/>
      </c>
      <c r="E949" s="171">
        <f ca="1">IFERROR(IF($D949&lt;&gt;"",VLOOKUP(C949,Simulador!$H$17:$I$27,2,FALSE),0),0)</f>
        <v>0</v>
      </c>
      <c r="F949" s="46" t="str">
        <f t="shared" ca="1" si="165"/>
        <v/>
      </c>
      <c r="G949" s="43" t="str">
        <f ca="1">+IF(F949&lt;&gt;"",F949*VLOOKUP(YEAR($C949),'Proyecciones DTF'!$B$4:$Y$112,IF(C949&lt;EOMONTH($C$1,61),6,IF(AND(C949&gt;=EOMONTH($C$1,61),C949&lt;EOMONTH($C$1,90)),9,IF(AND(C949&gt;=EOMONTH($C$1,91),C949&lt;EOMONTH($C$1,120)),12,IF(AND(C949&gt;=EOMONTH($C$1,121),C949&lt;EOMONTH($C$1,150)),15,IF(AND(C949&gt;=EOMONTH($C$1,151),C949&lt;EOMONTH($C$1,180)),18,IF(AND(C949&gt;=EOMONTH($C$1,181),C949&lt;EOMONTH($C$1,210)),21,24))))))),"")</f>
        <v/>
      </c>
      <c r="H949" s="47" t="str">
        <f ca="1">+IF(F949&lt;&gt;"",F949*VLOOKUP(YEAR($C949),'Proyecciones DTF'!$B$4:$Y$112,IF(C949&lt;EOMONTH($C$1,61),3,IF(AND(C949&gt;=EOMONTH($C$1,61),C949&lt;EOMONTH($C$1,90)),6,IF(AND(C949&gt;=EOMONTH($C$1,91),C949&lt;EOMONTH($C$1,120)),9,IF(AND(C949&gt;=EOMONTH($C$1,121),C949&lt;EOMONTH($C$1,150)),12,IF(AND(C949&gt;=EOMONTH($C$1,151),C949&lt;EOMONTH($C$1,180)),15,IF(AND(C949&gt;=EOMONTH($C$1,181),C949&lt;EOMONTH($C$1,210)),18,21))))))),"")</f>
        <v/>
      </c>
      <c r="I949" s="88" t="str">
        <f t="shared" ca="1" si="166"/>
        <v/>
      </c>
      <c r="J949" s="138" t="str">
        <f t="shared" ca="1" si="167"/>
        <v/>
      </c>
      <c r="K949" s="43" t="str">
        <f ca="1">+IF(G949&lt;&gt;"",SUM($G$7:G949),"")</f>
        <v/>
      </c>
      <c r="L949" s="46" t="str">
        <f t="shared" ca="1" si="168"/>
        <v/>
      </c>
      <c r="M949" s="51" t="str">
        <f ca="1">+IF(H949&lt;&gt;"",SUM($H$7:H949),"")</f>
        <v/>
      </c>
      <c r="N949" s="47" t="str">
        <f t="shared" ca="1" si="169"/>
        <v/>
      </c>
      <c r="O949" s="46" t="str">
        <f t="shared" ca="1" si="170"/>
        <v/>
      </c>
      <c r="P949" s="46" t="str">
        <f t="shared" ca="1" si="171"/>
        <v/>
      </c>
      <c r="Q949" s="53" t="str">
        <f t="shared" ca="1" si="172"/>
        <v/>
      </c>
      <c r="R949" s="53" t="str">
        <f t="shared" ca="1" si="173"/>
        <v/>
      </c>
    </row>
    <row r="950" spans="1:18" x14ac:dyDescent="0.25">
      <c r="A950" s="31">
        <v>944</v>
      </c>
      <c r="B950" s="37" t="str">
        <f t="shared" ca="1" si="163"/>
        <v/>
      </c>
      <c r="C950" s="40" t="str">
        <f t="shared" ca="1" si="164"/>
        <v/>
      </c>
      <c r="D950" s="43" t="str">
        <f ca="1">+IF($C950&lt;&gt;"",VLOOKUP(YEAR($C950),'Proyecciones cuota'!$B$5:$C$113,2,FALSE),"")</f>
        <v/>
      </c>
      <c r="E950" s="171">
        <f ca="1">IFERROR(IF($D950&lt;&gt;"",VLOOKUP(C950,Simulador!$H$17:$I$27,2,FALSE),0),0)</f>
        <v>0</v>
      </c>
      <c r="F950" s="46" t="str">
        <f t="shared" ca="1" si="165"/>
        <v/>
      </c>
      <c r="G950" s="43" t="str">
        <f ca="1">+IF(F950&lt;&gt;"",F950*VLOOKUP(YEAR($C950),'Proyecciones DTF'!$B$4:$Y$112,IF(C950&lt;EOMONTH($C$1,61),6,IF(AND(C950&gt;=EOMONTH($C$1,61),C950&lt;EOMONTH($C$1,90)),9,IF(AND(C950&gt;=EOMONTH($C$1,91),C950&lt;EOMONTH($C$1,120)),12,IF(AND(C950&gt;=EOMONTH($C$1,121),C950&lt;EOMONTH($C$1,150)),15,IF(AND(C950&gt;=EOMONTH($C$1,151),C950&lt;EOMONTH($C$1,180)),18,IF(AND(C950&gt;=EOMONTH($C$1,181),C950&lt;EOMONTH($C$1,210)),21,24))))))),"")</f>
        <v/>
      </c>
      <c r="H950" s="47" t="str">
        <f ca="1">+IF(F950&lt;&gt;"",F950*VLOOKUP(YEAR($C950),'Proyecciones DTF'!$B$4:$Y$112,IF(C950&lt;EOMONTH($C$1,61),3,IF(AND(C950&gt;=EOMONTH($C$1,61),C950&lt;EOMONTH($C$1,90)),6,IF(AND(C950&gt;=EOMONTH($C$1,91),C950&lt;EOMONTH($C$1,120)),9,IF(AND(C950&gt;=EOMONTH($C$1,121),C950&lt;EOMONTH($C$1,150)),12,IF(AND(C950&gt;=EOMONTH($C$1,151),C950&lt;EOMONTH($C$1,180)),15,IF(AND(C950&gt;=EOMONTH($C$1,181),C950&lt;EOMONTH($C$1,210)),18,21))))))),"")</f>
        <v/>
      </c>
      <c r="I950" s="88" t="str">
        <f t="shared" ca="1" si="166"/>
        <v/>
      </c>
      <c r="J950" s="138" t="str">
        <f t="shared" ca="1" si="167"/>
        <v/>
      </c>
      <c r="K950" s="43" t="str">
        <f ca="1">+IF(G950&lt;&gt;"",SUM($G$7:G950),"")</f>
        <v/>
      </c>
      <c r="L950" s="46" t="str">
        <f t="shared" ca="1" si="168"/>
        <v/>
      </c>
      <c r="M950" s="51" t="str">
        <f ca="1">+IF(H950&lt;&gt;"",SUM($H$7:H950),"")</f>
        <v/>
      </c>
      <c r="N950" s="47" t="str">
        <f t="shared" ca="1" si="169"/>
        <v/>
      </c>
      <c r="O950" s="46" t="str">
        <f t="shared" ca="1" si="170"/>
        <v/>
      </c>
      <c r="P950" s="46" t="str">
        <f t="shared" ca="1" si="171"/>
        <v/>
      </c>
      <c r="Q950" s="53" t="str">
        <f t="shared" ca="1" si="172"/>
        <v/>
      </c>
      <c r="R950" s="53" t="str">
        <f t="shared" ca="1" si="173"/>
        <v/>
      </c>
    </row>
    <row r="951" spans="1:18" x14ac:dyDescent="0.25">
      <c r="A951" s="31">
        <v>945</v>
      </c>
      <c r="B951" s="37" t="str">
        <f t="shared" ca="1" si="163"/>
        <v/>
      </c>
      <c r="C951" s="40" t="str">
        <f t="shared" ca="1" si="164"/>
        <v/>
      </c>
      <c r="D951" s="43" t="str">
        <f ca="1">+IF($C951&lt;&gt;"",VLOOKUP(YEAR($C951),'Proyecciones cuota'!$B$5:$C$113,2,FALSE),"")</f>
        <v/>
      </c>
      <c r="E951" s="171">
        <f ca="1">IFERROR(IF($D951&lt;&gt;"",VLOOKUP(C951,Simulador!$H$17:$I$27,2,FALSE),0),0)</f>
        <v>0</v>
      </c>
      <c r="F951" s="46" t="str">
        <f t="shared" ca="1" si="165"/>
        <v/>
      </c>
      <c r="G951" s="43" t="str">
        <f ca="1">+IF(F951&lt;&gt;"",F951*VLOOKUP(YEAR($C951),'Proyecciones DTF'!$B$4:$Y$112,IF(C951&lt;EOMONTH($C$1,61),6,IF(AND(C951&gt;=EOMONTH($C$1,61),C951&lt;EOMONTH($C$1,90)),9,IF(AND(C951&gt;=EOMONTH($C$1,91),C951&lt;EOMONTH($C$1,120)),12,IF(AND(C951&gt;=EOMONTH($C$1,121),C951&lt;EOMONTH($C$1,150)),15,IF(AND(C951&gt;=EOMONTH($C$1,151),C951&lt;EOMONTH($C$1,180)),18,IF(AND(C951&gt;=EOMONTH($C$1,181),C951&lt;EOMONTH($C$1,210)),21,24))))))),"")</f>
        <v/>
      </c>
      <c r="H951" s="47" t="str">
        <f ca="1">+IF(F951&lt;&gt;"",F951*VLOOKUP(YEAR($C951),'Proyecciones DTF'!$B$4:$Y$112,IF(C951&lt;EOMONTH($C$1,61),3,IF(AND(C951&gt;=EOMONTH($C$1,61),C951&lt;EOMONTH($C$1,90)),6,IF(AND(C951&gt;=EOMONTH($C$1,91),C951&lt;EOMONTH($C$1,120)),9,IF(AND(C951&gt;=EOMONTH($C$1,121),C951&lt;EOMONTH($C$1,150)),12,IF(AND(C951&gt;=EOMONTH($C$1,151),C951&lt;EOMONTH($C$1,180)),15,IF(AND(C951&gt;=EOMONTH($C$1,181),C951&lt;EOMONTH($C$1,210)),18,21))))))),"")</f>
        <v/>
      </c>
      <c r="I951" s="88" t="str">
        <f t="shared" ca="1" si="166"/>
        <v/>
      </c>
      <c r="J951" s="138" t="str">
        <f t="shared" ca="1" si="167"/>
        <v/>
      </c>
      <c r="K951" s="43" t="str">
        <f ca="1">+IF(G951&lt;&gt;"",SUM($G$7:G951),"")</f>
        <v/>
      </c>
      <c r="L951" s="46" t="str">
        <f t="shared" ca="1" si="168"/>
        <v/>
      </c>
      <c r="M951" s="51" t="str">
        <f ca="1">+IF(H951&lt;&gt;"",SUM($H$7:H951),"")</f>
        <v/>
      </c>
      <c r="N951" s="47" t="str">
        <f t="shared" ca="1" si="169"/>
        <v/>
      </c>
      <c r="O951" s="46" t="str">
        <f t="shared" ca="1" si="170"/>
        <v/>
      </c>
      <c r="P951" s="46" t="str">
        <f t="shared" ca="1" si="171"/>
        <v/>
      </c>
      <c r="Q951" s="53" t="str">
        <f t="shared" ca="1" si="172"/>
        <v/>
      </c>
      <c r="R951" s="53" t="str">
        <f t="shared" ca="1" si="173"/>
        <v/>
      </c>
    </row>
    <row r="952" spans="1:18" x14ac:dyDescent="0.25">
      <c r="A952" s="31">
        <v>946</v>
      </c>
      <c r="B952" s="37" t="str">
        <f t="shared" ca="1" si="163"/>
        <v/>
      </c>
      <c r="C952" s="40" t="str">
        <f t="shared" ca="1" si="164"/>
        <v/>
      </c>
      <c r="D952" s="43" t="str">
        <f ca="1">+IF($C952&lt;&gt;"",VLOOKUP(YEAR($C952),'Proyecciones cuota'!$B$5:$C$113,2,FALSE),"")</f>
        <v/>
      </c>
      <c r="E952" s="171">
        <f ca="1">IFERROR(IF($D952&lt;&gt;"",VLOOKUP(C952,Simulador!$H$17:$I$27,2,FALSE),0),0)</f>
        <v>0</v>
      </c>
      <c r="F952" s="46" t="str">
        <f t="shared" ca="1" si="165"/>
        <v/>
      </c>
      <c r="G952" s="43" t="str">
        <f ca="1">+IF(F952&lt;&gt;"",F952*VLOOKUP(YEAR($C952),'Proyecciones DTF'!$B$4:$Y$112,IF(C952&lt;EOMONTH($C$1,61),6,IF(AND(C952&gt;=EOMONTH($C$1,61),C952&lt;EOMONTH($C$1,90)),9,IF(AND(C952&gt;=EOMONTH($C$1,91),C952&lt;EOMONTH($C$1,120)),12,IF(AND(C952&gt;=EOMONTH($C$1,121),C952&lt;EOMONTH($C$1,150)),15,IF(AND(C952&gt;=EOMONTH($C$1,151),C952&lt;EOMONTH($C$1,180)),18,IF(AND(C952&gt;=EOMONTH($C$1,181),C952&lt;EOMONTH($C$1,210)),21,24))))))),"")</f>
        <v/>
      </c>
      <c r="H952" s="47" t="str">
        <f ca="1">+IF(F952&lt;&gt;"",F952*VLOOKUP(YEAR($C952),'Proyecciones DTF'!$B$4:$Y$112,IF(C952&lt;EOMONTH($C$1,61),3,IF(AND(C952&gt;=EOMONTH($C$1,61),C952&lt;EOMONTH($C$1,90)),6,IF(AND(C952&gt;=EOMONTH($C$1,91),C952&lt;EOMONTH($C$1,120)),9,IF(AND(C952&gt;=EOMONTH($C$1,121),C952&lt;EOMONTH($C$1,150)),12,IF(AND(C952&gt;=EOMONTH($C$1,151),C952&lt;EOMONTH($C$1,180)),15,IF(AND(C952&gt;=EOMONTH($C$1,181),C952&lt;EOMONTH($C$1,210)),18,21))))))),"")</f>
        <v/>
      </c>
      <c r="I952" s="88" t="str">
        <f t="shared" ca="1" si="166"/>
        <v/>
      </c>
      <c r="J952" s="138" t="str">
        <f t="shared" ca="1" si="167"/>
        <v/>
      </c>
      <c r="K952" s="43" t="str">
        <f ca="1">+IF(G952&lt;&gt;"",SUM($G$7:G952),"")</f>
        <v/>
      </c>
      <c r="L952" s="46" t="str">
        <f t="shared" ca="1" si="168"/>
        <v/>
      </c>
      <c r="M952" s="51" t="str">
        <f ca="1">+IF(H952&lt;&gt;"",SUM($H$7:H952),"")</f>
        <v/>
      </c>
      <c r="N952" s="47" t="str">
        <f t="shared" ca="1" si="169"/>
        <v/>
      </c>
      <c r="O952" s="46" t="str">
        <f t="shared" ca="1" si="170"/>
        <v/>
      </c>
      <c r="P952" s="46" t="str">
        <f t="shared" ca="1" si="171"/>
        <v/>
      </c>
      <c r="Q952" s="53" t="str">
        <f t="shared" ca="1" si="172"/>
        <v/>
      </c>
      <c r="R952" s="53" t="str">
        <f t="shared" ca="1" si="173"/>
        <v/>
      </c>
    </row>
    <row r="953" spans="1:18" x14ac:dyDescent="0.25">
      <c r="A953" s="31">
        <v>947</v>
      </c>
      <c r="B953" s="37" t="str">
        <f t="shared" ca="1" si="163"/>
        <v/>
      </c>
      <c r="C953" s="40" t="str">
        <f t="shared" ca="1" si="164"/>
        <v/>
      </c>
      <c r="D953" s="43" t="str">
        <f ca="1">+IF($C953&lt;&gt;"",VLOOKUP(YEAR($C953),'Proyecciones cuota'!$B$5:$C$113,2,FALSE),"")</f>
        <v/>
      </c>
      <c r="E953" s="171">
        <f ca="1">IFERROR(IF($D953&lt;&gt;"",VLOOKUP(C953,Simulador!$H$17:$I$27,2,FALSE),0),0)</f>
        <v>0</v>
      </c>
      <c r="F953" s="46" t="str">
        <f t="shared" ca="1" si="165"/>
        <v/>
      </c>
      <c r="G953" s="43" t="str">
        <f ca="1">+IF(F953&lt;&gt;"",F953*VLOOKUP(YEAR($C953),'Proyecciones DTF'!$B$4:$Y$112,IF(C953&lt;EOMONTH($C$1,61),6,IF(AND(C953&gt;=EOMONTH($C$1,61),C953&lt;EOMONTH($C$1,90)),9,IF(AND(C953&gt;=EOMONTH($C$1,91),C953&lt;EOMONTH($C$1,120)),12,IF(AND(C953&gt;=EOMONTH($C$1,121),C953&lt;EOMONTH($C$1,150)),15,IF(AND(C953&gt;=EOMONTH($C$1,151),C953&lt;EOMONTH($C$1,180)),18,IF(AND(C953&gt;=EOMONTH($C$1,181),C953&lt;EOMONTH($C$1,210)),21,24))))))),"")</f>
        <v/>
      </c>
      <c r="H953" s="47" t="str">
        <f ca="1">+IF(F953&lt;&gt;"",F953*VLOOKUP(YEAR($C953),'Proyecciones DTF'!$B$4:$Y$112,IF(C953&lt;EOMONTH($C$1,61),3,IF(AND(C953&gt;=EOMONTH($C$1,61),C953&lt;EOMONTH($C$1,90)),6,IF(AND(C953&gt;=EOMONTH($C$1,91),C953&lt;EOMONTH($C$1,120)),9,IF(AND(C953&gt;=EOMONTH($C$1,121),C953&lt;EOMONTH($C$1,150)),12,IF(AND(C953&gt;=EOMONTH($C$1,151),C953&lt;EOMONTH($C$1,180)),15,IF(AND(C953&gt;=EOMONTH($C$1,181),C953&lt;EOMONTH($C$1,210)),18,21))))))),"")</f>
        <v/>
      </c>
      <c r="I953" s="88" t="str">
        <f t="shared" ca="1" si="166"/>
        <v/>
      </c>
      <c r="J953" s="138" t="str">
        <f t="shared" ca="1" si="167"/>
        <v/>
      </c>
      <c r="K953" s="43" t="str">
        <f ca="1">+IF(G953&lt;&gt;"",SUM($G$7:G953),"")</f>
        <v/>
      </c>
      <c r="L953" s="46" t="str">
        <f t="shared" ca="1" si="168"/>
        <v/>
      </c>
      <c r="M953" s="51" t="str">
        <f ca="1">+IF(H953&lt;&gt;"",SUM($H$7:H953),"")</f>
        <v/>
      </c>
      <c r="N953" s="47" t="str">
        <f t="shared" ca="1" si="169"/>
        <v/>
      </c>
      <c r="O953" s="46" t="str">
        <f t="shared" ca="1" si="170"/>
        <v/>
      </c>
      <c r="P953" s="46" t="str">
        <f t="shared" ca="1" si="171"/>
        <v/>
      </c>
      <c r="Q953" s="53" t="str">
        <f t="shared" ca="1" si="172"/>
        <v/>
      </c>
      <c r="R953" s="53" t="str">
        <f t="shared" ca="1" si="173"/>
        <v/>
      </c>
    </row>
    <row r="954" spans="1:18" x14ac:dyDescent="0.25">
      <c r="A954" s="31">
        <v>948</v>
      </c>
      <c r="B954" s="37" t="str">
        <f t="shared" ca="1" si="163"/>
        <v/>
      </c>
      <c r="C954" s="40" t="str">
        <f t="shared" ca="1" si="164"/>
        <v/>
      </c>
      <c r="D954" s="43" t="str">
        <f ca="1">+IF($C954&lt;&gt;"",VLOOKUP(YEAR($C954),'Proyecciones cuota'!$B$5:$C$113,2,FALSE),"")</f>
        <v/>
      </c>
      <c r="E954" s="171">
        <f ca="1">IFERROR(IF($D954&lt;&gt;"",VLOOKUP(C954,Simulador!$H$17:$I$27,2,FALSE),0),0)</f>
        <v>0</v>
      </c>
      <c r="F954" s="46" t="str">
        <f t="shared" ca="1" si="165"/>
        <v/>
      </c>
      <c r="G954" s="43" t="str">
        <f ca="1">+IF(F954&lt;&gt;"",F954*VLOOKUP(YEAR($C954),'Proyecciones DTF'!$B$4:$Y$112,IF(C954&lt;EOMONTH($C$1,61),6,IF(AND(C954&gt;=EOMONTH($C$1,61),C954&lt;EOMONTH($C$1,90)),9,IF(AND(C954&gt;=EOMONTH($C$1,91),C954&lt;EOMONTH($C$1,120)),12,IF(AND(C954&gt;=EOMONTH($C$1,121),C954&lt;EOMONTH($C$1,150)),15,IF(AND(C954&gt;=EOMONTH($C$1,151),C954&lt;EOMONTH($C$1,180)),18,IF(AND(C954&gt;=EOMONTH($C$1,181),C954&lt;EOMONTH($C$1,210)),21,24))))))),"")</f>
        <v/>
      </c>
      <c r="H954" s="47" t="str">
        <f ca="1">+IF(F954&lt;&gt;"",F954*VLOOKUP(YEAR($C954),'Proyecciones DTF'!$B$4:$Y$112,IF(C954&lt;EOMONTH($C$1,61),3,IF(AND(C954&gt;=EOMONTH($C$1,61),C954&lt;EOMONTH($C$1,90)),6,IF(AND(C954&gt;=EOMONTH($C$1,91),C954&lt;EOMONTH($C$1,120)),9,IF(AND(C954&gt;=EOMONTH($C$1,121),C954&lt;EOMONTH($C$1,150)),12,IF(AND(C954&gt;=EOMONTH($C$1,151),C954&lt;EOMONTH($C$1,180)),15,IF(AND(C954&gt;=EOMONTH($C$1,181),C954&lt;EOMONTH($C$1,210)),18,21))))))),"")</f>
        <v/>
      </c>
      <c r="I954" s="88" t="str">
        <f t="shared" ca="1" si="166"/>
        <v/>
      </c>
      <c r="J954" s="138" t="str">
        <f t="shared" ca="1" si="167"/>
        <v/>
      </c>
      <c r="K954" s="43" t="str">
        <f ca="1">+IF(G954&lt;&gt;"",SUM($G$7:G954),"")</f>
        <v/>
      </c>
      <c r="L954" s="46" t="str">
        <f t="shared" ca="1" si="168"/>
        <v/>
      </c>
      <c r="M954" s="51" t="str">
        <f ca="1">+IF(H954&lt;&gt;"",SUM($H$7:H954),"")</f>
        <v/>
      </c>
      <c r="N954" s="47" t="str">
        <f t="shared" ca="1" si="169"/>
        <v/>
      </c>
      <c r="O954" s="46" t="str">
        <f t="shared" ca="1" si="170"/>
        <v/>
      </c>
      <c r="P954" s="46" t="str">
        <f t="shared" ca="1" si="171"/>
        <v/>
      </c>
      <c r="Q954" s="53" t="str">
        <f t="shared" ca="1" si="172"/>
        <v/>
      </c>
      <c r="R954" s="53" t="str">
        <f t="shared" ca="1" si="173"/>
        <v/>
      </c>
    </row>
    <row r="955" spans="1:18" x14ac:dyDescent="0.25">
      <c r="A955" s="31">
        <v>949</v>
      </c>
      <c r="B955" s="37" t="str">
        <f t="shared" ca="1" si="163"/>
        <v/>
      </c>
      <c r="C955" s="40" t="str">
        <f t="shared" ca="1" si="164"/>
        <v/>
      </c>
      <c r="D955" s="43" t="str">
        <f ca="1">+IF($C955&lt;&gt;"",VLOOKUP(YEAR($C955),'Proyecciones cuota'!$B$5:$C$113,2,FALSE),"")</f>
        <v/>
      </c>
      <c r="E955" s="171">
        <f ca="1">IFERROR(IF($D955&lt;&gt;"",VLOOKUP(C955,Simulador!$H$17:$I$27,2,FALSE),0),0)</f>
        <v>0</v>
      </c>
      <c r="F955" s="46" t="str">
        <f t="shared" ca="1" si="165"/>
        <v/>
      </c>
      <c r="G955" s="43" t="str">
        <f ca="1">+IF(F955&lt;&gt;"",F955*VLOOKUP(YEAR($C955),'Proyecciones DTF'!$B$4:$Y$112,IF(C955&lt;EOMONTH($C$1,61),6,IF(AND(C955&gt;=EOMONTH($C$1,61),C955&lt;EOMONTH($C$1,90)),9,IF(AND(C955&gt;=EOMONTH($C$1,91),C955&lt;EOMONTH($C$1,120)),12,IF(AND(C955&gt;=EOMONTH($C$1,121),C955&lt;EOMONTH($C$1,150)),15,IF(AND(C955&gt;=EOMONTH($C$1,151),C955&lt;EOMONTH($C$1,180)),18,IF(AND(C955&gt;=EOMONTH($C$1,181),C955&lt;EOMONTH($C$1,210)),21,24))))))),"")</f>
        <v/>
      </c>
      <c r="H955" s="47" t="str">
        <f ca="1">+IF(F955&lt;&gt;"",F955*VLOOKUP(YEAR($C955),'Proyecciones DTF'!$B$4:$Y$112,IF(C955&lt;EOMONTH($C$1,61),3,IF(AND(C955&gt;=EOMONTH($C$1,61),C955&lt;EOMONTH($C$1,90)),6,IF(AND(C955&gt;=EOMONTH($C$1,91),C955&lt;EOMONTH($C$1,120)),9,IF(AND(C955&gt;=EOMONTH($C$1,121),C955&lt;EOMONTH($C$1,150)),12,IF(AND(C955&gt;=EOMONTH($C$1,151),C955&lt;EOMONTH($C$1,180)),15,IF(AND(C955&gt;=EOMONTH($C$1,181),C955&lt;EOMONTH($C$1,210)),18,21))))))),"")</f>
        <v/>
      </c>
      <c r="I955" s="88" t="str">
        <f t="shared" ca="1" si="166"/>
        <v/>
      </c>
      <c r="J955" s="138" t="str">
        <f t="shared" ca="1" si="167"/>
        <v/>
      </c>
      <c r="K955" s="43" t="str">
        <f ca="1">+IF(G955&lt;&gt;"",SUM($G$7:G955),"")</f>
        <v/>
      </c>
      <c r="L955" s="46" t="str">
        <f t="shared" ca="1" si="168"/>
        <v/>
      </c>
      <c r="M955" s="51" t="str">
        <f ca="1">+IF(H955&lt;&gt;"",SUM($H$7:H955),"")</f>
        <v/>
      </c>
      <c r="N955" s="47" t="str">
        <f t="shared" ca="1" si="169"/>
        <v/>
      </c>
      <c r="O955" s="46" t="str">
        <f t="shared" ca="1" si="170"/>
        <v/>
      </c>
      <c r="P955" s="46" t="str">
        <f t="shared" ca="1" si="171"/>
        <v/>
      </c>
      <c r="Q955" s="53" t="str">
        <f t="shared" ca="1" si="172"/>
        <v/>
      </c>
      <c r="R955" s="53" t="str">
        <f t="shared" ca="1" si="173"/>
        <v/>
      </c>
    </row>
    <row r="956" spans="1:18" x14ac:dyDescent="0.25">
      <c r="A956" s="31">
        <v>950</v>
      </c>
      <c r="B956" s="37" t="str">
        <f t="shared" ca="1" si="163"/>
        <v/>
      </c>
      <c r="C956" s="40" t="str">
        <f t="shared" ca="1" si="164"/>
        <v/>
      </c>
      <c r="D956" s="43" t="str">
        <f ca="1">+IF($C956&lt;&gt;"",VLOOKUP(YEAR($C956),'Proyecciones cuota'!$B$5:$C$113,2,FALSE),"")</f>
        <v/>
      </c>
      <c r="E956" s="171">
        <f ca="1">IFERROR(IF($D956&lt;&gt;"",VLOOKUP(C956,Simulador!$H$17:$I$27,2,FALSE),0),0)</f>
        <v>0</v>
      </c>
      <c r="F956" s="46" t="str">
        <f t="shared" ca="1" si="165"/>
        <v/>
      </c>
      <c r="G956" s="43" t="str">
        <f ca="1">+IF(F956&lt;&gt;"",F956*VLOOKUP(YEAR($C956),'Proyecciones DTF'!$B$4:$Y$112,IF(C956&lt;EOMONTH($C$1,61),6,IF(AND(C956&gt;=EOMONTH($C$1,61),C956&lt;EOMONTH($C$1,90)),9,IF(AND(C956&gt;=EOMONTH($C$1,91),C956&lt;EOMONTH($C$1,120)),12,IF(AND(C956&gt;=EOMONTH($C$1,121),C956&lt;EOMONTH($C$1,150)),15,IF(AND(C956&gt;=EOMONTH($C$1,151),C956&lt;EOMONTH($C$1,180)),18,IF(AND(C956&gt;=EOMONTH($C$1,181),C956&lt;EOMONTH($C$1,210)),21,24))))))),"")</f>
        <v/>
      </c>
      <c r="H956" s="47" t="str">
        <f ca="1">+IF(F956&lt;&gt;"",F956*VLOOKUP(YEAR($C956),'Proyecciones DTF'!$B$4:$Y$112,IF(C956&lt;EOMONTH($C$1,61),3,IF(AND(C956&gt;=EOMONTH($C$1,61),C956&lt;EOMONTH($C$1,90)),6,IF(AND(C956&gt;=EOMONTH($C$1,91),C956&lt;EOMONTH($C$1,120)),9,IF(AND(C956&gt;=EOMONTH($C$1,121),C956&lt;EOMONTH($C$1,150)),12,IF(AND(C956&gt;=EOMONTH($C$1,151),C956&lt;EOMONTH($C$1,180)),15,IF(AND(C956&gt;=EOMONTH($C$1,181),C956&lt;EOMONTH($C$1,210)),18,21))))))),"")</f>
        <v/>
      </c>
      <c r="I956" s="88" t="str">
        <f t="shared" ca="1" si="166"/>
        <v/>
      </c>
      <c r="J956" s="138" t="str">
        <f t="shared" ca="1" si="167"/>
        <v/>
      </c>
      <c r="K956" s="43" t="str">
        <f ca="1">+IF(G956&lt;&gt;"",SUM($G$7:G956),"")</f>
        <v/>
      </c>
      <c r="L956" s="46" t="str">
        <f t="shared" ca="1" si="168"/>
        <v/>
      </c>
      <c r="M956" s="51" t="str">
        <f ca="1">+IF(H956&lt;&gt;"",SUM($H$7:H956),"")</f>
        <v/>
      </c>
      <c r="N956" s="47" t="str">
        <f t="shared" ca="1" si="169"/>
        <v/>
      </c>
      <c r="O956" s="46" t="str">
        <f t="shared" ca="1" si="170"/>
        <v/>
      </c>
      <c r="P956" s="46" t="str">
        <f t="shared" ca="1" si="171"/>
        <v/>
      </c>
      <c r="Q956" s="53" t="str">
        <f t="shared" ca="1" si="172"/>
        <v/>
      </c>
      <c r="R956" s="53" t="str">
        <f t="shared" ca="1" si="173"/>
        <v/>
      </c>
    </row>
    <row r="957" spans="1:18" x14ac:dyDescent="0.25">
      <c r="A957" s="31">
        <v>951</v>
      </c>
      <c r="B957" s="37" t="str">
        <f t="shared" ca="1" si="163"/>
        <v/>
      </c>
      <c r="C957" s="40" t="str">
        <f t="shared" ca="1" si="164"/>
        <v/>
      </c>
      <c r="D957" s="43" t="str">
        <f ca="1">+IF($C957&lt;&gt;"",VLOOKUP(YEAR($C957),'Proyecciones cuota'!$B$5:$C$113,2,FALSE),"")</f>
        <v/>
      </c>
      <c r="E957" s="171">
        <f ca="1">IFERROR(IF($D957&lt;&gt;"",VLOOKUP(C957,Simulador!$H$17:$I$27,2,FALSE),0),0)</f>
        <v>0</v>
      </c>
      <c r="F957" s="46" t="str">
        <f t="shared" ca="1" si="165"/>
        <v/>
      </c>
      <c r="G957" s="43" t="str">
        <f ca="1">+IF(F957&lt;&gt;"",F957*VLOOKUP(YEAR($C957),'Proyecciones DTF'!$B$4:$Y$112,IF(C957&lt;EOMONTH($C$1,61),6,IF(AND(C957&gt;=EOMONTH($C$1,61),C957&lt;EOMONTH($C$1,90)),9,IF(AND(C957&gt;=EOMONTH($C$1,91),C957&lt;EOMONTH($C$1,120)),12,IF(AND(C957&gt;=EOMONTH($C$1,121),C957&lt;EOMONTH($C$1,150)),15,IF(AND(C957&gt;=EOMONTH($C$1,151),C957&lt;EOMONTH($C$1,180)),18,IF(AND(C957&gt;=EOMONTH($C$1,181),C957&lt;EOMONTH($C$1,210)),21,24))))))),"")</f>
        <v/>
      </c>
      <c r="H957" s="47" t="str">
        <f ca="1">+IF(F957&lt;&gt;"",F957*VLOOKUP(YEAR($C957),'Proyecciones DTF'!$B$4:$Y$112,IF(C957&lt;EOMONTH($C$1,61),3,IF(AND(C957&gt;=EOMONTH($C$1,61),C957&lt;EOMONTH($C$1,90)),6,IF(AND(C957&gt;=EOMONTH($C$1,91),C957&lt;EOMONTH($C$1,120)),9,IF(AND(C957&gt;=EOMONTH($C$1,121),C957&lt;EOMONTH($C$1,150)),12,IF(AND(C957&gt;=EOMONTH($C$1,151),C957&lt;EOMONTH($C$1,180)),15,IF(AND(C957&gt;=EOMONTH($C$1,181),C957&lt;EOMONTH($C$1,210)),18,21))))))),"")</f>
        <v/>
      </c>
      <c r="I957" s="88" t="str">
        <f t="shared" ca="1" si="166"/>
        <v/>
      </c>
      <c r="J957" s="138" t="str">
        <f t="shared" ca="1" si="167"/>
        <v/>
      </c>
      <c r="K957" s="43" t="str">
        <f ca="1">+IF(G957&lt;&gt;"",SUM($G$7:G957),"")</f>
        <v/>
      </c>
      <c r="L957" s="46" t="str">
        <f t="shared" ca="1" si="168"/>
        <v/>
      </c>
      <c r="M957" s="51" t="str">
        <f ca="1">+IF(H957&lt;&gt;"",SUM($H$7:H957),"")</f>
        <v/>
      </c>
      <c r="N957" s="47" t="str">
        <f t="shared" ca="1" si="169"/>
        <v/>
      </c>
      <c r="O957" s="46" t="str">
        <f t="shared" ca="1" si="170"/>
        <v/>
      </c>
      <c r="P957" s="46" t="str">
        <f t="shared" ca="1" si="171"/>
        <v/>
      </c>
      <c r="Q957" s="53" t="str">
        <f t="shared" ca="1" si="172"/>
        <v/>
      </c>
      <c r="R957" s="53" t="str">
        <f t="shared" ca="1" si="173"/>
        <v/>
      </c>
    </row>
    <row r="958" spans="1:18" x14ac:dyDescent="0.25">
      <c r="A958" s="31">
        <v>952</v>
      </c>
      <c r="B958" s="37" t="str">
        <f t="shared" ca="1" si="163"/>
        <v/>
      </c>
      <c r="C958" s="40" t="str">
        <f t="shared" ca="1" si="164"/>
        <v/>
      </c>
      <c r="D958" s="43" t="str">
        <f ca="1">+IF($C958&lt;&gt;"",VLOOKUP(YEAR($C958),'Proyecciones cuota'!$B$5:$C$113,2,FALSE),"")</f>
        <v/>
      </c>
      <c r="E958" s="171">
        <f ca="1">IFERROR(IF($D958&lt;&gt;"",VLOOKUP(C958,Simulador!$H$17:$I$27,2,FALSE),0),0)</f>
        <v>0</v>
      </c>
      <c r="F958" s="46" t="str">
        <f t="shared" ca="1" si="165"/>
        <v/>
      </c>
      <c r="G958" s="43" t="str">
        <f ca="1">+IF(F958&lt;&gt;"",F958*VLOOKUP(YEAR($C958),'Proyecciones DTF'!$B$4:$Y$112,IF(C958&lt;EOMONTH($C$1,61),6,IF(AND(C958&gt;=EOMONTH($C$1,61),C958&lt;EOMONTH($C$1,90)),9,IF(AND(C958&gt;=EOMONTH($C$1,91),C958&lt;EOMONTH($C$1,120)),12,IF(AND(C958&gt;=EOMONTH($C$1,121),C958&lt;EOMONTH($C$1,150)),15,IF(AND(C958&gt;=EOMONTH($C$1,151),C958&lt;EOMONTH($C$1,180)),18,IF(AND(C958&gt;=EOMONTH($C$1,181),C958&lt;EOMONTH($C$1,210)),21,24))))))),"")</f>
        <v/>
      </c>
      <c r="H958" s="47" t="str">
        <f ca="1">+IF(F958&lt;&gt;"",F958*VLOOKUP(YEAR($C958),'Proyecciones DTF'!$B$4:$Y$112,IF(C958&lt;EOMONTH($C$1,61),3,IF(AND(C958&gt;=EOMONTH($C$1,61),C958&lt;EOMONTH($C$1,90)),6,IF(AND(C958&gt;=EOMONTH($C$1,91),C958&lt;EOMONTH($C$1,120)),9,IF(AND(C958&gt;=EOMONTH($C$1,121),C958&lt;EOMONTH($C$1,150)),12,IF(AND(C958&gt;=EOMONTH($C$1,151),C958&lt;EOMONTH($C$1,180)),15,IF(AND(C958&gt;=EOMONTH($C$1,181),C958&lt;EOMONTH($C$1,210)),18,21))))))),"")</f>
        <v/>
      </c>
      <c r="I958" s="88" t="str">
        <f t="shared" ca="1" si="166"/>
        <v/>
      </c>
      <c r="J958" s="138" t="str">
        <f t="shared" ca="1" si="167"/>
        <v/>
      </c>
      <c r="K958" s="43" t="str">
        <f ca="1">+IF(G958&lt;&gt;"",SUM($G$7:G958),"")</f>
        <v/>
      </c>
      <c r="L958" s="46" t="str">
        <f t="shared" ca="1" si="168"/>
        <v/>
      </c>
      <c r="M958" s="51" t="str">
        <f ca="1">+IF(H958&lt;&gt;"",SUM($H$7:H958),"")</f>
        <v/>
      </c>
      <c r="N958" s="47" t="str">
        <f t="shared" ca="1" si="169"/>
        <v/>
      </c>
      <c r="O958" s="46" t="str">
        <f t="shared" ca="1" si="170"/>
        <v/>
      </c>
      <c r="P958" s="46" t="str">
        <f t="shared" ca="1" si="171"/>
        <v/>
      </c>
      <c r="Q958" s="53" t="str">
        <f t="shared" ca="1" si="172"/>
        <v/>
      </c>
      <c r="R958" s="53" t="str">
        <f t="shared" ca="1" si="173"/>
        <v/>
      </c>
    </row>
    <row r="959" spans="1:18" x14ac:dyDescent="0.25">
      <c r="A959" s="31">
        <v>953</v>
      </c>
      <c r="B959" s="37" t="str">
        <f t="shared" ca="1" si="163"/>
        <v/>
      </c>
      <c r="C959" s="40" t="str">
        <f t="shared" ca="1" si="164"/>
        <v/>
      </c>
      <c r="D959" s="43" t="str">
        <f ca="1">+IF($C959&lt;&gt;"",VLOOKUP(YEAR($C959),'Proyecciones cuota'!$B$5:$C$113,2,FALSE),"")</f>
        <v/>
      </c>
      <c r="E959" s="171">
        <f ca="1">IFERROR(IF($D959&lt;&gt;"",VLOOKUP(C959,Simulador!$H$17:$I$27,2,FALSE),0),0)</f>
        <v>0</v>
      </c>
      <c r="F959" s="46" t="str">
        <f t="shared" ca="1" si="165"/>
        <v/>
      </c>
      <c r="G959" s="43" t="str">
        <f ca="1">+IF(F959&lt;&gt;"",F959*VLOOKUP(YEAR($C959),'Proyecciones DTF'!$B$4:$Y$112,IF(C959&lt;EOMONTH($C$1,61),6,IF(AND(C959&gt;=EOMONTH($C$1,61),C959&lt;EOMONTH($C$1,90)),9,IF(AND(C959&gt;=EOMONTH($C$1,91),C959&lt;EOMONTH($C$1,120)),12,IF(AND(C959&gt;=EOMONTH($C$1,121),C959&lt;EOMONTH($C$1,150)),15,IF(AND(C959&gt;=EOMONTH($C$1,151),C959&lt;EOMONTH($C$1,180)),18,IF(AND(C959&gt;=EOMONTH($C$1,181),C959&lt;EOMONTH($C$1,210)),21,24))))))),"")</f>
        <v/>
      </c>
      <c r="H959" s="47" t="str">
        <f ca="1">+IF(F959&lt;&gt;"",F959*VLOOKUP(YEAR($C959),'Proyecciones DTF'!$B$4:$Y$112,IF(C959&lt;EOMONTH($C$1,61),3,IF(AND(C959&gt;=EOMONTH($C$1,61),C959&lt;EOMONTH($C$1,90)),6,IF(AND(C959&gt;=EOMONTH($C$1,91),C959&lt;EOMONTH($C$1,120)),9,IF(AND(C959&gt;=EOMONTH($C$1,121),C959&lt;EOMONTH($C$1,150)),12,IF(AND(C959&gt;=EOMONTH($C$1,151),C959&lt;EOMONTH($C$1,180)),15,IF(AND(C959&gt;=EOMONTH($C$1,181),C959&lt;EOMONTH($C$1,210)),18,21))))))),"")</f>
        <v/>
      </c>
      <c r="I959" s="88" t="str">
        <f t="shared" ca="1" si="166"/>
        <v/>
      </c>
      <c r="J959" s="138" t="str">
        <f t="shared" ca="1" si="167"/>
        <v/>
      </c>
      <c r="K959" s="43" t="str">
        <f ca="1">+IF(G959&lt;&gt;"",SUM($G$7:G959),"")</f>
        <v/>
      </c>
      <c r="L959" s="46" t="str">
        <f t="shared" ca="1" si="168"/>
        <v/>
      </c>
      <c r="M959" s="51" t="str">
        <f ca="1">+IF(H959&lt;&gt;"",SUM($H$7:H959),"")</f>
        <v/>
      </c>
      <c r="N959" s="47" t="str">
        <f t="shared" ca="1" si="169"/>
        <v/>
      </c>
      <c r="O959" s="46" t="str">
        <f t="shared" ca="1" si="170"/>
        <v/>
      </c>
      <c r="P959" s="46" t="str">
        <f t="shared" ca="1" si="171"/>
        <v/>
      </c>
      <c r="Q959" s="53" t="str">
        <f t="shared" ca="1" si="172"/>
        <v/>
      </c>
      <c r="R959" s="53" t="str">
        <f t="shared" ca="1" si="173"/>
        <v/>
      </c>
    </row>
    <row r="960" spans="1:18" x14ac:dyDescent="0.25">
      <c r="A960" s="31">
        <v>954</v>
      </c>
      <c r="B960" s="37" t="str">
        <f t="shared" ca="1" si="163"/>
        <v/>
      </c>
      <c r="C960" s="40" t="str">
        <f t="shared" ca="1" si="164"/>
        <v/>
      </c>
      <c r="D960" s="43" t="str">
        <f ca="1">+IF($C960&lt;&gt;"",VLOOKUP(YEAR($C960),'Proyecciones cuota'!$B$5:$C$113,2,FALSE),"")</f>
        <v/>
      </c>
      <c r="E960" s="171">
        <f ca="1">IFERROR(IF($D960&lt;&gt;"",VLOOKUP(C960,Simulador!$H$17:$I$27,2,FALSE),0),0)</f>
        <v>0</v>
      </c>
      <c r="F960" s="46" t="str">
        <f t="shared" ca="1" si="165"/>
        <v/>
      </c>
      <c r="G960" s="43" t="str">
        <f ca="1">+IF(F960&lt;&gt;"",F960*VLOOKUP(YEAR($C960),'Proyecciones DTF'!$B$4:$Y$112,IF(C960&lt;EOMONTH($C$1,61),6,IF(AND(C960&gt;=EOMONTH($C$1,61),C960&lt;EOMONTH($C$1,90)),9,IF(AND(C960&gt;=EOMONTH($C$1,91),C960&lt;EOMONTH($C$1,120)),12,IF(AND(C960&gt;=EOMONTH($C$1,121),C960&lt;EOMONTH($C$1,150)),15,IF(AND(C960&gt;=EOMONTH($C$1,151),C960&lt;EOMONTH($C$1,180)),18,IF(AND(C960&gt;=EOMONTH($C$1,181),C960&lt;EOMONTH($C$1,210)),21,24))))))),"")</f>
        <v/>
      </c>
      <c r="H960" s="47" t="str">
        <f ca="1">+IF(F960&lt;&gt;"",F960*VLOOKUP(YEAR($C960),'Proyecciones DTF'!$B$4:$Y$112,IF(C960&lt;EOMONTH($C$1,61),3,IF(AND(C960&gt;=EOMONTH($C$1,61),C960&lt;EOMONTH($C$1,90)),6,IF(AND(C960&gt;=EOMONTH($C$1,91),C960&lt;EOMONTH($C$1,120)),9,IF(AND(C960&gt;=EOMONTH($C$1,121),C960&lt;EOMONTH($C$1,150)),12,IF(AND(C960&gt;=EOMONTH($C$1,151),C960&lt;EOMONTH($C$1,180)),15,IF(AND(C960&gt;=EOMONTH($C$1,181),C960&lt;EOMONTH($C$1,210)),18,21))))))),"")</f>
        <v/>
      </c>
      <c r="I960" s="88" t="str">
        <f t="shared" ca="1" si="166"/>
        <v/>
      </c>
      <c r="J960" s="138" t="str">
        <f t="shared" ca="1" si="167"/>
        <v/>
      </c>
      <c r="K960" s="43" t="str">
        <f ca="1">+IF(G960&lt;&gt;"",SUM($G$7:G960),"")</f>
        <v/>
      </c>
      <c r="L960" s="46" t="str">
        <f t="shared" ca="1" si="168"/>
        <v/>
      </c>
      <c r="M960" s="51" t="str">
        <f ca="1">+IF(H960&lt;&gt;"",SUM($H$7:H960),"")</f>
        <v/>
      </c>
      <c r="N960" s="47" t="str">
        <f t="shared" ca="1" si="169"/>
        <v/>
      </c>
      <c r="O960" s="46" t="str">
        <f t="shared" ca="1" si="170"/>
        <v/>
      </c>
      <c r="P960" s="46" t="str">
        <f t="shared" ca="1" si="171"/>
        <v/>
      </c>
      <c r="Q960" s="53" t="str">
        <f t="shared" ca="1" si="172"/>
        <v/>
      </c>
      <c r="R960" s="53" t="str">
        <f t="shared" ca="1" si="173"/>
        <v/>
      </c>
    </row>
    <row r="961" spans="1:18" x14ac:dyDescent="0.25">
      <c r="A961" s="31">
        <v>955</v>
      </c>
      <c r="B961" s="37" t="str">
        <f t="shared" ca="1" si="163"/>
        <v/>
      </c>
      <c r="C961" s="40" t="str">
        <f t="shared" ca="1" si="164"/>
        <v/>
      </c>
      <c r="D961" s="43" t="str">
        <f ca="1">+IF($C961&lt;&gt;"",VLOOKUP(YEAR($C961),'Proyecciones cuota'!$B$5:$C$113,2,FALSE),"")</f>
        <v/>
      </c>
      <c r="E961" s="171">
        <f ca="1">IFERROR(IF($D961&lt;&gt;"",VLOOKUP(C961,Simulador!$H$17:$I$27,2,FALSE),0),0)</f>
        <v>0</v>
      </c>
      <c r="F961" s="46" t="str">
        <f t="shared" ca="1" si="165"/>
        <v/>
      </c>
      <c r="G961" s="43" t="str">
        <f ca="1">+IF(F961&lt;&gt;"",F961*VLOOKUP(YEAR($C961),'Proyecciones DTF'!$B$4:$Y$112,IF(C961&lt;EOMONTH($C$1,61),6,IF(AND(C961&gt;=EOMONTH($C$1,61),C961&lt;EOMONTH($C$1,90)),9,IF(AND(C961&gt;=EOMONTH($C$1,91),C961&lt;EOMONTH($C$1,120)),12,IF(AND(C961&gt;=EOMONTH($C$1,121),C961&lt;EOMONTH($C$1,150)),15,IF(AND(C961&gt;=EOMONTH($C$1,151),C961&lt;EOMONTH($C$1,180)),18,IF(AND(C961&gt;=EOMONTH($C$1,181),C961&lt;EOMONTH($C$1,210)),21,24))))))),"")</f>
        <v/>
      </c>
      <c r="H961" s="47" t="str">
        <f ca="1">+IF(F961&lt;&gt;"",F961*VLOOKUP(YEAR($C961),'Proyecciones DTF'!$B$4:$Y$112,IF(C961&lt;EOMONTH($C$1,61),3,IF(AND(C961&gt;=EOMONTH($C$1,61),C961&lt;EOMONTH($C$1,90)),6,IF(AND(C961&gt;=EOMONTH($C$1,91),C961&lt;EOMONTH($C$1,120)),9,IF(AND(C961&gt;=EOMONTH($C$1,121),C961&lt;EOMONTH($C$1,150)),12,IF(AND(C961&gt;=EOMONTH($C$1,151),C961&lt;EOMONTH($C$1,180)),15,IF(AND(C961&gt;=EOMONTH($C$1,181),C961&lt;EOMONTH($C$1,210)),18,21))))))),"")</f>
        <v/>
      </c>
      <c r="I961" s="88" t="str">
        <f t="shared" ca="1" si="166"/>
        <v/>
      </c>
      <c r="J961" s="138" t="str">
        <f t="shared" ca="1" si="167"/>
        <v/>
      </c>
      <c r="K961" s="43" t="str">
        <f ca="1">+IF(G961&lt;&gt;"",SUM($G$7:G961),"")</f>
        <v/>
      </c>
      <c r="L961" s="46" t="str">
        <f t="shared" ca="1" si="168"/>
        <v/>
      </c>
      <c r="M961" s="51" t="str">
        <f ca="1">+IF(H961&lt;&gt;"",SUM($H$7:H961),"")</f>
        <v/>
      </c>
      <c r="N961" s="47" t="str">
        <f t="shared" ca="1" si="169"/>
        <v/>
      </c>
      <c r="O961" s="46" t="str">
        <f t="shared" ca="1" si="170"/>
        <v/>
      </c>
      <c r="P961" s="46" t="str">
        <f t="shared" ca="1" si="171"/>
        <v/>
      </c>
      <c r="Q961" s="53" t="str">
        <f t="shared" ca="1" si="172"/>
        <v/>
      </c>
      <c r="R961" s="53" t="str">
        <f t="shared" ca="1" si="173"/>
        <v/>
      </c>
    </row>
    <row r="962" spans="1:18" x14ac:dyDescent="0.25">
      <c r="A962" s="31">
        <v>956</v>
      </c>
      <c r="B962" s="37" t="str">
        <f t="shared" ca="1" si="163"/>
        <v/>
      </c>
      <c r="C962" s="40" t="str">
        <f t="shared" ca="1" si="164"/>
        <v/>
      </c>
      <c r="D962" s="43" t="str">
        <f ca="1">+IF($C962&lt;&gt;"",VLOOKUP(YEAR($C962),'Proyecciones cuota'!$B$5:$C$113,2,FALSE),"")</f>
        <v/>
      </c>
      <c r="E962" s="171">
        <f ca="1">IFERROR(IF($D962&lt;&gt;"",VLOOKUP(C962,Simulador!$H$17:$I$27,2,FALSE),0),0)</f>
        <v>0</v>
      </c>
      <c r="F962" s="46" t="str">
        <f t="shared" ca="1" si="165"/>
        <v/>
      </c>
      <c r="G962" s="43" t="str">
        <f ca="1">+IF(F962&lt;&gt;"",F962*VLOOKUP(YEAR($C962),'Proyecciones DTF'!$B$4:$Y$112,IF(C962&lt;EOMONTH($C$1,61),6,IF(AND(C962&gt;=EOMONTH($C$1,61),C962&lt;EOMONTH($C$1,90)),9,IF(AND(C962&gt;=EOMONTH($C$1,91),C962&lt;EOMONTH($C$1,120)),12,IF(AND(C962&gt;=EOMONTH($C$1,121),C962&lt;EOMONTH($C$1,150)),15,IF(AND(C962&gt;=EOMONTH($C$1,151),C962&lt;EOMONTH($C$1,180)),18,IF(AND(C962&gt;=EOMONTH($C$1,181),C962&lt;EOMONTH($C$1,210)),21,24))))))),"")</f>
        <v/>
      </c>
      <c r="H962" s="47" t="str">
        <f ca="1">+IF(F962&lt;&gt;"",F962*VLOOKUP(YEAR($C962),'Proyecciones DTF'!$B$4:$Y$112,IF(C962&lt;EOMONTH($C$1,61),3,IF(AND(C962&gt;=EOMONTH($C$1,61),C962&lt;EOMONTH($C$1,90)),6,IF(AND(C962&gt;=EOMONTH($C$1,91),C962&lt;EOMONTH($C$1,120)),9,IF(AND(C962&gt;=EOMONTH($C$1,121),C962&lt;EOMONTH($C$1,150)),12,IF(AND(C962&gt;=EOMONTH($C$1,151),C962&lt;EOMONTH($C$1,180)),15,IF(AND(C962&gt;=EOMONTH($C$1,181),C962&lt;EOMONTH($C$1,210)),18,21))))))),"")</f>
        <v/>
      </c>
      <c r="I962" s="88" t="str">
        <f t="shared" ca="1" si="166"/>
        <v/>
      </c>
      <c r="J962" s="138" t="str">
        <f t="shared" ca="1" si="167"/>
        <v/>
      </c>
      <c r="K962" s="43" t="str">
        <f ca="1">+IF(G962&lt;&gt;"",SUM($G$7:G962),"")</f>
        <v/>
      </c>
      <c r="L962" s="46" t="str">
        <f t="shared" ca="1" si="168"/>
        <v/>
      </c>
      <c r="M962" s="51" t="str">
        <f ca="1">+IF(H962&lt;&gt;"",SUM($H$7:H962),"")</f>
        <v/>
      </c>
      <c r="N962" s="47" t="str">
        <f t="shared" ca="1" si="169"/>
        <v/>
      </c>
      <c r="O962" s="46" t="str">
        <f t="shared" ca="1" si="170"/>
        <v/>
      </c>
      <c r="P962" s="46" t="str">
        <f t="shared" ca="1" si="171"/>
        <v/>
      </c>
      <c r="Q962" s="53" t="str">
        <f t="shared" ca="1" si="172"/>
        <v/>
      </c>
      <c r="R962" s="53" t="str">
        <f t="shared" ca="1" si="173"/>
        <v/>
      </c>
    </row>
    <row r="963" spans="1:18" x14ac:dyDescent="0.25">
      <c r="A963" s="31">
        <v>957</v>
      </c>
      <c r="B963" s="37" t="str">
        <f t="shared" ca="1" si="163"/>
        <v/>
      </c>
      <c r="C963" s="40" t="str">
        <f t="shared" ca="1" si="164"/>
        <v/>
      </c>
      <c r="D963" s="43" t="str">
        <f ca="1">+IF($C963&lt;&gt;"",VLOOKUP(YEAR($C963),'Proyecciones cuota'!$B$5:$C$113,2,FALSE),"")</f>
        <v/>
      </c>
      <c r="E963" s="171">
        <f ca="1">IFERROR(IF($D963&lt;&gt;"",VLOOKUP(C963,Simulador!$H$17:$I$27,2,FALSE),0),0)</f>
        <v>0</v>
      </c>
      <c r="F963" s="46" t="str">
        <f t="shared" ca="1" si="165"/>
        <v/>
      </c>
      <c r="G963" s="43" t="str">
        <f ca="1">+IF(F963&lt;&gt;"",F963*VLOOKUP(YEAR($C963),'Proyecciones DTF'!$B$4:$Y$112,IF(C963&lt;EOMONTH($C$1,61),6,IF(AND(C963&gt;=EOMONTH($C$1,61),C963&lt;EOMONTH($C$1,90)),9,IF(AND(C963&gt;=EOMONTH($C$1,91),C963&lt;EOMONTH($C$1,120)),12,IF(AND(C963&gt;=EOMONTH($C$1,121),C963&lt;EOMONTH($C$1,150)),15,IF(AND(C963&gt;=EOMONTH($C$1,151),C963&lt;EOMONTH($C$1,180)),18,IF(AND(C963&gt;=EOMONTH($C$1,181),C963&lt;EOMONTH($C$1,210)),21,24))))))),"")</f>
        <v/>
      </c>
      <c r="H963" s="47" t="str">
        <f ca="1">+IF(F963&lt;&gt;"",F963*VLOOKUP(YEAR($C963),'Proyecciones DTF'!$B$4:$Y$112,IF(C963&lt;EOMONTH($C$1,61),3,IF(AND(C963&gt;=EOMONTH($C$1,61),C963&lt;EOMONTH($C$1,90)),6,IF(AND(C963&gt;=EOMONTH($C$1,91),C963&lt;EOMONTH($C$1,120)),9,IF(AND(C963&gt;=EOMONTH($C$1,121),C963&lt;EOMONTH($C$1,150)),12,IF(AND(C963&gt;=EOMONTH($C$1,151),C963&lt;EOMONTH($C$1,180)),15,IF(AND(C963&gt;=EOMONTH($C$1,181),C963&lt;EOMONTH($C$1,210)),18,21))))))),"")</f>
        <v/>
      </c>
      <c r="I963" s="88" t="str">
        <f t="shared" ca="1" si="166"/>
        <v/>
      </c>
      <c r="J963" s="138" t="str">
        <f t="shared" ca="1" si="167"/>
        <v/>
      </c>
      <c r="K963" s="43" t="str">
        <f ca="1">+IF(G963&lt;&gt;"",SUM($G$7:G963),"")</f>
        <v/>
      </c>
      <c r="L963" s="46" t="str">
        <f t="shared" ca="1" si="168"/>
        <v/>
      </c>
      <c r="M963" s="51" t="str">
        <f ca="1">+IF(H963&lt;&gt;"",SUM($H$7:H963),"")</f>
        <v/>
      </c>
      <c r="N963" s="47" t="str">
        <f t="shared" ca="1" si="169"/>
        <v/>
      </c>
      <c r="O963" s="46" t="str">
        <f t="shared" ca="1" si="170"/>
        <v/>
      </c>
      <c r="P963" s="46" t="str">
        <f t="shared" ca="1" si="171"/>
        <v/>
      </c>
      <c r="Q963" s="53" t="str">
        <f t="shared" ca="1" si="172"/>
        <v/>
      </c>
      <c r="R963" s="53" t="str">
        <f t="shared" ca="1" si="173"/>
        <v/>
      </c>
    </row>
    <row r="964" spans="1:18" x14ac:dyDescent="0.25">
      <c r="A964" s="31">
        <v>958</v>
      </c>
      <c r="B964" s="37" t="str">
        <f t="shared" ca="1" si="163"/>
        <v/>
      </c>
      <c r="C964" s="40" t="str">
        <f t="shared" ca="1" si="164"/>
        <v/>
      </c>
      <c r="D964" s="43" t="str">
        <f ca="1">+IF($C964&lt;&gt;"",VLOOKUP(YEAR($C964),'Proyecciones cuota'!$B$5:$C$113,2,FALSE),"")</f>
        <v/>
      </c>
      <c r="E964" s="171">
        <f ca="1">IFERROR(IF($D964&lt;&gt;"",VLOOKUP(C964,Simulador!$H$17:$I$27,2,FALSE),0),0)</f>
        <v>0</v>
      </c>
      <c r="F964" s="46" t="str">
        <f t="shared" ca="1" si="165"/>
        <v/>
      </c>
      <c r="G964" s="43" t="str">
        <f ca="1">+IF(F964&lt;&gt;"",F964*VLOOKUP(YEAR($C964),'Proyecciones DTF'!$B$4:$Y$112,IF(C964&lt;EOMONTH($C$1,61),6,IF(AND(C964&gt;=EOMONTH($C$1,61),C964&lt;EOMONTH($C$1,90)),9,IF(AND(C964&gt;=EOMONTH($C$1,91),C964&lt;EOMONTH($C$1,120)),12,IF(AND(C964&gt;=EOMONTH($C$1,121),C964&lt;EOMONTH($C$1,150)),15,IF(AND(C964&gt;=EOMONTH($C$1,151),C964&lt;EOMONTH($C$1,180)),18,IF(AND(C964&gt;=EOMONTH($C$1,181),C964&lt;EOMONTH($C$1,210)),21,24))))))),"")</f>
        <v/>
      </c>
      <c r="H964" s="47" t="str">
        <f ca="1">+IF(F964&lt;&gt;"",F964*VLOOKUP(YEAR($C964),'Proyecciones DTF'!$B$4:$Y$112,IF(C964&lt;EOMONTH($C$1,61),3,IF(AND(C964&gt;=EOMONTH($C$1,61),C964&lt;EOMONTH($C$1,90)),6,IF(AND(C964&gt;=EOMONTH($C$1,91),C964&lt;EOMONTH($C$1,120)),9,IF(AND(C964&gt;=EOMONTH($C$1,121),C964&lt;EOMONTH($C$1,150)),12,IF(AND(C964&gt;=EOMONTH($C$1,151),C964&lt;EOMONTH($C$1,180)),15,IF(AND(C964&gt;=EOMONTH($C$1,181),C964&lt;EOMONTH($C$1,210)),18,21))))))),"")</f>
        <v/>
      </c>
      <c r="I964" s="88" t="str">
        <f t="shared" ca="1" si="166"/>
        <v/>
      </c>
      <c r="J964" s="138" t="str">
        <f t="shared" ca="1" si="167"/>
        <v/>
      </c>
      <c r="K964" s="43" t="str">
        <f ca="1">+IF(G964&lt;&gt;"",SUM($G$7:G964),"")</f>
        <v/>
      </c>
      <c r="L964" s="46" t="str">
        <f t="shared" ca="1" si="168"/>
        <v/>
      </c>
      <c r="M964" s="51" t="str">
        <f ca="1">+IF(H964&lt;&gt;"",SUM($H$7:H964),"")</f>
        <v/>
      </c>
      <c r="N964" s="47" t="str">
        <f t="shared" ca="1" si="169"/>
        <v/>
      </c>
      <c r="O964" s="46" t="str">
        <f t="shared" ca="1" si="170"/>
        <v/>
      </c>
      <c r="P964" s="46" t="str">
        <f t="shared" ca="1" si="171"/>
        <v/>
      </c>
      <c r="Q964" s="53" t="str">
        <f t="shared" ca="1" si="172"/>
        <v/>
      </c>
      <c r="R964" s="53" t="str">
        <f t="shared" ca="1" si="173"/>
        <v/>
      </c>
    </row>
    <row r="965" spans="1:18" x14ac:dyDescent="0.25">
      <c r="A965" s="31">
        <v>959</v>
      </c>
      <c r="B965" s="37" t="str">
        <f t="shared" ca="1" si="163"/>
        <v/>
      </c>
      <c r="C965" s="40" t="str">
        <f t="shared" ca="1" si="164"/>
        <v/>
      </c>
      <c r="D965" s="43" t="str">
        <f ca="1">+IF($C965&lt;&gt;"",VLOOKUP(YEAR($C965),'Proyecciones cuota'!$B$5:$C$113,2,FALSE),"")</f>
        <v/>
      </c>
      <c r="E965" s="171">
        <f ca="1">IFERROR(IF($D965&lt;&gt;"",VLOOKUP(C965,Simulador!$H$17:$I$27,2,FALSE),0),0)</f>
        <v>0</v>
      </c>
      <c r="F965" s="46" t="str">
        <f t="shared" ca="1" si="165"/>
        <v/>
      </c>
      <c r="G965" s="43" t="str">
        <f ca="1">+IF(F965&lt;&gt;"",F965*VLOOKUP(YEAR($C965),'Proyecciones DTF'!$B$4:$Y$112,IF(C965&lt;EOMONTH($C$1,61),6,IF(AND(C965&gt;=EOMONTH($C$1,61),C965&lt;EOMONTH($C$1,90)),9,IF(AND(C965&gt;=EOMONTH($C$1,91),C965&lt;EOMONTH($C$1,120)),12,IF(AND(C965&gt;=EOMONTH($C$1,121),C965&lt;EOMONTH($C$1,150)),15,IF(AND(C965&gt;=EOMONTH($C$1,151),C965&lt;EOMONTH($C$1,180)),18,IF(AND(C965&gt;=EOMONTH($C$1,181),C965&lt;EOMONTH($C$1,210)),21,24))))))),"")</f>
        <v/>
      </c>
      <c r="H965" s="47" t="str">
        <f ca="1">+IF(F965&lt;&gt;"",F965*VLOOKUP(YEAR($C965),'Proyecciones DTF'!$B$4:$Y$112,IF(C965&lt;EOMONTH($C$1,61),3,IF(AND(C965&gt;=EOMONTH($C$1,61),C965&lt;EOMONTH($C$1,90)),6,IF(AND(C965&gt;=EOMONTH($C$1,91),C965&lt;EOMONTH($C$1,120)),9,IF(AND(C965&gt;=EOMONTH($C$1,121),C965&lt;EOMONTH($C$1,150)),12,IF(AND(C965&gt;=EOMONTH($C$1,151),C965&lt;EOMONTH($C$1,180)),15,IF(AND(C965&gt;=EOMONTH($C$1,181),C965&lt;EOMONTH($C$1,210)),18,21))))))),"")</f>
        <v/>
      </c>
      <c r="I965" s="88" t="str">
        <f t="shared" ca="1" si="166"/>
        <v/>
      </c>
      <c r="J965" s="138" t="str">
        <f t="shared" ca="1" si="167"/>
        <v/>
      </c>
      <c r="K965" s="43" t="str">
        <f ca="1">+IF(G965&lt;&gt;"",SUM($G$7:G965),"")</f>
        <v/>
      </c>
      <c r="L965" s="46" t="str">
        <f t="shared" ca="1" si="168"/>
        <v/>
      </c>
      <c r="M965" s="51" t="str">
        <f ca="1">+IF(H965&lt;&gt;"",SUM($H$7:H965),"")</f>
        <v/>
      </c>
      <c r="N965" s="47" t="str">
        <f t="shared" ca="1" si="169"/>
        <v/>
      </c>
      <c r="O965" s="46" t="str">
        <f t="shared" ca="1" si="170"/>
        <v/>
      </c>
      <c r="P965" s="46" t="str">
        <f t="shared" ca="1" si="171"/>
        <v/>
      </c>
      <c r="Q965" s="53" t="str">
        <f t="shared" ca="1" si="172"/>
        <v/>
      </c>
      <c r="R965" s="53" t="str">
        <f t="shared" ca="1" si="173"/>
        <v/>
      </c>
    </row>
    <row r="966" spans="1:18" x14ac:dyDescent="0.25">
      <c r="A966" s="31">
        <v>960</v>
      </c>
      <c r="B966" s="37" t="str">
        <f t="shared" ca="1" si="163"/>
        <v/>
      </c>
      <c r="C966" s="40" t="str">
        <f t="shared" ca="1" si="164"/>
        <v/>
      </c>
      <c r="D966" s="43" t="str">
        <f ca="1">+IF($C966&lt;&gt;"",VLOOKUP(YEAR($C966),'Proyecciones cuota'!$B$5:$C$113,2,FALSE),"")</f>
        <v/>
      </c>
      <c r="E966" s="171">
        <f ca="1">IFERROR(IF($D966&lt;&gt;"",VLOOKUP(C966,Simulador!$H$17:$I$27,2,FALSE),0),0)</f>
        <v>0</v>
      </c>
      <c r="F966" s="46" t="str">
        <f t="shared" ca="1" si="165"/>
        <v/>
      </c>
      <c r="G966" s="43" t="str">
        <f ca="1">+IF(F966&lt;&gt;"",F966*VLOOKUP(YEAR($C966),'Proyecciones DTF'!$B$4:$Y$112,IF(C966&lt;EOMONTH($C$1,61),6,IF(AND(C966&gt;=EOMONTH($C$1,61),C966&lt;EOMONTH($C$1,90)),9,IF(AND(C966&gt;=EOMONTH($C$1,91),C966&lt;EOMONTH($C$1,120)),12,IF(AND(C966&gt;=EOMONTH($C$1,121),C966&lt;EOMONTH($C$1,150)),15,IF(AND(C966&gt;=EOMONTH($C$1,151),C966&lt;EOMONTH($C$1,180)),18,IF(AND(C966&gt;=EOMONTH($C$1,181),C966&lt;EOMONTH($C$1,210)),21,24))))))),"")</f>
        <v/>
      </c>
      <c r="H966" s="47" t="str">
        <f ca="1">+IF(F966&lt;&gt;"",F966*VLOOKUP(YEAR($C966),'Proyecciones DTF'!$B$4:$Y$112,IF(C966&lt;EOMONTH($C$1,61),3,IF(AND(C966&gt;=EOMONTH($C$1,61),C966&lt;EOMONTH($C$1,90)),6,IF(AND(C966&gt;=EOMONTH($C$1,91),C966&lt;EOMONTH($C$1,120)),9,IF(AND(C966&gt;=EOMONTH($C$1,121),C966&lt;EOMONTH($C$1,150)),12,IF(AND(C966&gt;=EOMONTH($C$1,151),C966&lt;EOMONTH($C$1,180)),15,IF(AND(C966&gt;=EOMONTH($C$1,181),C966&lt;EOMONTH($C$1,210)),18,21))))))),"")</f>
        <v/>
      </c>
      <c r="I966" s="88" t="str">
        <f t="shared" ca="1" si="166"/>
        <v/>
      </c>
      <c r="J966" s="138" t="str">
        <f t="shared" ca="1" si="167"/>
        <v/>
      </c>
      <c r="K966" s="43" t="str">
        <f ca="1">+IF(G966&lt;&gt;"",SUM($G$7:G966),"")</f>
        <v/>
      </c>
      <c r="L966" s="46" t="str">
        <f t="shared" ca="1" si="168"/>
        <v/>
      </c>
      <c r="M966" s="51" t="str">
        <f ca="1">+IF(H966&lt;&gt;"",SUM($H$7:H966),"")</f>
        <v/>
      </c>
      <c r="N966" s="47" t="str">
        <f t="shared" ca="1" si="169"/>
        <v/>
      </c>
      <c r="O966" s="46" t="str">
        <f t="shared" ca="1" si="170"/>
        <v/>
      </c>
      <c r="P966" s="46" t="str">
        <f t="shared" ca="1" si="171"/>
        <v/>
      </c>
      <c r="Q966" s="53" t="str">
        <f t="shared" ca="1" si="172"/>
        <v/>
      </c>
      <c r="R966" s="53" t="str">
        <f t="shared" ca="1" si="173"/>
        <v/>
      </c>
    </row>
    <row r="967" spans="1:18" x14ac:dyDescent="0.25">
      <c r="A967" s="31">
        <v>961</v>
      </c>
      <c r="B967" s="37" t="str">
        <f t="shared" ca="1" si="163"/>
        <v/>
      </c>
      <c r="C967" s="40" t="str">
        <f t="shared" ca="1" si="164"/>
        <v/>
      </c>
      <c r="D967" s="43" t="str">
        <f ca="1">+IF($C967&lt;&gt;"",VLOOKUP(YEAR($C967),'Proyecciones cuota'!$B$5:$C$113,2,FALSE),"")</f>
        <v/>
      </c>
      <c r="E967" s="171">
        <f ca="1">IFERROR(IF($D967&lt;&gt;"",VLOOKUP(C967,Simulador!$H$17:$I$27,2,FALSE),0),0)</f>
        <v>0</v>
      </c>
      <c r="F967" s="46" t="str">
        <f t="shared" ca="1" si="165"/>
        <v/>
      </c>
      <c r="G967" s="43" t="str">
        <f ca="1">+IF(F967&lt;&gt;"",F967*VLOOKUP(YEAR($C967),'Proyecciones DTF'!$B$4:$Y$112,IF(C967&lt;EOMONTH($C$1,61),6,IF(AND(C967&gt;=EOMONTH($C$1,61),C967&lt;EOMONTH($C$1,90)),9,IF(AND(C967&gt;=EOMONTH($C$1,91),C967&lt;EOMONTH($C$1,120)),12,IF(AND(C967&gt;=EOMONTH($C$1,121),C967&lt;EOMONTH($C$1,150)),15,IF(AND(C967&gt;=EOMONTH($C$1,151),C967&lt;EOMONTH($C$1,180)),18,IF(AND(C967&gt;=EOMONTH($C$1,181),C967&lt;EOMONTH($C$1,210)),21,24))))))),"")</f>
        <v/>
      </c>
      <c r="H967" s="47" t="str">
        <f ca="1">+IF(F967&lt;&gt;"",F967*VLOOKUP(YEAR($C967),'Proyecciones DTF'!$B$4:$Y$112,IF(C967&lt;EOMONTH($C$1,61),3,IF(AND(C967&gt;=EOMONTH($C$1,61),C967&lt;EOMONTH($C$1,90)),6,IF(AND(C967&gt;=EOMONTH($C$1,91),C967&lt;EOMONTH($C$1,120)),9,IF(AND(C967&gt;=EOMONTH($C$1,121),C967&lt;EOMONTH($C$1,150)),12,IF(AND(C967&gt;=EOMONTH($C$1,151),C967&lt;EOMONTH($C$1,180)),15,IF(AND(C967&gt;=EOMONTH($C$1,181),C967&lt;EOMONTH($C$1,210)),18,21))))))),"")</f>
        <v/>
      </c>
      <c r="I967" s="88" t="str">
        <f t="shared" ca="1" si="166"/>
        <v/>
      </c>
      <c r="J967" s="138" t="str">
        <f t="shared" ca="1" si="167"/>
        <v/>
      </c>
      <c r="K967" s="43" t="str">
        <f ca="1">+IF(G967&lt;&gt;"",SUM($G$7:G967),"")</f>
        <v/>
      </c>
      <c r="L967" s="46" t="str">
        <f t="shared" ca="1" si="168"/>
        <v/>
      </c>
      <c r="M967" s="51" t="str">
        <f ca="1">+IF(H967&lt;&gt;"",SUM($H$7:H967),"")</f>
        <v/>
      </c>
      <c r="N967" s="47" t="str">
        <f t="shared" ca="1" si="169"/>
        <v/>
      </c>
      <c r="O967" s="46" t="str">
        <f t="shared" ca="1" si="170"/>
        <v/>
      </c>
      <c r="P967" s="46" t="str">
        <f t="shared" ca="1" si="171"/>
        <v/>
      </c>
      <c r="Q967" s="53" t="str">
        <f t="shared" ca="1" si="172"/>
        <v/>
      </c>
      <c r="R967" s="53" t="str">
        <f t="shared" ca="1" si="173"/>
        <v/>
      </c>
    </row>
    <row r="968" spans="1:18" x14ac:dyDescent="0.25">
      <c r="A968" s="31">
        <v>962</v>
      </c>
      <c r="B968" s="37" t="str">
        <f t="shared" ca="1" si="163"/>
        <v/>
      </c>
      <c r="C968" s="40" t="str">
        <f t="shared" ca="1" si="164"/>
        <v/>
      </c>
      <c r="D968" s="43" t="str">
        <f ca="1">+IF($C968&lt;&gt;"",VLOOKUP(YEAR($C968),'Proyecciones cuota'!$B$5:$C$113,2,FALSE),"")</f>
        <v/>
      </c>
      <c r="E968" s="171">
        <f ca="1">IFERROR(IF($D968&lt;&gt;"",VLOOKUP(C968,Simulador!$H$17:$I$27,2,FALSE),0),0)</f>
        <v>0</v>
      </c>
      <c r="F968" s="46" t="str">
        <f t="shared" ca="1" si="165"/>
        <v/>
      </c>
      <c r="G968" s="43" t="str">
        <f ca="1">+IF(F968&lt;&gt;"",F968*VLOOKUP(YEAR($C968),'Proyecciones DTF'!$B$4:$Y$112,IF(C968&lt;EOMONTH($C$1,61),6,IF(AND(C968&gt;=EOMONTH($C$1,61),C968&lt;EOMONTH($C$1,90)),9,IF(AND(C968&gt;=EOMONTH($C$1,91),C968&lt;EOMONTH($C$1,120)),12,IF(AND(C968&gt;=EOMONTH($C$1,121),C968&lt;EOMONTH($C$1,150)),15,IF(AND(C968&gt;=EOMONTH($C$1,151),C968&lt;EOMONTH($C$1,180)),18,IF(AND(C968&gt;=EOMONTH($C$1,181),C968&lt;EOMONTH($C$1,210)),21,24))))))),"")</f>
        <v/>
      </c>
      <c r="H968" s="47" t="str">
        <f ca="1">+IF(F968&lt;&gt;"",F968*VLOOKUP(YEAR($C968),'Proyecciones DTF'!$B$4:$Y$112,IF(C968&lt;EOMONTH($C$1,61),3,IF(AND(C968&gt;=EOMONTH($C$1,61),C968&lt;EOMONTH($C$1,90)),6,IF(AND(C968&gt;=EOMONTH($C$1,91),C968&lt;EOMONTH($C$1,120)),9,IF(AND(C968&gt;=EOMONTH($C$1,121),C968&lt;EOMONTH($C$1,150)),12,IF(AND(C968&gt;=EOMONTH($C$1,151),C968&lt;EOMONTH($C$1,180)),15,IF(AND(C968&gt;=EOMONTH($C$1,181),C968&lt;EOMONTH($C$1,210)),18,21))))))),"")</f>
        <v/>
      </c>
      <c r="I968" s="88" t="str">
        <f t="shared" ca="1" si="166"/>
        <v/>
      </c>
      <c r="J968" s="138" t="str">
        <f t="shared" ca="1" si="167"/>
        <v/>
      </c>
      <c r="K968" s="43" t="str">
        <f ca="1">+IF(G968&lt;&gt;"",SUM($G$7:G968),"")</f>
        <v/>
      </c>
      <c r="L968" s="46" t="str">
        <f t="shared" ca="1" si="168"/>
        <v/>
      </c>
      <c r="M968" s="51" t="str">
        <f ca="1">+IF(H968&lt;&gt;"",SUM($H$7:H968),"")</f>
        <v/>
      </c>
      <c r="N968" s="47" t="str">
        <f t="shared" ca="1" si="169"/>
        <v/>
      </c>
      <c r="O968" s="46" t="str">
        <f t="shared" ca="1" si="170"/>
        <v/>
      </c>
      <c r="P968" s="46" t="str">
        <f t="shared" ca="1" si="171"/>
        <v/>
      </c>
      <c r="Q968" s="53" t="str">
        <f t="shared" ca="1" si="172"/>
        <v/>
      </c>
      <c r="R968" s="53" t="str">
        <f t="shared" ca="1" si="173"/>
        <v/>
      </c>
    </row>
    <row r="969" spans="1:18" x14ac:dyDescent="0.25">
      <c r="A969" s="31">
        <v>963</v>
      </c>
      <c r="B969" s="37" t="str">
        <f t="shared" ref="B969:B1032" ca="1" si="174">+IF(C969&lt;&gt;"",YEAR(C969),"")</f>
        <v/>
      </c>
      <c r="C969" s="40" t="str">
        <f t="shared" ref="C969:C1032" ca="1" si="175">+IF(EOMONTH($C$1,A969)&lt;=EOMONTH($C$1,$C$2*12),EOMONTH($C$1,A969),"")</f>
        <v/>
      </c>
      <c r="D969" s="43" t="str">
        <f ca="1">+IF($C969&lt;&gt;"",VLOOKUP(YEAR($C969),'Proyecciones cuota'!$B$5:$C$113,2,FALSE),"")</f>
        <v/>
      </c>
      <c r="E969" s="171">
        <f ca="1">IFERROR(IF($D969&lt;&gt;"",VLOOKUP(C969,Simulador!$H$17:$I$27,2,FALSE),0),0)</f>
        <v>0</v>
      </c>
      <c r="F969" s="46" t="str">
        <f t="shared" ref="F969:F1032" ca="1" si="176">+IF(D969&lt;&gt;"",F968+D969+E969,"")</f>
        <v/>
      </c>
      <c r="G969" s="43" t="str">
        <f ca="1">+IF(F969&lt;&gt;"",F969*VLOOKUP(YEAR($C969),'Proyecciones DTF'!$B$4:$Y$112,IF(C969&lt;EOMONTH($C$1,61),6,IF(AND(C969&gt;=EOMONTH($C$1,61),C969&lt;EOMONTH($C$1,90)),9,IF(AND(C969&gt;=EOMONTH($C$1,91),C969&lt;EOMONTH($C$1,120)),12,IF(AND(C969&gt;=EOMONTH($C$1,121),C969&lt;EOMONTH($C$1,150)),15,IF(AND(C969&gt;=EOMONTH($C$1,151),C969&lt;EOMONTH($C$1,180)),18,IF(AND(C969&gt;=EOMONTH($C$1,181),C969&lt;EOMONTH($C$1,210)),21,24))))))),"")</f>
        <v/>
      </c>
      <c r="H969" s="47" t="str">
        <f ca="1">+IF(F969&lt;&gt;"",F969*VLOOKUP(YEAR($C969),'Proyecciones DTF'!$B$4:$Y$112,IF(C969&lt;EOMONTH($C$1,61),3,IF(AND(C969&gt;=EOMONTH($C$1,61),C969&lt;EOMONTH($C$1,90)),6,IF(AND(C969&gt;=EOMONTH($C$1,91),C969&lt;EOMONTH($C$1,120)),9,IF(AND(C969&gt;=EOMONTH($C$1,121),C969&lt;EOMONTH($C$1,150)),12,IF(AND(C969&gt;=EOMONTH($C$1,151),C969&lt;EOMONTH($C$1,180)),15,IF(AND(C969&gt;=EOMONTH($C$1,181),C969&lt;EOMONTH($C$1,210)),18,21))))))),"")</f>
        <v/>
      </c>
      <c r="I969" s="88" t="str">
        <f t="shared" ref="I969:I1032" ca="1" si="177">IF(G969="","",((1+G969/F969)^(12/1))-1)</f>
        <v/>
      </c>
      <c r="J969" s="138" t="str">
        <f t="shared" ref="J969:J1032" ca="1" si="178">IFERROR(((1+H969/F969)^(12/1))-1,"")</f>
        <v/>
      </c>
      <c r="K969" s="43" t="str">
        <f ca="1">+IF(G969&lt;&gt;"",SUM($G$7:G969),"")</f>
        <v/>
      </c>
      <c r="L969" s="46" t="str">
        <f t="shared" ref="L969:L1032" ca="1" si="179">IF(K969="","",K969*93%)</f>
        <v/>
      </c>
      <c r="M969" s="51" t="str">
        <f ca="1">+IF(H969&lt;&gt;"",SUM($H$7:H969),"")</f>
        <v/>
      </c>
      <c r="N969" s="47" t="str">
        <f t="shared" ref="N969:N1032" ca="1" si="180">IF(M969="","",M969*$U$13)</f>
        <v/>
      </c>
      <c r="O969" s="46" t="str">
        <f t="shared" ref="O969:O1032" ca="1" si="181">+IF(K969&lt;&gt;"",F969+K969,"")</f>
        <v/>
      </c>
      <c r="P969" s="46" t="str">
        <f t="shared" ref="P969:P1032" ca="1" si="182">IF(L969="","",F969+L969)</f>
        <v/>
      </c>
      <c r="Q969" s="53" t="str">
        <f t="shared" ref="Q969:Q1032" ca="1" si="183">+IF(M969&lt;&gt;"",F969+M969,"")</f>
        <v/>
      </c>
      <c r="R969" s="53" t="str">
        <f t="shared" ref="R969:R1032" ca="1" si="184">IF(N969="","",F969+N969)</f>
        <v/>
      </c>
    </row>
    <row r="970" spans="1:18" x14ac:dyDescent="0.25">
      <c r="A970" s="31">
        <v>964</v>
      </c>
      <c r="B970" s="37" t="str">
        <f t="shared" ca="1" si="174"/>
        <v/>
      </c>
      <c r="C970" s="40" t="str">
        <f t="shared" ca="1" si="175"/>
        <v/>
      </c>
      <c r="D970" s="43" t="str">
        <f ca="1">+IF($C970&lt;&gt;"",VLOOKUP(YEAR($C970),'Proyecciones cuota'!$B$5:$C$113,2,FALSE),"")</f>
        <v/>
      </c>
      <c r="E970" s="171">
        <f ca="1">IFERROR(IF($D970&lt;&gt;"",VLOOKUP(C970,Simulador!$H$17:$I$27,2,FALSE),0),0)</f>
        <v>0</v>
      </c>
      <c r="F970" s="46" t="str">
        <f t="shared" ca="1" si="176"/>
        <v/>
      </c>
      <c r="G970" s="43" t="str">
        <f ca="1">+IF(F970&lt;&gt;"",F970*VLOOKUP(YEAR($C970),'Proyecciones DTF'!$B$4:$Y$112,IF(C970&lt;EOMONTH($C$1,61),6,IF(AND(C970&gt;=EOMONTH($C$1,61),C970&lt;EOMONTH($C$1,90)),9,IF(AND(C970&gt;=EOMONTH($C$1,91),C970&lt;EOMONTH($C$1,120)),12,IF(AND(C970&gt;=EOMONTH($C$1,121),C970&lt;EOMONTH($C$1,150)),15,IF(AND(C970&gt;=EOMONTH($C$1,151),C970&lt;EOMONTH($C$1,180)),18,IF(AND(C970&gt;=EOMONTH($C$1,181),C970&lt;EOMONTH($C$1,210)),21,24))))))),"")</f>
        <v/>
      </c>
      <c r="H970" s="47" t="str">
        <f ca="1">+IF(F970&lt;&gt;"",F970*VLOOKUP(YEAR($C970),'Proyecciones DTF'!$B$4:$Y$112,IF(C970&lt;EOMONTH($C$1,61),3,IF(AND(C970&gt;=EOMONTH($C$1,61),C970&lt;EOMONTH($C$1,90)),6,IF(AND(C970&gt;=EOMONTH($C$1,91),C970&lt;EOMONTH($C$1,120)),9,IF(AND(C970&gt;=EOMONTH($C$1,121),C970&lt;EOMONTH($C$1,150)),12,IF(AND(C970&gt;=EOMONTH($C$1,151),C970&lt;EOMONTH($C$1,180)),15,IF(AND(C970&gt;=EOMONTH($C$1,181),C970&lt;EOMONTH($C$1,210)),18,21))))))),"")</f>
        <v/>
      </c>
      <c r="I970" s="88" t="str">
        <f t="shared" ca="1" si="177"/>
        <v/>
      </c>
      <c r="J970" s="138" t="str">
        <f t="shared" ca="1" si="178"/>
        <v/>
      </c>
      <c r="K970" s="43" t="str">
        <f ca="1">+IF(G970&lt;&gt;"",SUM($G$7:G970),"")</f>
        <v/>
      </c>
      <c r="L970" s="46" t="str">
        <f t="shared" ca="1" si="179"/>
        <v/>
      </c>
      <c r="M970" s="51" t="str">
        <f ca="1">+IF(H970&lt;&gt;"",SUM($H$7:H970),"")</f>
        <v/>
      </c>
      <c r="N970" s="47" t="str">
        <f t="shared" ca="1" si="180"/>
        <v/>
      </c>
      <c r="O970" s="46" t="str">
        <f t="shared" ca="1" si="181"/>
        <v/>
      </c>
      <c r="P970" s="46" t="str">
        <f t="shared" ca="1" si="182"/>
        <v/>
      </c>
      <c r="Q970" s="53" t="str">
        <f t="shared" ca="1" si="183"/>
        <v/>
      </c>
      <c r="R970" s="53" t="str">
        <f t="shared" ca="1" si="184"/>
        <v/>
      </c>
    </row>
    <row r="971" spans="1:18" x14ac:dyDescent="0.25">
      <c r="A971" s="31">
        <v>965</v>
      </c>
      <c r="B971" s="37" t="str">
        <f t="shared" ca="1" si="174"/>
        <v/>
      </c>
      <c r="C971" s="40" t="str">
        <f t="shared" ca="1" si="175"/>
        <v/>
      </c>
      <c r="D971" s="43" t="str">
        <f ca="1">+IF($C971&lt;&gt;"",VLOOKUP(YEAR($C971),'Proyecciones cuota'!$B$5:$C$113,2,FALSE),"")</f>
        <v/>
      </c>
      <c r="E971" s="171">
        <f ca="1">IFERROR(IF($D971&lt;&gt;"",VLOOKUP(C971,Simulador!$H$17:$I$27,2,FALSE),0),0)</f>
        <v>0</v>
      </c>
      <c r="F971" s="46" t="str">
        <f t="shared" ca="1" si="176"/>
        <v/>
      </c>
      <c r="G971" s="43" t="str">
        <f ca="1">+IF(F971&lt;&gt;"",F971*VLOOKUP(YEAR($C971),'Proyecciones DTF'!$B$4:$Y$112,IF(C971&lt;EOMONTH($C$1,61),6,IF(AND(C971&gt;=EOMONTH($C$1,61),C971&lt;EOMONTH($C$1,90)),9,IF(AND(C971&gt;=EOMONTH($C$1,91),C971&lt;EOMONTH($C$1,120)),12,IF(AND(C971&gt;=EOMONTH($C$1,121),C971&lt;EOMONTH($C$1,150)),15,IF(AND(C971&gt;=EOMONTH($C$1,151),C971&lt;EOMONTH($C$1,180)),18,IF(AND(C971&gt;=EOMONTH($C$1,181),C971&lt;EOMONTH($C$1,210)),21,24))))))),"")</f>
        <v/>
      </c>
      <c r="H971" s="47" t="str">
        <f ca="1">+IF(F971&lt;&gt;"",F971*VLOOKUP(YEAR($C971),'Proyecciones DTF'!$B$4:$Y$112,IF(C971&lt;EOMONTH($C$1,61),3,IF(AND(C971&gt;=EOMONTH($C$1,61),C971&lt;EOMONTH($C$1,90)),6,IF(AND(C971&gt;=EOMONTH($C$1,91),C971&lt;EOMONTH($C$1,120)),9,IF(AND(C971&gt;=EOMONTH($C$1,121),C971&lt;EOMONTH($C$1,150)),12,IF(AND(C971&gt;=EOMONTH($C$1,151),C971&lt;EOMONTH($C$1,180)),15,IF(AND(C971&gt;=EOMONTH($C$1,181),C971&lt;EOMONTH($C$1,210)),18,21))))))),"")</f>
        <v/>
      </c>
      <c r="I971" s="88" t="str">
        <f t="shared" ca="1" si="177"/>
        <v/>
      </c>
      <c r="J971" s="138" t="str">
        <f t="shared" ca="1" si="178"/>
        <v/>
      </c>
      <c r="K971" s="43" t="str">
        <f ca="1">+IF(G971&lt;&gt;"",SUM($G$7:G971),"")</f>
        <v/>
      </c>
      <c r="L971" s="46" t="str">
        <f t="shared" ca="1" si="179"/>
        <v/>
      </c>
      <c r="M971" s="51" t="str">
        <f ca="1">+IF(H971&lt;&gt;"",SUM($H$7:H971),"")</f>
        <v/>
      </c>
      <c r="N971" s="47" t="str">
        <f t="shared" ca="1" si="180"/>
        <v/>
      </c>
      <c r="O971" s="46" t="str">
        <f t="shared" ca="1" si="181"/>
        <v/>
      </c>
      <c r="P971" s="46" t="str">
        <f t="shared" ca="1" si="182"/>
        <v/>
      </c>
      <c r="Q971" s="53" t="str">
        <f t="shared" ca="1" si="183"/>
        <v/>
      </c>
      <c r="R971" s="53" t="str">
        <f t="shared" ca="1" si="184"/>
        <v/>
      </c>
    </row>
    <row r="972" spans="1:18" x14ac:dyDescent="0.25">
      <c r="A972" s="31">
        <v>966</v>
      </c>
      <c r="B972" s="37" t="str">
        <f t="shared" ca="1" si="174"/>
        <v/>
      </c>
      <c r="C972" s="40" t="str">
        <f t="shared" ca="1" si="175"/>
        <v/>
      </c>
      <c r="D972" s="43" t="str">
        <f ca="1">+IF($C972&lt;&gt;"",VLOOKUP(YEAR($C972),'Proyecciones cuota'!$B$5:$C$113,2,FALSE),"")</f>
        <v/>
      </c>
      <c r="E972" s="171">
        <f ca="1">IFERROR(IF($D972&lt;&gt;"",VLOOKUP(C972,Simulador!$H$17:$I$27,2,FALSE),0),0)</f>
        <v>0</v>
      </c>
      <c r="F972" s="46" t="str">
        <f t="shared" ca="1" si="176"/>
        <v/>
      </c>
      <c r="G972" s="43" t="str">
        <f ca="1">+IF(F972&lt;&gt;"",F972*VLOOKUP(YEAR($C972),'Proyecciones DTF'!$B$4:$Y$112,IF(C972&lt;EOMONTH($C$1,61),6,IF(AND(C972&gt;=EOMONTH($C$1,61),C972&lt;EOMONTH($C$1,90)),9,IF(AND(C972&gt;=EOMONTH($C$1,91),C972&lt;EOMONTH($C$1,120)),12,IF(AND(C972&gt;=EOMONTH($C$1,121),C972&lt;EOMONTH($C$1,150)),15,IF(AND(C972&gt;=EOMONTH($C$1,151),C972&lt;EOMONTH($C$1,180)),18,IF(AND(C972&gt;=EOMONTH($C$1,181),C972&lt;EOMONTH($C$1,210)),21,24))))))),"")</f>
        <v/>
      </c>
      <c r="H972" s="47" t="str">
        <f ca="1">+IF(F972&lt;&gt;"",F972*VLOOKUP(YEAR($C972),'Proyecciones DTF'!$B$4:$Y$112,IF(C972&lt;EOMONTH($C$1,61),3,IF(AND(C972&gt;=EOMONTH($C$1,61),C972&lt;EOMONTH($C$1,90)),6,IF(AND(C972&gt;=EOMONTH($C$1,91),C972&lt;EOMONTH($C$1,120)),9,IF(AND(C972&gt;=EOMONTH($C$1,121),C972&lt;EOMONTH($C$1,150)),12,IF(AND(C972&gt;=EOMONTH($C$1,151),C972&lt;EOMONTH($C$1,180)),15,IF(AND(C972&gt;=EOMONTH($C$1,181),C972&lt;EOMONTH($C$1,210)),18,21))))))),"")</f>
        <v/>
      </c>
      <c r="I972" s="88" t="str">
        <f t="shared" ca="1" si="177"/>
        <v/>
      </c>
      <c r="J972" s="138" t="str">
        <f t="shared" ca="1" si="178"/>
        <v/>
      </c>
      <c r="K972" s="43" t="str">
        <f ca="1">+IF(G972&lt;&gt;"",SUM($G$7:G972),"")</f>
        <v/>
      </c>
      <c r="L972" s="46" t="str">
        <f t="shared" ca="1" si="179"/>
        <v/>
      </c>
      <c r="M972" s="51" t="str">
        <f ca="1">+IF(H972&lt;&gt;"",SUM($H$7:H972),"")</f>
        <v/>
      </c>
      <c r="N972" s="47" t="str">
        <f t="shared" ca="1" si="180"/>
        <v/>
      </c>
      <c r="O972" s="46" t="str">
        <f t="shared" ca="1" si="181"/>
        <v/>
      </c>
      <c r="P972" s="46" t="str">
        <f t="shared" ca="1" si="182"/>
        <v/>
      </c>
      <c r="Q972" s="53" t="str">
        <f t="shared" ca="1" si="183"/>
        <v/>
      </c>
      <c r="R972" s="53" t="str">
        <f t="shared" ca="1" si="184"/>
        <v/>
      </c>
    </row>
    <row r="973" spans="1:18" x14ac:dyDescent="0.25">
      <c r="A973" s="31">
        <v>967</v>
      </c>
      <c r="B973" s="37" t="str">
        <f t="shared" ca="1" si="174"/>
        <v/>
      </c>
      <c r="C973" s="40" t="str">
        <f t="shared" ca="1" si="175"/>
        <v/>
      </c>
      <c r="D973" s="43" t="str">
        <f ca="1">+IF($C973&lt;&gt;"",VLOOKUP(YEAR($C973),'Proyecciones cuota'!$B$5:$C$113,2,FALSE),"")</f>
        <v/>
      </c>
      <c r="E973" s="171">
        <f ca="1">IFERROR(IF($D973&lt;&gt;"",VLOOKUP(C973,Simulador!$H$17:$I$27,2,FALSE),0),0)</f>
        <v>0</v>
      </c>
      <c r="F973" s="46" t="str">
        <f t="shared" ca="1" si="176"/>
        <v/>
      </c>
      <c r="G973" s="43" t="str">
        <f ca="1">+IF(F973&lt;&gt;"",F973*VLOOKUP(YEAR($C973),'Proyecciones DTF'!$B$4:$Y$112,IF(C973&lt;EOMONTH($C$1,61),6,IF(AND(C973&gt;=EOMONTH($C$1,61),C973&lt;EOMONTH($C$1,90)),9,IF(AND(C973&gt;=EOMONTH($C$1,91),C973&lt;EOMONTH($C$1,120)),12,IF(AND(C973&gt;=EOMONTH($C$1,121),C973&lt;EOMONTH($C$1,150)),15,IF(AND(C973&gt;=EOMONTH($C$1,151),C973&lt;EOMONTH($C$1,180)),18,IF(AND(C973&gt;=EOMONTH($C$1,181),C973&lt;EOMONTH($C$1,210)),21,24))))))),"")</f>
        <v/>
      </c>
      <c r="H973" s="47" t="str">
        <f ca="1">+IF(F973&lt;&gt;"",F973*VLOOKUP(YEAR($C973),'Proyecciones DTF'!$B$4:$Y$112,IF(C973&lt;EOMONTH($C$1,61),3,IF(AND(C973&gt;=EOMONTH($C$1,61),C973&lt;EOMONTH($C$1,90)),6,IF(AND(C973&gt;=EOMONTH($C$1,91),C973&lt;EOMONTH($C$1,120)),9,IF(AND(C973&gt;=EOMONTH($C$1,121),C973&lt;EOMONTH($C$1,150)),12,IF(AND(C973&gt;=EOMONTH($C$1,151),C973&lt;EOMONTH($C$1,180)),15,IF(AND(C973&gt;=EOMONTH($C$1,181),C973&lt;EOMONTH($C$1,210)),18,21))))))),"")</f>
        <v/>
      </c>
      <c r="I973" s="88" t="str">
        <f t="shared" ca="1" si="177"/>
        <v/>
      </c>
      <c r="J973" s="138" t="str">
        <f t="shared" ca="1" si="178"/>
        <v/>
      </c>
      <c r="K973" s="43" t="str">
        <f ca="1">+IF(G973&lt;&gt;"",SUM($G$7:G973),"")</f>
        <v/>
      </c>
      <c r="L973" s="46" t="str">
        <f t="shared" ca="1" si="179"/>
        <v/>
      </c>
      <c r="M973" s="51" t="str">
        <f ca="1">+IF(H973&lt;&gt;"",SUM($H$7:H973),"")</f>
        <v/>
      </c>
      <c r="N973" s="47" t="str">
        <f t="shared" ca="1" si="180"/>
        <v/>
      </c>
      <c r="O973" s="46" t="str">
        <f t="shared" ca="1" si="181"/>
        <v/>
      </c>
      <c r="P973" s="46" t="str">
        <f t="shared" ca="1" si="182"/>
        <v/>
      </c>
      <c r="Q973" s="53" t="str">
        <f t="shared" ca="1" si="183"/>
        <v/>
      </c>
      <c r="R973" s="53" t="str">
        <f t="shared" ca="1" si="184"/>
        <v/>
      </c>
    </row>
    <row r="974" spans="1:18" x14ac:dyDescent="0.25">
      <c r="A974" s="31">
        <v>968</v>
      </c>
      <c r="B974" s="37" t="str">
        <f t="shared" ca="1" si="174"/>
        <v/>
      </c>
      <c r="C974" s="40" t="str">
        <f t="shared" ca="1" si="175"/>
        <v/>
      </c>
      <c r="D974" s="43" t="str">
        <f ca="1">+IF($C974&lt;&gt;"",VLOOKUP(YEAR($C974),'Proyecciones cuota'!$B$5:$C$113,2,FALSE),"")</f>
        <v/>
      </c>
      <c r="E974" s="171">
        <f ca="1">IFERROR(IF($D974&lt;&gt;"",VLOOKUP(C974,Simulador!$H$17:$I$27,2,FALSE),0),0)</f>
        <v>0</v>
      </c>
      <c r="F974" s="46" t="str">
        <f t="shared" ca="1" si="176"/>
        <v/>
      </c>
      <c r="G974" s="43" t="str">
        <f ca="1">+IF(F974&lt;&gt;"",F974*VLOOKUP(YEAR($C974),'Proyecciones DTF'!$B$4:$Y$112,IF(C974&lt;EOMONTH($C$1,61),6,IF(AND(C974&gt;=EOMONTH($C$1,61),C974&lt;EOMONTH($C$1,90)),9,IF(AND(C974&gt;=EOMONTH($C$1,91),C974&lt;EOMONTH($C$1,120)),12,IF(AND(C974&gt;=EOMONTH($C$1,121),C974&lt;EOMONTH($C$1,150)),15,IF(AND(C974&gt;=EOMONTH($C$1,151),C974&lt;EOMONTH($C$1,180)),18,IF(AND(C974&gt;=EOMONTH($C$1,181),C974&lt;EOMONTH($C$1,210)),21,24))))))),"")</f>
        <v/>
      </c>
      <c r="H974" s="47" t="str">
        <f ca="1">+IF(F974&lt;&gt;"",F974*VLOOKUP(YEAR($C974),'Proyecciones DTF'!$B$4:$Y$112,IF(C974&lt;EOMONTH($C$1,61),3,IF(AND(C974&gt;=EOMONTH($C$1,61),C974&lt;EOMONTH($C$1,90)),6,IF(AND(C974&gt;=EOMONTH($C$1,91),C974&lt;EOMONTH($C$1,120)),9,IF(AND(C974&gt;=EOMONTH($C$1,121),C974&lt;EOMONTH($C$1,150)),12,IF(AND(C974&gt;=EOMONTH($C$1,151),C974&lt;EOMONTH($C$1,180)),15,IF(AND(C974&gt;=EOMONTH($C$1,181),C974&lt;EOMONTH($C$1,210)),18,21))))))),"")</f>
        <v/>
      </c>
      <c r="I974" s="88" t="str">
        <f t="shared" ca="1" si="177"/>
        <v/>
      </c>
      <c r="J974" s="138" t="str">
        <f t="shared" ca="1" si="178"/>
        <v/>
      </c>
      <c r="K974" s="43" t="str">
        <f ca="1">+IF(G974&lt;&gt;"",SUM($G$7:G974),"")</f>
        <v/>
      </c>
      <c r="L974" s="46" t="str">
        <f t="shared" ca="1" si="179"/>
        <v/>
      </c>
      <c r="M974" s="51" t="str">
        <f ca="1">+IF(H974&lt;&gt;"",SUM($H$7:H974),"")</f>
        <v/>
      </c>
      <c r="N974" s="47" t="str">
        <f t="shared" ca="1" si="180"/>
        <v/>
      </c>
      <c r="O974" s="46" t="str">
        <f t="shared" ca="1" si="181"/>
        <v/>
      </c>
      <c r="P974" s="46" t="str">
        <f t="shared" ca="1" si="182"/>
        <v/>
      </c>
      <c r="Q974" s="53" t="str">
        <f t="shared" ca="1" si="183"/>
        <v/>
      </c>
      <c r="R974" s="53" t="str">
        <f t="shared" ca="1" si="184"/>
        <v/>
      </c>
    </row>
    <row r="975" spans="1:18" x14ac:dyDescent="0.25">
      <c r="A975" s="31">
        <v>969</v>
      </c>
      <c r="B975" s="37" t="str">
        <f t="shared" ca="1" si="174"/>
        <v/>
      </c>
      <c r="C975" s="40" t="str">
        <f t="shared" ca="1" si="175"/>
        <v/>
      </c>
      <c r="D975" s="43" t="str">
        <f ca="1">+IF($C975&lt;&gt;"",VLOOKUP(YEAR($C975),'Proyecciones cuota'!$B$5:$C$113,2,FALSE),"")</f>
        <v/>
      </c>
      <c r="E975" s="171">
        <f ca="1">IFERROR(IF($D975&lt;&gt;"",VLOOKUP(C975,Simulador!$H$17:$I$27,2,FALSE),0),0)</f>
        <v>0</v>
      </c>
      <c r="F975" s="46" t="str">
        <f t="shared" ca="1" si="176"/>
        <v/>
      </c>
      <c r="G975" s="43" t="str">
        <f ca="1">+IF(F975&lt;&gt;"",F975*VLOOKUP(YEAR($C975),'Proyecciones DTF'!$B$4:$Y$112,IF(C975&lt;EOMONTH($C$1,61),6,IF(AND(C975&gt;=EOMONTH($C$1,61),C975&lt;EOMONTH($C$1,90)),9,IF(AND(C975&gt;=EOMONTH($C$1,91),C975&lt;EOMONTH($C$1,120)),12,IF(AND(C975&gt;=EOMONTH($C$1,121),C975&lt;EOMONTH($C$1,150)),15,IF(AND(C975&gt;=EOMONTH($C$1,151),C975&lt;EOMONTH($C$1,180)),18,IF(AND(C975&gt;=EOMONTH($C$1,181),C975&lt;EOMONTH($C$1,210)),21,24))))))),"")</f>
        <v/>
      </c>
      <c r="H975" s="47" t="str">
        <f ca="1">+IF(F975&lt;&gt;"",F975*VLOOKUP(YEAR($C975),'Proyecciones DTF'!$B$4:$Y$112,IF(C975&lt;EOMONTH($C$1,61),3,IF(AND(C975&gt;=EOMONTH($C$1,61),C975&lt;EOMONTH($C$1,90)),6,IF(AND(C975&gt;=EOMONTH($C$1,91),C975&lt;EOMONTH($C$1,120)),9,IF(AND(C975&gt;=EOMONTH($C$1,121),C975&lt;EOMONTH($C$1,150)),12,IF(AND(C975&gt;=EOMONTH($C$1,151),C975&lt;EOMONTH($C$1,180)),15,IF(AND(C975&gt;=EOMONTH($C$1,181),C975&lt;EOMONTH($C$1,210)),18,21))))))),"")</f>
        <v/>
      </c>
      <c r="I975" s="88" t="str">
        <f t="shared" ca="1" si="177"/>
        <v/>
      </c>
      <c r="J975" s="138" t="str">
        <f t="shared" ca="1" si="178"/>
        <v/>
      </c>
      <c r="K975" s="43" t="str">
        <f ca="1">+IF(G975&lt;&gt;"",SUM($G$7:G975),"")</f>
        <v/>
      </c>
      <c r="L975" s="46" t="str">
        <f t="shared" ca="1" si="179"/>
        <v/>
      </c>
      <c r="M975" s="51" t="str">
        <f ca="1">+IF(H975&lt;&gt;"",SUM($H$7:H975),"")</f>
        <v/>
      </c>
      <c r="N975" s="47" t="str">
        <f t="shared" ca="1" si="180"/>
        <v/>
      </c>
      <c r="O975" s="46" t="str">
        <f t="shared" ca="1" si="181"/>
        <v/>
      </c>
      <c r="P975" s="46" t="str">
        <f t="shared" ca="1" si="182"/>
        <v/>
      </c>
      <c r="Q975" s="53" t="str">
        <f t="shared" ca="1" si="183"/>
        <v/>
      </c>
      <c r="R975" s="53" t="str">
        <f t="shared" ca="1" si="184"/>
        <v/>
      </c>
    </row>
    <row r="976" spans="1:18" x14ac:dyDescent="0.25">
      <c r="A976" s="31">
        <v>970</v>
      </c>
      <c r="B976" s="37" t="str">
        <f t="shared" ca="1" si="174"/>
        <v/>
      </c>
      <c r="C976" s="40" t="str">
        <f t="shared" ca="1" si="175"/>
        <v/>
      </c>
      <c r="D976" s="43" t="str">
        <f ca="1">+IF($C976&lt;&gt;"",VLOOKUP(YEAR($C976),'Proyecciones cuota'!$B$5:$C$113,2,FALSE),"")</f>
        <v/>
      </c>
      <c r="E976" s="171">
        <f ca="1">IFERROR(IF($D976&lt;&gt;"",VLOOKUP(C976,Simulador!$H$17:$I$27,2,FALSE),0),0)</f>
        <v>0</v>
      </c>
      <c r="F976" s="46" t="str">
        <f t="shared" ca="1" si="176"/>
        <v/>
      </c>
      <c r="G976" s="43" t="str">
        <f ca="1">+IF(F976&lt;&gt;"",F976*VLOOKUP(YEAR($C976),'Proyecciones DTF'!$B$4:$Y$112,IF(C976&lt;EOMONTH($C$1,61),6,IF(AND(C976&gt;=EOMONTH($C$1,61),C976&lt;EOMONTH($C$1,90)),9,IF(AND(C976&gt;=EOMONTH($C$1,91),C976&lt;EOMONTH($C$1,120)),12,IF(AND(C976&gt;=EOMONTH($C$1,121),C976&lt;EOMONTH($C$1,150)),15,IF(AND(C976&gt;=EOMONTH($C$1,151),C976&lt;EOMONTH($C$1,180)),18,IF(AND(C976&gt;=EOMONTH($C$1,181),C976&lt;EOMONTH($C$1,210)),21,24))))))),"")</f>
        <v/>
      </c>
      <c r="H976" s="47" t="str">
        <f ca="1">+IF(F976&lt;&gt;"",F976*VLOOKUP(YEAR($C976),'Proyecciones DTF'!$B$4:$Y$112,IF(C976&lt;EOMONTH($C$1,61),3,IF(AND(C976&gt;=EOMONTH($C$1,61),C976&lt;EOMONTH($C$1,90)),6,IF(AND(C976&gt;=EOMONTH($C$1,91),C976&lt;EOMONTH($C$1,120)),9,IF(AND(C976&gt;=EOMONTH($C$1,121),C976&lt;EOMONTH($C$1,150)),12,IF(AND(C976&gt;=EOMONTH($C$1,151),C976&lt;EOMONTH($C$1,180)),15,IF(AND(C976&gt;=EOMONTH($C$1,181),C976&lt;EOMONTH($C$1,210)),18,21))))))),"")</f>
        <v/>
      </c>
      <c r="I976" s="88" t="str">
        <f t="shared" ca="1" si="177"/>
        <v/>
      </c>
      <c r="J976" s="138" t="str">
        <f t="shared" ca="1" si="178"/>
        <v/>
      </c>
      <c r="K976" s="43" t="str">
        <f ca="1">+IF(G976&lt;&gt;"",SUM($G$7:G976),"")</f>
        <v/>
      </c>
      <c r="L976" s="46" t="str">
        <f t="shared" ca="1" si="179"/>
        <v/>
      </c>
      <c r="M976" s="51" t="str">
        <f ca="1">+IF(H976&lt;&gt;"",SUM($H$7:H976),"")</f>
        <v/>
      </c>
      <c r="N976" s="47" t="str">
        <f t="shared" ca="1" si="180"/>
        <v/>
      </c>
      <c r="O976" s="46" t="str">
        <f t="shared" ca="1" si="181"/>
        <v/>
      </c>
      <c r="P976" s="46" t="str">
        <f t="shared" ca="1" si="182"/>
        <v/>
      </c>
      <c r="Q976" s="53" t="str">
        <f t="shared" ca="1" si="183"/>
        <v/>
      </c>
      <c r="R976" s="53" t="str">
        <f t="shared" ca="1" si="184"/>
        <v/>
      </c>
    </row>
    <row r="977" spans="1:18" x14ac:dyDescent="0.25">
      <c r="A977" s="31">
        <v>971</v>
      </c>
      <c r="B977" s="37" t="str">
        <f t="shared" ca="1" si="174"/>
        <v/>
      </c>
      <c r="C977" s="40" t="str">
        <f t="shared" ca="1" si="175"/>
        <v/>
      </c>
      <c r="D977" s="43" t="str">
        <f ca="1">+IF($C977&lt;&gt;"",VLOOKUP(YEAR($C977),'Proyecciones cuota'!$B$5:$C$113,2,FALSE),"")</f>
        <v/>
      </c>
      <c r="E977" s="171">
        <f ca="1">IFERROR(IF($D977&lt;&gt;"",VLOOKUP(C977,Simulador!$H$17:$I$27,2,FALSE),0),0)</f>
        <v>0</v>
      </c>
      <c r="F977" s="46" t="str">
        <f t="shared" ca="1" si="176"/>
        <v/>
      </c>
      <c r="G977" s="43" t="str">
        <f ca="1">+IF(F977&lt;&gt;"",F977*VLOOKUP(YEAR($C977),'Proyecciones DTF'!$B$4:$Y$112,IF(C977&lt;EOMONTH($C$1,61),6,IF(AND(C977&gt;=EOMONTH($C$1,61),C977&lt;EOMONTH($C$1,90)),9,IF(AND(C977&gt;=EOMONTH($C$1,91),C977&lt;EOMONTH($C$1,120)),12,IF(AND(C977&gt;=EOMONTH($C$1,121),C977&lt;EOMONTH($C$1,150)),15,IF(AND(C977&gt;=EOMONTH($C$1,151),C977&lt;EOMONTH($C$1,180)),18,IF(AND(C977&gt;=EOMONTH($C$1,181),C977&lt;EOMONTH($C$1,210)),21,24))))))),"")</f>
        <v/>
      </c>
      <c r="H977" s="47" t="str">
        <f ca="1">+IF(F977&lt;&gt;"",F977*VLOOKUP(YEAR($C977),'Proyecciones DTF'!$B$4:$Y$112,IF(C977&lt;EOMONTH($C$1,61),3,IF(AND(C977&gt;=EOMONTH($C$1,61),C977&lt;EOMONTH($C$1,90)),6,IF(AND(C977&gt;=EOMONTH($C$1,91),C977&lt;EOMONTH($C$1,120)),9,IF(AND(C977&gt;=EOMONTH($C$1,121),C977&lt;EOMONTH($C$1,150)),12,IF(AND(C977&gt;=EOMONTH($C$1,151),C977&lt;EOMONTH($C$1,180)),15,IF(AND(C977&gt;=EOMONTH($C$1,181),C977&lt;EOMONTH($C$1,210)),18,21))))))),"")</f>
        <v/>
      </c>
      <c r="I977" s="88" t="str">
        <f t="shared" ca="1" si="177"/>
        <v/>
      </c>
      <c r="J977" s="138" t="str">
        <f t="shared" ca="1" si="178"/>
        <v/>
      </c>
      <c r="K977" s="43" t="str">
        <f ca="1">+IF(G977&lt;&gt;"",SUM($G$7:G977),"")</f>
        <v/>
      </c>
      <c r="L977" s="46" t="str">
        <f t="shared" ca="1" si="179"/>
        <v/>
      </c>
      <c r="M977" s="51" t="str">
        <f ca="1">+IF(H977&lt;&gt;"",SUM($H$7:H977),"")</f>
        <v/>
      </c>
      <c r="N977" s="47" t="str">
        <f t="shared" ca="1" si="180"/>
        <v/>
      </c>
      <c r="O977" s="46" t="str">
        <f t="shared" ca="1" si="181"/>
        <v/>
      </c>
      <c r="P977" s="46" t="str">
        <f t="shared" ca="1" si="182"/>
        <v/>
      </c>
      <c r="Q977" s="53" t="str">
        <f t="shared" ca="1" si="183"/>
        <v/>
      </c>
      <c r="R977" s="53" t="str">
        <f t="shared" ca="1" si="184"/>
        <v/>
      </c>
    </row>
    <row r="978" spans="1:18" x14ac:dyDescent="0.25">
      <c r="A978" s="31">
        <v>972</v>
      </c>
      <c r="B978" s="37" t="str">
        <f t="shared" ca="1" si="174"/>
        <v/>
      </c>
      <c r="C978" s="40" t="str">
        <f t="shared" ca="1" si="175"/>
        <v/>
      </c>
      <c r="D978" s="43" t="str">
        <f ca="1">+IF($C978&lt;&gt;"",VLOOKUP(YEAR($C978),'Proyecciones cuota'!$B$5:$C$113,2,FALSE),"")</f>
        <v/>
      </c>
      <c r="E978" s="171">
        <f ca="1">IFERROR(IF($D978&lt;&gt;"",VLOOKUP(C978,Simulador!$H$17:$I$27,2,FALSE),0),0)</f>
        <v>0</v>
      </c>
      <c r="F978" s="46" t="str">
        <f t="shared" ca="1" si="176"/>
        <v/>
      </c>
      <c r="G978" s="43" t="str">
        <f ca="1">+IF(F978&lt;&gt;"",F978*VLOOKUP(YEAR($C978),'Proyecciones DTF'!$B$4:$Y$112,IF(C978&lt;EOMONTH($C$1,61),6,IF(AND(C978&gt;=EOMONTH($C$1,61),C978&lt;EOMONTH($C$1,90)),9,IF(AND(C978&gt;=EOMONTH($C$1,91),C978&lt;EOMONTH($C$1,120)),12,IF(AND(C978&gt;=EOMONTH($C$1,121),C978&lt;EOMONTH($C$1,150)),15,IF(AND(C978&gt;=EOMONTH($C$1,151),C978&lt;EOMONTH($C$1,180)),18,IF(AND(C978&gt;=EOMONTH($C$1,181),C978&lt;EOMONTH($C$1,210)),21,24))))))),"")</f>
        <v/>
      </c>
      <c r="H978" s="47" t="str">
        <f ca="1">+IF(F978&lt;&gt;"",F978*VLOOKUP(YEAR($C978),'Proyecciones DTF'!$B$4:$Y$112,IF(C978&lt;EOMONTH($C$1,61),3,IF(AND(C978&gt;=EOMONTH($C$1,61),C978&lt;EOMONTH($C$1,90)),6,IF(AND(C978&gt;=EOMONTH($C$1,91),C978&lt;EOMONTH($C$1,120)),9,IF(AND(C978&gt;=EOMONTH($C$1,121),C978&lt;EOMONTH($C$1,150)),12,IF(AND(C978&gt;=EOMONTH($C$1,151),C978&lt;EOMONTH($C$1,180)),15,IF(AND(C978&gt;=EOMONTH($C$1,181),C978&lt;EOMONTH($C$1,210)),18,21))))))),"")</f>
        <v/>
      </c>
      <c r="I978" s="88" t="str">
        <f t="shared" ca="1" si="177"/>
        <v/>
      </c>
      <c r="J978" s="138" t="str">
        <f t="shared" ca="1" si="178"/>
        <v/>
      </c>
      <c r="K978" s="43" t="str">
        <f ca="1">+IF(G978&lt;&gt;"",SUM($G$7:G978),"")</f>
        <v/>
      </c>
      <c r="L978" s="46" t="str">
        <f t="shared" ca="1" si="179"/>
        <v/>
      </c>
      <c r="M978" s="51" t="str">
        <f ca="1">+IF(H978&lt;&gt;"",SUM($H$7:H978),"")</f>
        <v/>
      </c>
      <c r="N978" s="47" t="str">
        <f t="shared" ca="1" si="180"/>
        <v/>
      </c>
      <c r="O978" s="46" t="str">
        <f t="shared" ca="1" si="181"/>
        <v/>
      </c>
      <c r="P978" s="46" t="str">
        <f t="shared" ca="1" si="182"/>
        <v/>
      </c>
      <c r="Q978" s="53" t="str">
        <f t="shared" ca="1" si="183"/>
        <v/>
      </c>
      <c r="R978" s="53" t="str">
        <f t="shared" ca="1" si="184"/>
        <v/>
      </c>
    </row>
    <row r="979" spans="1:18" x14ac:dyDescent="0.25">
      <c r="A979" s="31">
        <v>973</v>
      </c>
      <c r="B979" s="37" t="str">
        <f t="shared" ca="1" si="174"/>
        <v/>
      </c>
      <c r="C979" s="40" t="str">
        <f t="shared" ca="1" si="175"/>
        <v/>
      </c>
      <c r="D979" s="43" t="str">
        <f ca="1">+IF($C979&lt;&gt;"",VLOOKUP(YEAR($C979),'Proyecciones cuota'!$B$5:$C$113,2,FALSE),"")</f>
        <v/>
      </c>
      <c r="E979" s="171">
        <f ca="1">IFERROR(IF($D979&lt;&gt;"",VLOOKUP(C979,Simulador!$H$17:$I$27,2,FALSE),0),0)</f>
        <v>0</v>
      </c>
      <c r="F979" s="46" t="str">
        <f t="shared" ca="1" si="176"/>
        <v/>
      </c>
      <c r="G979" s="43" t="str">
        <f ca="1">+IF(F979&lt;&gt;"",F979*VLOOKUP(YEAR($C979),'Proyecciones DTF'!$B$4:$Y$112,IF(C979&lt;EOMONTH($C$1,61),6,IF(AND(C979&gt;=EOMONTH($C$1,61),C979&lt;EOMONTH($C$1,90)),9,IF(AND(C979&gt;=EOMONTH($C$1,91),C979&lt;EOMONTH($C$1,120)),12,IF(AND(C979&gt;=EOMONTH($C$1,121),C979&lt;EOMONTH($C$1,150)),15,IF(AND(C979&gt;=EOMONTH($C$1,151),C979&lt;EOMONTH($C$1,180)),18,IF(AND(C979&gt;=EOMONTH($C$1,181),C979&lt;EOMONTH($C$1,210)),21,24))))))),"")</f>
        <v/>
      </c>
      <c r="H979" s="47" t="str">
        <f ca="1">+IF(F979&lt;&gt;"",F979*VLOOKUP(YEAR($C979),'Proyecciones DTF'!$B$4:$Y$112,IF(C979&lt;EOMONTH($C$1,61),3,IF(AND(C979&gt;=EOMONTH($C$1,61),C979&lt;EOMONTH($C$1,90)),6,IF(AND(C979&gt;=EOMONTH($C$1,91),C979&lt;EOMONTH($C$1,120)),9,IF(AND(C979&gt;=EOMONTH($C$1,121),C979&lt;EOMONTH($C$1,150)),12,IF(AND(C979&gt;=EOMONTH($C$1,151),C979&lt;EOMONTH($C$1,180)),15,IF(AND(C979&gt;=EOMONTH($C$1,181),C979&lt;EOMONTH($C$1,210)),18,21))))))),"")</f>
        <v/>
      </c>
      <c r="I979" s="88" t="str">
        <f t="shared" ca="1" si="177"/>
        <v/>
      </c>
      <c r="J979" s="138" t="str">
        <f t="shared" ca="1" si="178"/>
        <v/>
      </c>
      <c r="K979" s="43" t="str">
        <f ca="1">+IF(G979&lt;&gt;"",SUM($G$7:G979),"")</f>
        <v/>
      </c>
      <c r="L979" s="46" t="str">
        <f t="shared" ca="1" si="179"/>
        <v/>
      </c>
      <c r="M979" s="51" t="str">
        <f ca="1">+IF(H979&lt;&gt;"",SUM($H$7:H979),"")</f>
        <v/>
      </c>
      <c r="N979" s="47" t="str">
        <f t="shared" ca="1" si="180"/>
        <v/>
      </c>
      <c r="O979" s="46" t="str">
        <f t="shared" ca="1" si="181"/>
        <v/>
      </c>
      <c r="P979" s="46" t="str">
        <f t="shared" ca="1" si="182"/>
        <v/>
      </c>
      <c r="Q979" s="53" t="str">
        <f t="shared" ca="1" si="183"/>
        <v/>
      </c>
      <c r="R979" s="53" t="str">
        <f t="shared" ca="1" si="184"/>
        <v/>
      </c>
    </row>
    <row r="980" spans="1:18" x14ac:dyDescent="0.25">
      <c r="A980" s="31">
        <v>974</v>
      </c>
      <c r="B980" s="37" t="str">
        <f t="shared" ca="1" si="174"/>
        <v/>
      </c>
      <c r="C980" s="40" t="str">
        <f t="shared" ca="1" si="175"/>
        <v/>
      </c>
      <c r="D980" s="43" t="str">
        <f ca="1">+IF($C980&lt;&gt;"",VLOOKUP(YEAR($C980),'Proyecciones cuota'!$B$5:$C$113,2,FALSE),"")</f>
        <v/>
      </c>
      <c r="E980" s="171">
        <f ca="1">IFERROR(IF($D980&lt;&gt;"",VLOOKUP(C980,Simulador!$H$17:$I$27,2,FALSE),0),0)</f>
        <v>0</v>
      </c>
      <c r="F980" s="46" t="str">
        <f t="shared" ca="1" si="176"/>
        <v/>
      </c>
      <c r="G980" s="43" t="str">
        <f ca="1">+IF(F980&lt;&gt;"",F980*VLOOKUP(YEAR($C980),'Proyecciones DTF'!$B$4:$Y$112,IF(C980&lt;EOMONTH($C$1,61),6,IF(AND(C980&gt;=EOMONTH($C$1,61),C980&lt;EOMONTH($C$1,90)),9,IF(AND(C980&gt;=EOMONTH($C$1,91),C980&lt;EOMONTH($C$1,120)),12,IF(AND(C980&gt;=EOMONTH($C$1,121),C980&lt;EOMONTH($C$1,150)),15,IF(AND(C980&gt;=EOMONTH($C$1,151),C980&lt;EOMONTH($C$1,180)),18,IF(AND(C980&gt;=EOMONTH($C$1,181),C980&lt;EOMONTH($C$1,210)),21,24))))))),"")</f>
        <v/>
      </c>
      <c r="H980" s="47" t="str">
        <f ca="1">+IF(F980&lt;&gt;"",F980*VLOOKUP(YEAR($C980),'Proyecciones DTF'!$B$4:$Y$112,IF(C980&lt;EOMONTH($C$1,61),3,IF(AND(C980&gt;=EOMONTH($C$1,61),C980&lt;EOMONTH($C$1,90)),6,IF(AND(C980&gt;=EOMONTH($C$1,91),C980&lt;EOMONTH($C$1,120)),9,IF(AND(C980&gt;=EOMONTH($C$1,121),C980&lt;EOMONTH($C$1,150)),12,IF(AND(C980&gt;=EOMONTH($C$1,151),C980&lt;EOMONTH($C$1,180)),15,IF(AND(C980&gt;=EOMONTH($C$1,181),C980&lt;EOMONTH($C$1,210)),18,21))))))),"")</f>
        <v/>
      </c>
      <c r="I980" s="88" t="str">
        <f t="shared" ca="1" si="177"/>
        <v/>
      </c>
      <c r="J980" s="138" t="str">
        <f t="shared" ca="1" si="178"/>
        <v/>
      </c>
      <c r="K980" s="43" t="str">
        <f ca="1">+IF(G980&lt;&gt;"",SUM($G$7:G980),"")</f>
        <v/>
      </c>
      <c r="L980" s="46" t="str">
        <f t="shared" ca="1" si="179"/>
        <v/>
      </c>
      <c r="M980" s="51" t="str">
        <f ca="1">+IF(H980&lt;&gt;"",SUM($H$7:H980),"")</f>
        <v/>
      </c>
      <c r="N980" s="47" t="str">
        <f t="shared" ca="1" si="180"/>
        <v/>
      </c>
      <c r="O980" s="46" t="str">
        <f t="shared" ca="1" si="181"/>
        <v/>
      </c>
      <c r="P980" s="46" t="str">
        <f t="shared" ca="1" si="182"/>
        <v/>
      </c>
      <c r="Q980" s="53" t="str">
        <f t="shared" ca="1" si="183"/>
        <v/>
      </c>
      <c r="R980" s="53" t="str">
        <f t="shared" ca="1" si="184"/>
        <v/>
      </c>
    </row>
    <row r="981" spans="1:18" x14ac:dyDescent="0.25">
      <c r="A981" s="31">
        <v>975</v>
      </c>
      <c r="B981" s="37" t="str">
        <f t="shared" ca="1" si="174"/>
        <v/>
      </c>
      <c r="C981" s="40" t="str">
        <f t="shared" ca="1" si="175"/>
        <v/>
      </c>
      <c r="D981" s="43" t="str">
        <f ca="1">+IF($C981&lt;&gt;"",VLOOKUP(YEAR($C981),'Proyecciones cuota'!$B$5:$C$113,2,FALSE),"")</f>
        <v/>
      </c>
      <c r="E981" s="171">
        <f ca="1">IFERROR(IF($D981&lt;&gt;"",VLOOKUP(C981,Simulador!$H$17:$I$27,2,FALSE),0),0)</f>
        <v>0</v>
      </c>
      <c r="F981" s="46" t="str">
        <f t="shared" ca="1" si="176"/>
        <v/>
      </c>
      <c r="G981" s="43" t="str">
        <f ca="1">+IF(F981&lt;&gt;"",F981*VLOOKUP(YEAR($C981),'Proyecciones DTF'!$B$4:$Y$112,IF(C981&lt;EOMONTH($C$1,61),6,IF(AND(C981&gt;=EOMONTH($C$1,61),C981&lt;EOMONTH($C$1,90)),9,IF(AND(C981&gt;=EOMONTH($C$1,91),C981&lt;EOMONTH($C$1,120)),12,IF(AND(C981&gt;=EOMONTH($C$1,121),C981&lt;EOMONTH($C$1,150)),15,IF(AND(C981&gt;=EOMONTH($C$1,151),C981&lt;EOMONTH($C$1,180)),18,IF(AND(C981&gt;=EOMONTH($C$1,181),C981&lt;EOMONTH($C$1,210)),21,24))))))),"")</f>
        <v/>
      </c>
      <c r="H981" s="47" t="str">
        <f ca="1">+IF(F981&lt;&gt;"",F981*VLOOKUP(YEAR($C981),'Proyecciones DTF'!$B$4:$Y$112,IF(C981&lt;EOMONTH($C$1,61),3,IF(AND(C981&gt;=EOMONTH($C$1,61),C981&lt;EOMONTH($C$1,90)),6,IF(AND(C981&gt;=EOMONTH($C$1,91),C981&lt;EOMONTH($C$1,120)),9,IF(AND(C981&gt;=EOMONTH($C$1,121),C981&lt;EOMONTH($C$1,150)),12,IF(AND(C981&gt;=EOMONTH($C$1,151),C981&lt;EOMONTH($C$1,180)),15,IF(AND(C981&gt;=EOMONTH($C$1,181),C981&lt;EOMONTH($C$1,210)),18,21))))))),"")</f>
        <v/>
      </c>
      <c r="I981" s="88" t="str">
        <f t="shared" ca="1" si="177"/>
        <v/>
      </c>
      <c r="J981" s="138" t="str">
        <f t="shared" ca="1" si="178"/>
        <v/>
      </c>
      <c r="K981" s="43" t="str">
        <f ca="1">+IF(G981&lt;&gt;"",SUM($G$7:G981),"")</f>
        <v/>
      </c>
      <c r="L981" s="46" t="str">
        <f t="shared" ca="1" si="179"/>
        <v/>
      </c>
      <c r="M981" s="51" t="str">
        <f ca="1">+IF(H981&lt;&gt;"",SUM($H$7:H981),"")</f>
        <v/>
      </c>
      <c r="N981" s="47" t="str">
        <f t="shared" ca="1" si="180"/>
        <v/>
      </c>
      <c r="O981" s="46" t="str">
        <f t="shared" ca="1" si="181"/>
        <v/>
      </c>
      <c r="P981" s="46" t="str">
        <f t="shared" ca="1" si="182"/>
        <v/>
      </c>
      <c r="Q981" s="53" t="str">
        <f t="shared" ca="1" si="183"/>
        <v/>
      </c>
      <c r="R981" s="53" t="str">
        <f t="shared" ca="1" si="184"/>
        <v/>
      </c>
    </row>
    <row r="982" spans="1:18" x14ac:dyDescent="0.25">
      <c r="A982" s="31">
        <v>976</v>
      </c>
      <c r="B982" s="37" t="str">
        <f t="shared" ca="1" si="174"/>
        <v/>
      </c>
      <c r="C982" s="40" t="str">
        <f t="shared" ca="1" si="175"/>
        <v/>
      </c>
      <c r="D982" s="43" t="str">
        <f ca="1">+IF($C982&lt;&gt;"",VLOOKUP(YEAR($C982),'Proyecciones cuota'!$B$5:$C$113,2,FALSE),"")</f>
        <v/>
      </c>
      <c r="E982" s="171">
        <f ca="1">IFERROR(IF($D982&lt;&gt;"",VLOOKUP(C982,Simulador!$H$17:$I$27,2,FALSE),0),0)</f>
        <v>0</v>
      </c>
      <c r="F982" s="46" t="str">
        <f t="shared" ca="1" si="176"/>
        <v/>
      </c>
      <c r="G982" s="43" t="str">
        <f ca="1">+IF(F982&lt;&gt;"",F982*VLOOKUP(YEAR($C982),'Proyecciones DTF'!$B$4:$Y$112,IF(C982&lt;EOMONTH($C$1,61),6,IF(AND(C982&gt;=EOMONTH($C$1,61),C982&lt;EOMONTH($C$1,90)),9,IF(AND(C982&gt;=EOMONTH($C$1,91),C982&lt;EOMONTH($C$1,120)),12,IF(AND(C982&gt;=EOMONTH($C$1,121),C982&lt;EOMONTH($C$1,150)),15,IF(AND(C982&gt;=EOMONTH($C$1,151),C982&lt;EOMONTH($C$1,180)),18,IF(AND(C982&gt;=EOMONTH($C$1,181),C982&lt;EOMONTH($C$1,210)),21,24))))))),"")</f>
        <v/>
      </c>
      <c r="H982" s="47" t="str">
        <f ca="1">+IF(F982&lt;&gt;"",F982*VLOOKUP(YEAR($C982),'Proyecciones DTF'!$B$4:$Y$112,IF(C982&lt;EOMONTH($C$1,61),3,IF(AND(C982&gt;=EOMONTH($C$1,61),C982&lt;EOMONTH($C$1,90)),6,IF(AND(C982&gt;=EOMONTH($C$1,91),C982&lt;EOMONTH($C$1,120)),9,IF(AND(C982&gt;=EOMONTH($C$1,121),C982&lt;EOMONTH($C$1,150)),12,IF(AND(C982&gt;=EOMONTH($C$1,151),C982&lt;EOMONTH($C$1,180)),15,IF(AND(C982&gt;=EOMONTH($C$1,181),C982&lt;EOMONTH($C$1,210)),18,21))))))),"")</f>
        <v/>
      </c>
      <c r="I982" s="88" t="str">
        <f t="shared" ca="1" si="177"/>
        <v/>
      </c>
      <c r="J982" s="138" t="str">
        <f t="shared" ca="1" si="178"/>
        <v/>
      </c>
      <c r="K982" s="43" t="str">
        <f ca="1">+IF(G982&lt;&gt;"",SUM($G$7:G982),"")</f>
        <v/>
      </c>
      <c r="L982" s="46" t="str">
        <f t="shared" ca="1" si="179"/>
        <v/>
      </c>
      <c r="M982" s="51" t="str">
        <f ca="1">+IF(H982&lt;&gt;"",SUM($H$7:H982),"")</f>
        <v/>
      </c>
      <c r="N982" s="47" t="str">
        <f t="shared" ca="1" si="180"/>
        <v/>
      </c>
      <c r="O982" s="46" t="str">
        <f t="shared" ca="1" si="181"/>
        <v/>
      </c>
      <c r="P982" s="46" t="str">
        <f t="shared" ca="1" si="182"/>
        <v/>
      </c>
      <c r="Q982" s="53" t="str">
        <f t="shared" ca="1" si="183"/>
        <v/>
      </c>
      <c r="R982" s="53" t="str">
        <f t="shared" ca="1" si="184"/>
        <v/>
      </c>
    </row>
    <row r="983" spans="1:18" x14ac:dyDescent="0.25">
      <c r="A983" s="31">
        <v>977</v>
      </c>
      <c r="B983" s="37" t="str">
        <f t="shared" ca="1" si="174"/>
        <v/>
      </c>
      <c r="C983" s="40" t="str">
        <f t="shared" ca="1" si="175"/>
        <v/>
      </c>
      <c r="D983" s="43" t="str">
        <f ca="1">+IF($C983&lt;&gt;"",VLOOKUP(YEAR($C983),'Proyecciones cuota'!$B$5:$C$113,2,FALSE),"")</f>
        <v/>
      </c>
      <c r="E983" s="171">
        <f ca="1">IFERROR(IF($D983&lt;&gt;"",VLOOKUP(C983,Simulador!$H$17:$I$27,2,FALSE),0),0)</f>
        <v>0</v>
      </c>
      <c r="F983" s="46" t="str">
        <f t="shared" ca="1" si="176"/>
        <v/>
      </c>
      <c r="G983" s="43" t="str">
        <f ca="1">+IF(F983&lt;&gt;"",F983*VLOOKUP(YEAR($C983),'Proyecciones DTF'!$B$4:$Y$112,IF(C983&lt;EOMONTH($C$1,61),6,IF(AND(C983&gt;=EOMONTH($C$1,61),C983&lt;EOMONTH($C$1,90)),9,IF(AND(C983&gt;=EOMONTH($C$1,91),C983&lt;EOMONTH($C$1,120)),12,IF(AND(C983&gt;=EOMONTH($C$1,121),C983&lt;EOMONTH($C$1,150)),15,IF(AND(C983&gt;=EOMONTH($C$1,151),C983&lt;EOMONTH($C$1,180)),18,IF(AND(C983&gt;=EOMONTH($C$1,181),C983&lt;EOMONTH($C$1,210)),21,24))))))),"")</f>
        <v/>
      </c>
      <c r="H983" s="47" t="str">
        <f ca="1">+IF(F983&lt;&gt;"",F983*VLOOKUP(YEAR($C983),'Proyecciones DTF'!$B$4:$Y$112,IF(C983&lt;EOMONTH($C$1,61),3,IF(AND(C983&gt;=EOMONTH($C$1,61),C983&lt;EOMONTH($C$1,90)),6,IF(AND(C983&gt;=EOMONTH($C$1,91),C983&lt;EOMONTH($C$1,120)),9,IF(AND(C983&gt;=EOMONTH($C$1,121),C983&lt;EOMONTH($C$1,150)),12,IF(AND(C983&gt;=EOMONTH($C$1,151),C983&lt;EOMONTH($C$1,180)),15,IF(AND(C983&gt;=EOMONTH($C$1,181),C983&lt;EOMONTH($C$1,210)),18,21))))))),"")</f>
        <v/>
      </c>
      <c r="I983" s="88" t="str">
        <f t="shared" ca="1" si="177"/>
        <v/>
      </c>
      <c r="J983" s="138" t="str">
        <f t="shared" ca="1" si="178"/>
        <v/>
      </c>
      <c r="K983" s="43" t="str">
        <f ca="1">+IF(G983&lt;&gt;"",SUM($G$7:G983),"")</f>
        <v/>
      </c>
      <c r="L983" s="46" t="str">
        <f t="shared" ca="1" si="179"/>
        <v/>
      </c>
      <c r="M983" s="51" t="str">
        <f ca="1">+IF(H983&lt;&gt;"",SUM($H$7:H983),"")</f>
        <v/>
      </c>
      <c r="N983" s="47" t="str">
        <f t="shared" ca="1" si="180"/>
        <v/>
      </c>
      <c r="O983" s="46" t="str">
        <f t="shared" ca="1" si="181"/>
        <v/>
      </c>
      <c r="P983" s="46" t="str">
        <f t="shared" ca="1" si="182"/>
        <v/>
      </c>
      <c r="Q983" s="53" t="str">
        <f t="shared" ca="1" si="183"/>
        <v/>
      </c>
      <c r="R983" s="53" t="str">
        <f t="shared" ca="1" si="184"/>
        <v/>
      </c>
    </row>
    <row r="984" spans="1:18" x14ac:dyDescent="0.25">
      <c r="A984" s="31">
        <v>978</v>
      </c>
      <c r="B984" s="37" t="str">
        <f t="shared" ca="1" si="174"/>
        <v/>
      </c>
      <c r="C984" s="40" t="str">
        <f t="shared" ca="1" si="175"/>
        <v/>
      </c>
      <c r="D984" s="43" t="str">
        <f ca="1">+IF($C984&lt;&gt;"",VLOOKUP(YEAR($C984),'Proyecciones cuota'!$B$5:$C$113,2,FALSE),"")</f>
        <v/>
      </c>
      <c r="E984" s="171">
        <f ca="1">IFERROR(IF($D984&lt;&gt;"",VLOOKUP(C984,Simulador!$H$17:$I$27,2,FALSE),0),0)</f>
        <v>0</v>
      </c>
      <c r="F984" s="46" t="str">
        <f t="shared" ca="1" si="176"/>
        <v/>
      </c>
      <c r="G984" s="43" t="str">
        <f ca="1">+IF(F984&lt;&gt;"",F984*VLOOKUP(YEAR($C984),'Proyecciones DTF'!$B$4:$Y$112,IF(C984&lt;EOMONTH($C$1,61),6,IF(AND(C984&gt;=EOMONTH($C$1,61),C984&lt;EOMONTH($C$1,90)),9,IF(AND(C984&gt;=EOMONTH($C$1,91),C984&lt;EOMONTH($C$1,120)),12,IF(AND(C984&gt;=EOMONTH($C$1,121),C984&lt;EOMONTH($C$1,150)),15,IF(AND(C984&gt;=EOMONTH($C$1,151),C984&lt;EOMONTH($C$1,180)),18,IF(AND(C984&gt;=EOMONTH($C$1,181),C984&lt;EOMONTH($C$1,210)),21,24))))))),"")</f>
        <v/>
      </c>
      <c r="H984" s="47" t="str">
        <f ca="1">+IF(F984&lt;&gt;"",F984*VLOOKUP(YEAR($C984),'Proyecciones DTF'!$B$4:$Y$112,IF(C984&lt;EOMONTH($C$1,61),3,IF(AND(C984&gt;=EOMONTH($C$1,61),C984&lt;EOMONTH($C$1,90)),6,IF(AND(C984&gt;=EOMONTH($C$1,91),C984&lt;EOMONTH($C$1,120)),9,IF(AND(C984&gt;=EOMONTH($C$1,121),C984&lt;EOMONTH($C$1,150)),12,IF(AND(C984&gt;=EOMONTH($C$1,151),C984&lt;EOMONTH($C$1,180)),15,IF(AND(C984&gt;=EOMONTH($C$1,181),C984&lt;EOMONTH($C$1,210)),18,21))))))),"")</f>
        <v/>
      </c>
      <c r="I984" s="88" t="str">
        <f t="shared" ca="1" si="177"/>
        <v/>
      </c>
      <c r="J984" s="138" t="str">
        <f t="shared" ca="1" si="178"/>
        <v/>
      </c>
      <c r="K984" s="43" t="str">
        <f ca="1">+IF(G984&lt;&gt;"",SUM($G$7:G984),"")</f>
        <v/>
      </c>
      <c r="L984" s="46" t="str">
        <f t="shared" ca="1" si="179"/>
        <v/>
      </c>
      <c r="M984" s="51" t="str">
        <f ca="1">+IF(H984&lt;&gt;"",SUM($H$7:H984),"")</f>
        <v/>
      </c>
      <c r="N984" s="47" t="str">
        <f t="shared" ca="1" si="180"/>
        <v/>
      </c>
      <c r="O984" s="46" t="str">
        <f t="shared" ca="1" si="181"/>
        <v/>
      </c>
      <c r="P984" s="46" t="str">
        <f t="shared" ca="1" si="182"/>
        <v/>
      </c>
      <c r="Q984" s="53" t="str">
        <f t="shared" ca="1" si="183"/>
        <v/>
      </c>
      <c r="R984" s="53" t="str">
        <f t="shared" ca="1" si="184"/>
        <v/>
      </c>
    </row>
    <row r="985" spans="1:18" x14ac:dyDescent="0.25">
      <c r="A985" s="31">
        <v>979</v>
      </c>
      <c r="B985" s="37" t="str">
        <f t="shared" ca="1" si="174"/>
        <v/>
      </c>
      <c r="C985" s="40" t="str">
        <f t="shared" ca="1" si="175"/>
        <v/>
      </c>
      <c r="D985" s="43" t="str">
        <f ca="1">+IF($C985&lt;&gt;"",VLOOKUP(YEAR($C985),'Proyecciones cuota'!$B$5:$C$113,2,FALSE),"")</f>
        <v/>
      </c>
      <c r="E985" s="171">
        <f ca="1">IFERROR(IF($D985&lt;&gt;"",VLOOKUP(C985,Simulador!$H$17:$I$27,2,FALSE),0),0)</f>
        <v>0</v>
      </c>
      <c r="F985" s="46" t="str">
        <f t="shared" ca="1" si="176"/>
        <v/>
      </c>
      <c r="G985" s="43" t="str">
        <f ca="1">+IF(F985&lt;&gt;"",F985*VLOOKUP(YEAR($C985),'Proyecciones DTF'!$B$4:$Y$112,IF(C985&lt;EOMONTH($C$1,61),6,IF(AND(C985&gt;=EOMONTH($C$1,61),C985&lt;EOMONTH($C$1,90)),9,IF(AND(C985&gt;=EOMONTH($C$1,91),C985&lt;EOMONTH($C$1,120)),12,IF(AND(C985&gt;=EOMONTH($C$1,121),C985&lt;EOMONTH($C$1,150)),15,IF(AND(C985&gt;=EOMONTH($C$1,151),C985&lt;EOMONTH($C$1,180)),18,IF(AND(C985&gt;=EOMONTH($C$1,181),C985&lt;EOMONTH($C$1,210)),21,24))))))),"")</f>
        <v/>
      </c>
      <c r="H985" s="47" t="str">
        <f ca="1">+IF(F985&lt;&gt;"",F985*VLOOKUP(YEAR($C985),'Proyecciones DTF'!$B$4:$Y$112,IF(C985&lt;EOMONTH($C$1,61),3,IF(AND(C985&gt;=EOMONTH($C$1,61),C985&lt;EOMONTH($C$1,90)),6,IF(AND(C985&gt;=EOMONTH($C$1,91),C985&lt;EOMONTH($C$1,120)),9,IF(AND(C985&gt;=EOMONTH($C$1,121),C985&lt;EOMONTH($C$1,150)),12,IF(AND(C985&gt;=EOMONTH($C$1,151),C985&lt;EOMONTH($C$1,180)),15,IF(AND(C985&gt;=EOMONTH($C$1,181),C985&lt;EOMONTH($C$1,210)),18,21))))))),"")</f>
        <v/>
      </c>
      <c r="I985" s="88" t="str">
        <f t="shared" ca="1" si="177"/>
        <v/>
      </c>
      <c r="J985" s="138" t="str">
        <f t="shared" ca="1" si="178"/>
        <v/>
      </c>
      <c r="K985" s="43" t="str">
        <f ca="1">+IF(G985&lt;&gt;"",SUM($G$7:G985),"")</f>
        <v/>
      </c>
      <c r="L985" s="46" t="str">
        <f t="shared" ca="1" si="179"/>
        <v/>
      </c>
      <c r="M985" s="51" t="str">
        <f ca="1">+IF(H985&lt;&gt;"",SUM($H$7:H985),"")</f>
        <v/>
      </c>
      <c r="N985" s="47" t="str">
        <f t="shared" ca="1" si="180"/>
        <v/>
      </c>
      <c r="O985" s="46" t="str">
        <f t="shared" ca="1" si="181"/>
        <v/>
      </c>
      <c r="P985" s="46" t="str">
        <f t="shared" ca="1" si="182"/>
        <v/>
      </c>
      <c r="Q985" s="53" t="str">
        <f t="shared" ca="1" si="183"/>
        <v/>
      </c>
      <c r="R985" s="53" t="str">
        <f t="shared" ca="1" si="184"/>
        <v/>
      </c>
    </row>
    <row r="986" spans="1:18" x14ac:dyDescent="0.25">
      <c r="A986" s="31">
        <v>980</v>
      </c>
      <c r="B986" s="37" t="str">
        <f t="shared" ca="1" si="174"/>
        <v/>
      </c>
      <c r="C986" s="40" t="str">
        <f t="shared" ca="1" si="175"/>
        <v/>
      </c>
      <c r="D986" s="43" t="str">
        <f ca="1">+IF($C986&lt;&gt;"",VLOOKUP(YEAR($C986),'Proyecciones cuota'!$B$5:$C$113,2,FALSE),"")</f>
        <v/>
      </c>
      <c r="E986" s="171">
        <f ca="1">IFERROR(IF($D986&lt;&gt;"",VLOOKUP(C986,Simulador!$H$17:$I$27,2,FALSE),0),0)</f>
        <v>0</v>
      </c>
      <c r="F986" s="46" t="str">
        <f t="shared" ca="1" si="176"/>
        <v/>
      </c>
      <c r="G986" s="43" t="str">
        <f ca="1">+IF(F986&lt;&gt;"",F986*VLOOKUP(YEAR($C986),'Proyecciones DTF'!$B$4:$Y$112,IF(C986&lt;EOMONTH($C$1,61),6,IF(AND(C986&gt;=EOMONTH($C$1,61),C986&lt;EOMONTH($C$1,90)),9,IF(AND(C986&gt;=EOMONTH($C$1,91),C986&lt;EOMONTH($C$1,120)),12,IF(AND(C986&gt;=EOMONTH($C$1,121),C986&lt;EOMONTH($C$1,150)),15,IF(AND(C986&gt;=EOMONTH($C$1,151),C986&lt;EOMONTH($C$1,180)),18,IF(AND(C986&gt;=EOMONTH($C$1,181),C986&lt;EOMONTH($C$1,210)),21,24))))))),"")</f>
        <v/>
      </c>
      <c r="H986" s="47" t="str">
        <f ca="1">+IF(F986&lt;&gt;"",F986*VLOOKUP(YEAR($C986),'Proyecciones DTF'!$B$4:$Y$112,IF(C986&lt;EOMONTH($C$1,61),3,IF(AND(C986&gt;=EOMONTH($C$1,61),C986&lt;EOMONTH($C$1,90)),6,IF(AND(C986&gt;=EOMONTH($C$1,91),C986&lt;EOMONTH($C$1,120)),9,IF(AND(C986&gt;=EOMONTH($C$1,121),C986&lt;EOMONTH($C$1,150)),12,IF(AND(C986&gt;=EOMONTH($C$1,151),C986&lt;EOMONTH($C$1,180)),15,IF(AND(C986&gt;=EOMONTH($C$1,181),C986&lt;EOMONTH($C$1,210)),18,21))))))),"")</f>
        <v/>
      </c>
      <c r="I986" s="88" t="str">
        <f t="shared" ca="1" si="177"/>
        <v/>
      </c>
      <c r="J986" s="138" t="str">
        <f t="shared" ca="1" si="178"/>
        <v/>
      </c>
      <c r="K986" s="43" t="str">
        <f ca="1">+IF(G986&lt;&gt;"",SUM($G$7:G986),"")</f>
        <v/>
      </c>
      <c r="L986" s="46" t="str">
        <f t="shared" ca="1" si="179"/>
        <v/>
      </c>
      <c r="M986" s="51" t="str">
        <f ca="1">+IF(H986&lt;&gt;"",SUM($H$7:H986),"")</f>
        <v/>
      </c>
      <c r="N986" s="47" t="str">
        <f t="shared" ca="1" si="180"/>
        <v/>
      </c>
      <c r="O986" s="46" t="str">
        <f t="shared" ca="1" si="181"/>
        <v/>
      </c>
      <c r="P986" s="46" t="str">
        <f t="shared" ca="1" si="182"/>
        <v/>
      </c>
      <c r="Q986" s="53" t="str">
        <f t="shared" ca="1" si="183"/>
        <v/>
      </c>
      <c r="R986" s="53" t="str">
        <f t="shared" ca="1" si="184"/>
        <v/>
      </c>
    </row>
    <row r="987" spans="1:18" x14ac:dyDescent="0.25">
      <c r="A987" s="31">
        <v>981</v>
      </c>
      <c r="B987" s="37" t="str">
        <f t="shared" ca="1" si="174"/>
        <v/>
      </c>
      <c r="C987" s="40" t="str">
        <f t="shared" ca="1" si="175"/>
        <v/>
      </c>
      <c r="D987" s="43" t="str">
        <f ca="1">+IF($C987&lt;&gt;"",VLOOKUP(YEAR($C987),'Proyecciones cuota'!$B$5:$C$113,2,FALSE),"")</f>
        <v/>
      </c>
      <c r="E987" s="171">
        <f ca="1">IFERROR(IF($D987&lt;&gt;"",VLOOKUP(C987,Simulador!$H$17:$I$27,2,FALSE),0),0)</f>
        <v>0</v>
      </c>
      <c r="F987" s="46" t="str">
        <f t="shared" ca="1" si="176"/>
        <v/>
      </c>
      <c r="G987" s="43" t="str">
        <f ca="1">+IF(F987&lt;&gt;"",F987*VLOOKUP(YEAR($C987),'Proyecciones DTF'!$B$4:$Y$112,IF(C987&lt;EOMONTH($C$1,61),6,IF(AND(C987&gt;=EOMONTH($C$1,61),C987&lt;EOMONTH($C$1,90)),9,IF(AND(C987&gt;=EOMONTH($C$1,91),C987&lt;EOMONTH($C$1,120)),12,IF(AND(C987&gt;=EOMONTH($C$1,121),C987&lt;EOMONTH($C$1,150)),15,IF(AND(C987&gt;=EOMONTH($C$1,151),C987&lt;EOMONTH($C$1,180)),18,IF(AND(C987&gt;=EOMONTH($C$1,181),C987&lt;EOMONTH($C$1,210)),21,24))))))),"")</f>
        <v/>
      </c>
      <c r="H987" s="47" t="str">
        <f ca="1">+IF(F987&lt;&gt;"",F987*VLOOKUP(YEAR($C987),'Proyecciones DTF'!$B$4:$Y$112,IF(C987&lt;EOMONTH($C$1,61),3,IF(AND(C987&gt;=EOMONTH($C$1,61),C987&lt;EOMONTH($C$1,90)),6,IF(AND(C987&gt;=EOMONTH($C$1,91),C987&lt;EOMONTH($C$1,120)),9,IF(AND(C987&gt;=EOMONTH($C$1,121),C987&lt;EOMONTH($C$1,150)),12,IF(AND(C987&gt;=EOMONTH($C$1,151),C987&lt;EOMONTH($C$1,180)),15,IF(AND(C987&gt;=EOMONTH($C$1,181),C987&lt;EOMONTH($C$1,210)),18,21))))))),"")</f>
        <v/>
      </c>
      <c r="I987" s="88" t="str">
        <f t="shared" ca="1" si="177"/>
        <v/>
      </c>
      <c r="J987" s="138" t="str">
        <f t="shared" ca="1" si="178"/>
        <v/>
      </c>
      <c r="K987" s="43" t="str">
        <f ca="1">+IF(G987&lt;&gt;"",SUM($G$7:G987),"")</f>
        <v/>
      </c>
      <c r="L987" s="46" t="str">
        <f t="shared" ca="1" si="179"/>
        <v/>
      </c>
      <c r="M987" s="51" t="str">
        <f ca="1">+IF(H987&lt;&gt;"",SUM($H$7:H987),"")</f>
        <v/>
      </c>
      <c r="N987" s="47" t="str">
        <f t="shared" ca="1" si="180"/>
        <v/>
      </c>
      <c r="O987" s="46" t="str">
        <f t="shared" ca="1" si="181"/>
        <v/>
      </c>
      <c r="P987" s="46" t="str">
        <f t="shared" ca="1" si="182"/>
        <v/>
      </c>
      <c r="Q987" s="53" t="str">
        <f t="shared" ca="1" si="183"/>
        <v/>
      </c>
      <c r="R987" s="53" t="str">
        <f t="shared" ca="1" si="184"/>
        <v/>
      </c>
    </row>
    <row r="988" spans="1:18" x14ac:dyDescent="0.25">
      <c r="A988" s="31">
        <v>982</v>
      </c>
      <c r="B988" s="37" t="str">
        <f t="shared" ca="1" si="174"/>
        <v/>
      </c>
      <c r="C988" s="40" t="str">
        <f t="shared" ca="1" si="175"/>
        <v/>
      </c>
      <c r="D988" s="43" t="str">
        <f ca="1">+IF($C988&lt;&gt;"",VLOOKUP(YEAR($C988),'Proyecciones cuota'!$B$5:$C$113,2,FALSE),"")</f>
        <v/>
      </c>
      <c r="E988" s="171">
        <f ca="1">IFERROR(IF($D988&lt;&gt;"",VLOOKUP(C988,Simulador!$H$17:$I$27,2,FALSE),0),0)</f>
        <v>0</v>
      </c>
      <c r="F988" s="46" t="str">
        <f t="shared" ca="1" si="176"/>
        <v/>
      </c>
      <c r="G988" s="43" t="str">
        <f ca="1">+IF(F988&lt;&gt;"",F988*VLOOKUP(YEAR($C988),'Proyecciones DTF'!$B$4:$Y$112,IF(C988&lt;EOMONTH($C$1,61),6,IF(AND(C988&gt;=EOMONTH($C$1,61),C988&lt;EOMONTH($C$1,90)),9,IF(AND(C988&gt;=EOMONTH($C$1,91),C988&lt;EOMONTH($C$1,120)),12,IF(AND(C988&gt;=EOMONTH($C$1,121),C988&lt;EOMONTH($C$1,150)),15,IF(AND(C988&gt;=EOMONTH($C$1,151),C988&lt;EOMONTH($C$1,180)),18,IF(AND(C988&gt;=EOMONTH($C$1,181),C988&lt;EOMONTH($C$1,210)),21,24))))))),"")</f>
        <v/>
      </c>
      <c r="H988" s="47" t="str">
        <f ca="1">+IF(F988&lt;&gt;"",F988*VLOOKUP(YEAR($C988),'Proyecciones DTF'!$B$4:$Y$112,IF(C988&lt;EOMONTH($C$1,61),3,IF(AND(C988&gt;=EOMONTH($C$1,61),C988&lt;EOMONTH($C$1,90)),6,IF(AND(C988&gt;=EOMONTH($C$1,91),C988&lt;EOMONTH($C$1,120)),9,IF(AND(C988&gt;=EOMONTH($C$1,121),C988&lt;EOMONTH($C$1,150)),12,IF(AND(C988&gt;=EOMONTH($C$1,151),C988&lt;EOMONTH($C$1,180)),15,IF(AND(C988&gt;=EOMONTH($C$1,181),C988&lt;EOMONTH($C$1,210)),18,21))))))),"")</f>
        <v/>
      </c>
      <c r="I988" s="88" t="str">
        <f t="shared" ca="1" si="177"/>
        <v/>
      </c>
      <c r="J988" s="138" t="str">
        <f t="shared" ca="1" si="178"/>
        <v/>
      </c>
      <c r="K988" s="43" t="str">
        <f ca="1">+IF(G988&lt;&gt;"",SUM($G$7:G988),"")</f>
        <v/>
      </c>
      <c r="L988" s="46" t="str">
        <f t="shared" ca="1" si="179"/>
        <v/>
      </c>
      <c r="M988" s="51" t="str">
        <f ca="1">+IF(H988&lt;&gt;"",SUM($H$7:H988),"")</f>
        <v/>
      </c>
      <c r="N988" s="47" t="str">
        <f t="shared" ca="1" si="180"/>
        <v/>
      </c>
      <c r="O988" s="46" t="str">
        <f t="shared" ca="1" si="181"/>
        <v/>
      </c>
      <c r="P988" s="46" t="str">
        <f t="shared" ca="1" si="182"/>
        <v/>
      </c>
      <c r="Q988" s="53" t="str">
        <f t="shared" ca="1" si="183"/>
        <v/>
      </c>
      <c r="R988" s="53" t="str">
        <f t="shared" ca="1" si="184"/>
        <v/>
      </c>
    </row>
    <row r="989" spans="1:18" x14ac:dyDescent="0.25">
      <c r="A989" s="31">
        <v>983</v>
      </c>
      <c r="B989" s="37" t="str">
        <f t="shared" ca="1" si="174"/>
        <v/>
      </c>
      <c r="C989" s="40" t="str">
        <f t="shared" ca="1" si="175"/>
        <v/>
      </c>
      <c r="D989" s="43" t="str">
        <f ca="1">+IF($C989&lt;&gt;"",VLOOKUP(YEAR($C989),'Proyecciones cuota'!$B$5:$C$113,2,FALSE),"")</f>
        <v/>
      </c>
      <c r="E989" s="171">
        <f ca="1">IFERROR(IF($D989&lt;&gt;"",VLOOKUP(C989,Simulador!$H$17:$I$27,2,FALSE),0),0)</f>
        <v>0</v>
      </c>
      <c r="F989" s="46" t="str">
        <f t="shared" ca="1" si="176"/>
        <v/>
      </c>
      <c r="G989" s="43" t="str">
        <f ca="1">+IF(F989&lt;&gt;"",F989*VLOOKUP(YEAR($C989),'Proyecciones DTF'!$B$4:$Y$112,IF(C989&lt;EOMONTH($C$1,61),6,IF(AND(C989&gt;=EOMONTH($C$1,61),C989&lt;EOMONTH($C$1,90)),9,IF(AND(C989&gt;=EOMONTH($C$1,91),C989&lt;EOMONTH($C$1,120)),12,IF(AND(C989&gt;=EOMONTH($C$1,121),C989&lt;EOMONTH($C$1,150)),15,IF(AND(C989&gt;=EOMONTH($C$1,151),C989&lt;EOMONTH($C$1,180)),18,IF(AND(C989&gt;=EOMONTH($C$1,181),C989&lt;EOMONTH($C$1,210)),21,24))))))),"")</f>
        <v/>
      </c>
      <c r="H989" s="47" t="str">
        <f ca="1">+IF(F989&lt;&gt;"",F989*VLOOKUP(YEAR($C989),'Proyecciones DTF'!$B$4:$Y$112,IF(C989&lt;EOMONTH($C$1,61),3,IF(AND(C989&gt;=EOMONTH($C$1,61),C989&lt;EOMONTH($C$1,90)),6,IF(AND(C989&gt;=EOMONTH($C$1,91),C989&lt;EOMONTH($C$1,120)),9,IF(AND(C989&gt;=EOMONTH($C$1,121),C989&lt;EOMONTH($C$1,150)),12,IF(AND(C989&gt;=EOMONTH($C$1,151),C989&lt;EOMONTH($C$1,180)),15,IF(AND(C989&gt;=EOMONTH($C$1,181),C989&lt;EOMONTH($C$1,210)),18,21))))))),"")</f>
        <v/>
      </c>
      <c r="I989" s="88" t="str">
        <f t="shared" ca="1" si="177"/>
        <v/>
      </c>
      <c r="J989" s="138" t="str">
        <f t="shared" ca="1" si="178"/>
        <v/>
      </c>
      <c r="K989" s="43" t="str">
        <f ca="1">+IF(G989&lt;&gt;"",SUM($G$7:G989),"")</f>
        <v/>
      </c>
      <c r="L989" s="46" t="str">
        <f t="shared" ca="1" si="179"/>
        <v/>
      </c>
      <c r="M989" s="51" t="str">
        <f ca="1">+IF(H989&lt;&gt;"",SUM($H$7:H989),"")</f>
        <v/>
      </c>
      <c r="N989" s="47" t="str">
        <f t="shared" ca="1" si="180"/>
        <v/>
      </c>
      <c r="O989" s="46" t="str">
        <f t="shared" ca="1" si="181"/>
        <v/>
      </c>
      <c r="P989" s="46" t="str">
        <f t="shared" ca="1" si="182"/>
        <v/>
      </c>
      <c r="Q989" s="53" t="str">
        <f t="shared" ca="1" si="183"/>
        <v/>
      </c>
      <c r="R989" s="53" t="str">
        <f t="shared" ca="1" si="184"/>
        <v/>
      </c>
    </row>
    <row r="990" spans="1:18" x14ac:dyDescent="0.25">
      <c r="A990" s="31">
        <v>984</v>
      </c>
      <c r="B990" s="37" t="str">
        <f t="shared" ca="1" si="174"/>
        <v/>
      </c>
      <c r="C990" s="40" t="str">
        <f t="shared" ca="1" si="175"/>
        <v/>
      </c>
      <c r="D990" s="43" t="str">
        <f ca="1">+IF($C990&lt;&gt;"",VLOOKUP(YEAR($C990),'Proyecciones cuota'!$B$5:$C$113,2,FALSE),"")</f>
        <v/>
      </c>
      <c r="E990" s="171">
        <f ca="1">IFERROR(IF($D990&lt;&gt;"",VLOOKUP(C990,Simulador!$H$17:$I$27,2,FALSE),0),0)</f>
        <v>0</v>
      </c>
      <c r="F990" s="46" t="str">
        <f t="shared" ca="1" si="176"/>
        <v/>
      </c>
      <c r="G990" s="43" t="str">
        <f ca="1">+IF(F990&lt;&gt;"",F990*VLOOKUP(YEAR($C990),'Proyecciones DTF'!$B$4:$Y$112,IF(C990&lt;EOMONTH($C$1,61),6,IF(AND(C990&gt;=EOMONTH($C$1,61),C990&lt;EOMONTH($C$1,90)),9,IF(AND(C990&gt;=EOMONTH($C$1,91),C990&lt;EOMONTH($C$1,120)),12,IF(AND(C990&gt;=EOMONTH($C$1,121),C990&lt;EOMONTH($C$1,150)),15,IF(AND(C990&gt;=EOMONTH($C$1,151),C990&lt;EOMONTH($C$1,180)),18,IF(AND(C990&gt;=EOMONTH($C$1,181),C990&lt;EOMONTH($C$1,210)),21,24))))))),"")</f>
        <v/>
      </c>
      <c r="H990" s="47" t="str">
        <f ca="1">+IF(F990&lt;&gt;"",F990*VLOOKUP(YEAR($C990),'Proyecciones DTF'!$B$4:$Y$112,IF(C990&lt;EOMONTH($C$1,61),3,IF(AND(C990&gt;=EOMONTH($C$1,61),C990&lt;EOMONTH($C$1,90)),6,IF(AND(C990&gt;=EOMONTH($C$1,91),C990&lt;EOMONTH($C$1,120)),9,IF(AND(C990&gt;=EOMONTH($C$1,121),C990&lt;EOMONTH($C$1,150)),12,IF(AND(C990&gt;=EOMONTH($C$1,151),C990&lt;EOMONTH($C$1,180)),15,IF(AND(C990&gt;=EOMONTH($C$1,181),C990&lt;EOMONTH($C$1,210)),18,21))))))),"")</f>
        <v/>
      </c>
      <c r="I990" s="88" t="str">
        <f t="shared" ca="1" si="177"/>
        <v/>
      </c>
      <c r="J990" s="138" t="str">
        <f t="shared" ca="1" si="178"/>
        <v/>
      </c>
      <c r="K990" s="43" t="str">
        <f ca="1">+IF(G990&lt;&gt;"",SUM($G$7:G990),"")</f>
        <v/>
      </c>
      <c r="L990" s="46" t="str">
        <f t="shared" ca="1" si="179"/>
        <v/>
      </c>
      <c r="M990" s="51" t="str">
        <f ca="1">+IF(H990&lt;&gt;"",SUM($H$7:H990),"")</f>
        <v/>
      </c>
      <c r="N990" s="47" t="str">
        <f t="shared" ca="1" si="180"/>
        <v/>
      </c>
      <c r="O990" s="46" t="str">
        <f t="shared" ca="1" si="181"/>
        <v/>
      </c>
      <c r="P990" s="46" t="str">
        <f t="shared" ca="1" si="182"/>
        <v/>
      </c>
      <c r="Q990" s="53" t="str">
        <f t="shared" ca="1" si="183"/>
        <v/>
      </c>
      <c r="R990" s="53" t="str">
        <f t="shared" ca="1" si="184"/>
        <v/>
      </c>
    </row>
    <row r="991" spans="1:18" x14ac:dyDescent="0.25">
      <c r="A991" s="31">
        <v>985</v>
      </c>
      <c r="B991" s="37" t="str">
        <f t="shared" ca="1" si="174"/>
        <v/>
      </c>
      <c r="C991" s="40" t="str">
        <f t="shared" ca="1" si="175"/>
        <v/>
      </c>
      <c r="D991" s="43" t="str">
        <f ca="1">+IF($C991&lt;&gt;"",VLOOKUP(YEAR($C991),'Proyecciones cuota'!$B$5:$C$113,2,FALSE),"")</f>
        <v/>
      </c>
      <c r="E991" s="171">
        <f ca="1">IFERROR(IF($D991&lt;&gt;"",VLOOKUP(C991,Simulador!$H$17:$I$27,2,FALSE),0),0)</f>
        <v>0</v>
      </c>
      <c r="F991" s="46" t="str">
        <f t="shared" ca="1" si="176"/>
        <v/>
      </c>
      <c r="G991" s="43" t="str">
        <f ca="1">+IF(F991&lt;&gt;"",F991*VLOOKUP(YEAR($C991),'Proyecciones DTF'!$B$4:$Y$112,IF(C991&lt;EOMONTH($C$1,61),6,IF(AND(C991&gt;=EOMONTH($C$1,61),C991&lt;EOMONTH($C$1,90)),9,IF(AND(C991&gt;=EOMONTH($C$1,91),C991&lt;EOMONTH($C$1,120)),12,IF(AND(C991&gt;=EOMONTH($C$1,121),C991&lt;EOMONTH($C$1,150)),15,IF(AND(C991&gt;=EOMONTH($C$1,151),C991&lt;EOMONTH($C$1,180)),18,IF(AND(C991&gt;=EOMONTH($C$1,181),C991&lt;EOMONTH($C$1,210)),21,24))))))),"")</f>
        <v/>
      </c>
      <c r="H991" s="47" t="str">
        <f ca="1">+IF(F991&lt;&gt;"",F991*VLOOKUP(YEAR($C991),'Proyecciones DTF'!$B$4:$Y$112,IF(C991&lt;EOMONTH($C$1,61),3,IF(AND(C991&gt;=EOMONTH($C$1,61),C991&lt;EOMONTH($C$1,90)),6,IF(AND(C991&gt;=EOMONTH($C$1,91),C991&lt;EOMONTH($C$1,120)),9,IF(AND(C991&gt;=EOMONTH($C$1,121),C991&lt;EOMONTH($C$1,150)),12,IF(AND(C991&gt;=EOMONTH($C$1,151),C991&lt;EOMONTH($C$1,180)),15,IF(AND(C991&gt;=EOMONTH($C$1,181),C991&lt;EOMONTH($C$1,210)),18,21))))))),"")</f>
        <v/>
      </c>
      <c r="I991" s="88" t="str">
        <f t="shared" ca="1" si="177"/>
        <v/>
      </c>
      <c r="J991" s="138" t="str">
        <f t="shared" ca="1" si="178"/>
        <v/>
      </c>
      <c r="K991" s="43" t="str">
        <f ca="1">+IF(G991&lt;&gt;"",SUM($G$7:G991),"")</f>
        <v/>
      </c>
      <c r="L991" s="46" t="str">
        <f t="shared" ca="1" si="179"/>
        <v/>
      </c>
      <c r="M991" s="51" t="str">
        <f ca="1">+IF(H991&lt;&gt;"",SUM($H$7:H991),"")</f>
        <v/>
      </c>
      <c r="N991" s="47" t="str">
        <f t="shared" ca="1" si="180"/>
        <v/>
      </c>
      <c r="O991" s="46" t="str">
        <f t="shared" ca="1" si="181"/>
        <v/>
      </c>
      <c r="P991" s="46" t="str">
        <f t="shared" ca="1" si="182"/>
        <v/>
      </c>
      <c r="Q991" s="53" t="str">
        <f t="shared" ca="1" si="183"/>
        <v/>
      </c>
      <c r="R991" s="53" t="str">
        <f t="shared" ca="1" si="184"/>
        <v/>
      </c>
    </row>
    <row r="992" spans="1:18" x14ac:dyDescent="0.25">
      <c r="A992" s="31">
        <v>986</v>
      </c>
      <c r="B992" s="37" t="str">
        <f t="shared" ca="1" si="174"/>
        <v/>
      </c>
      <c r="C992" s="40" t="str">
        <f t="shared" ca="1" si="175"/>
        <v/>
      </c>
      <c r="D992" s="43" t="str">
        <f ca="1">+IF($C992&lt;&gt;"",VLOOKUP(YEAR($C992),'Proyecciones cuota'!$B$5:$C$113,2,FALSE),"")</f>
        <v/>
      </c>
      <c r="E992" s="171">
        <f ca="1">IFERROR(IF($D992&lt;&gt;"",VLOOKUP(C992,Simulador!$H$17:$I$27,2,FALSE),0),0)</f>
        <v>0</v>
      </c>
      <c r="F992" s="46" t="str">
        <f t="shared" ca="1" si="176"/>
        <v/>
      </c>
      <c r="G992" s="43" t="str">
        <f ca="1">+IF(F992&lt;&gt;"",F992*VLOOKUP(YEAR($C992),'Proyecciones DTF'!$B$4:$Y$112,IF(C992&lt;EOMONTH($C$1,61),6,IF(AND(C992&gt;=EOMONTH($C$1,61),C992&lt;EOMONTH($C$1,90)),9,IF(AND(C992&gt;=EOMONTH($C$1,91),C992&lt;EOMONTH($C$1,120)),12,IF(AND(C992&gt;=EOMONTH($C$1,121),C992&lt;EOMONTH($C$1,150)),15,IF(AND(C992&gt;=EOMONTH($C$1,151),C992&lt;EOMONTH($C$1,180)),18,IF(AND(C992&gt;=EOMONTH($C$1,181),C992&lt;EOMONTH($C$1,210)),21,24))))))),"")</f>
        <v/>
      </c>
      <c r="H992" s="47" t="str">
        <f ca="1">+IF(F992&lt;&gt;"",F992*VLOOKUP(YEAR($C992),'Proyecciones DTF'!$B$4:$Y$112,IF(C992&lt;EOMONTH($C$1,61),3,IF(AND(C992&gt;=EOMONTH($C$1,61),C992&lt;EOMONTH($C$1,90)),6,IF(AND(C992&gt;=EOMONTH($C$1,91),C992&lt;EOMONTH($C$1,120)),9,IF(AND(C992&gt;=EOMONTH($C$1,121),C992&lt;EOMONTH($C$1,150)),12,IF(AND(C992&gt;=EOMONTH($C$1,151),C992&lt;EOMONTH($C$1,180)),15,IF(AND(C992&gt;=EOMONTH($C$1,181),C992&lt;EOMONTH($C$1,210)),18,21))))))),"")</f>
        <v/>
      </c>
      <c r="I992" s="88" t="str">
        <f t="shared" ca="1" si="177"/>
        <v/>
      </c>
      <c r="J992" s="138" t="str">
        <f t="shared" ca="1" si="178"/>
        <v/>
      </c>
      <c r="K992" s="43" t="str">
        <f ca="1">+IF(G992&lt;&gt;"",SUM($G$7:G992),"")</f>
        <v/>
      </c>
      <c r="L992" s="46" t="str">
        <f t="shared" ca="1" si="179"/>
        <v/>
      </c>
      <c r="M992" s="51" t="str">
        <f ca="1">+IF(H992&lt;&gt;"",SUM($H$7:H992),"")</f>
        <v/>
      </c>
      <c r="N992" s="47" t="str">
        <f t="shared" ca="1" si="180"/>
        <v/>
      </c>
      <c r="O992" s="46" t="str">
        <f t="shared" ca="1" si="181"/>
        <v/>
      </c>
      <c r="P992" s="46" t="str">
        <f t="shared" ca="1" si="182"/>
        <v/>
      </c>
      <c r="Q992" s="53" t="str">
        <f t="shared" ca="1" si="183"/>
        <v/>
      </c>
      <c r="R992" s="53" t="str">
        <f t="shared" ca="1" si="184"/>
        <v/>
      </c>
    </row>
    <row r="993" spans="1:18" x14ac:dyDescent="0.25">
      <c r="A993" s="31">
        <v>987</v>
      </c>
      <c r="B993" s="37" t="str">
        <f t="shared" ca="1" si="174"/>
        <v/>
      </c>
      <c r="C993" s="40" t="str">
        <f t="shared" ca="1" si="175"/>
        <v/>
      </c>
      <c r="D993" s="43" t="str">
        <f ca="1">+IF($C993&lt;&gt;"",VLOOKUP(YEAR($C993),'Proyecciones cuota'!$B$5:$C$113,2,FALSE),"")</f>
        <v/>
      </c>
      <c r="E993" s="171">
        <f ca="1">IFERROR(IF($D993&lt;&gt;"",VLOOKUP(C993,Simulador!$H$17:$I$27,2,FALSE),0),0)</f>
        <v>0</v>
      </c>
      <c r="F993" s="46" t="str">
        <f t="shared" ca="1" si="176"/>
        <v/>
      </c>
      <c r="G993" s="43" t="str">
        <f ca="1">+IF(F993&lt;&gt;"",F993*VLOOKUP(YEAR($C993),'Proyecciones DTF'!$B$4:$Y$112,IF(C993&lt;EOMONTH($C$1,61),6,IF(AND(C993&gt;=EOMONTH($C$1,61),C993&lt;EOMONTH($C$1,90)),9,IF(AND(C993&gt;=EOMONTH($C$1,91),C993&lt;EOMONTH($C$1,120)),12,IF(AND(C993&gt;=EOMONTH($C$1,121),C993&lt;EOMONTH($C$1,150)),15,IF(AND(C993&gt;=EOMONTH($C$1,151),C993&lt;EOMONTH($C$1,180)),18,IF(AND(C993&gt;=EOMONTH($C$1,181),C993&lt;EOMONTH($C$1,210)),21,24))))))),"")</f>
        <v/>
      </c>
      <c r="H993" s="47" t="str">
        <f ca="1">+IF(F993&lt;&gt;"",F993*VLOOKUP(YEAR($C993),'Proyecciones DTF'!$B$4:$Y$112,IF(C993&lt;EOMONTH($C$1,61),3,IF(AND(C993&gt;=EOMONTH($C$1,61),C993&lt;EOMONTH($C$1,90)),6,IF(AND(C993&gt;=EOMONTH($C$1,91),C993&lt;EOMONTH($C$1,120)),9,IF(AND(C993&gt;=EOMONTH($C$1,121),C993&lt;EOMONTH($C$1,150)),12,IF(AND(C993&gt;=EOMONTH($C$1,151),C993&lt;EOMONTH($C$1,180)),15,IF(AND(C993&gt;=EOMONTH($C$1,181),C993&lt;EOMONTH($C$1,210)),18,21))))))),"")</f>
        <v/>
      </c>
      <c r="I993" s="88" t="str">
        <f t="shared" ca="1" si="177"/>
        <v/>
      </c>
      <c r="J993" s="138" t="str">
        <f t="shared" ca="1" si="178"/>
        <v/>
      </c>
      <c r="K993" s="43" t="str">
        <f ca="1">+IF(G993&lt;&gt;"",SUM($G$7:G993),"")</f>
        <v/>
      </c>
      <c r="L993" s="46" t="str">
        <f t="shared" ca="1" si="179"/>
        <v/>
      </c>
      <c r="M993" s="51" t="str">
        <f ca="1">+IF(H993&lt;&gt;"",SUM($H$7:H993),"")</f>
        <v/>
      </c>
      <c r="N993" s="47" t="str">
        <f t="shared" ca="1" si="180"/>
        <v/>
      </c>
      <c r="O993" s="46" t="str">
        <f t="shared" ca="1" si="181"/>
        <v/>
      </c>
      <c r="P993" s="46" t="str">
        <f t="shared" ca="1" si="182"/>
        <v/>
      </c>
      <c r="Q993" s="53" t="str">
        <f t="shared" ca="1" si="183"/>
        <v/>
      </c>
      <c r="R993" s="53" t="str">
        <f t="shared" ca="1" si="184"/>
        <v/>
      </c>
    </row>
    <row r="994" spans="1:18" x14ac:dyDescent="0.25">
      <c r="A994" s="31">
        <v>988</v>
      </c>
      <c r="B994" s="37" t="str">
        <f t="shared" ca="1" si="174"/>
        <v/>
      </c>
      <c r="C994" s="40" t="str">
        <f t="shared" ca="1" si="175"/>
        <v/>
      </c>
      <c r="D994" s="43" t="str">
        <f ca="1">+IF($C994&lt;&gt;"",VLOOKUP(YEAR($C994),'Proyecciones cuota'!$B$5:$C$113,2,FALSE),"")</f>
        <v/>
      </c>
      <c r="E994" s="171">
        <f ca="1">IFERROR(IF($D994&lt;&gt;"",VLOOKUP(C994,Simulador!$H$17:$I$27,2,FALSE),0),0)</f>
        <v>0</v>
      </c>
      <c r="F994" s="46" t="str">
        <f t="shared" ca="1" si="176"/>
        <v/>
      </c>
      <c r="G994" s="43" t="str">
        <f ca="1">+IF(F994&lt;&gt;"",F994*VLOOKUP(YEAR($C994),'Proyecciones DTF'!$B$4:$Y$112,IF(C994&lt;EOMONTH($C$1,61),6,IF(AND(C994&gt;=EOMONTH($C$1,61),C994&lt;EOMONTH($C$1,90)),9,IF(AND(C994&gt;=EOMONTH($C$1,91),C994&lt;EOMONTH($C$1,120)),12,IF(AND(C994&gt;=EOMONTH($C$1,121),C994&lt;EOMONTH($C$1,150)),15,IF(AND(C994&gt;=EOMONTH($C$1,151),C994&lt;EOMONTH($C$1,180)),18,IF(AND(C994&gt;=EOMONTH($C$1,181),C994&lt;EOMONTH($C$1,210)),21,24))))))),"")</f>
        <v/>
      </c>
      <c r="H994" s="47" t="str">
        <f ca="1">+IF(F994&lt;&gt;"",F994*VLOOKUP(YEAR($C994),'Proyecciones DTF'!$B$4:$Y$112,IF(C994&lt;EOMONTH($C$1,61),3,IF(AND(C994&gt;=EOMONTH($C$1,61),C994&lt;EOMONTH($C$1,90)),6,IF(AND(C994&gt;=EOMONTH($C$1,91),C994&lt;EOMONTH($C$1,120)),9,IF(AND(C994&gt;=EOMONTH($C$1,121),C994&lt;EOMONTH($C$1,150)),12,IF(AND(C994&gt;=EOMONTH($C$1,151),C994&lt;EOMONTH($C$1,180)),15,IF(AND(C994&gt;=EOMONTH($C$1,181),C994&lt;EOMONTH($C$1,210)),18,21))))))),"")</f>
        <v/>
      </c>
      <c r="I994" s="88" t="str">
        <f t="shared" ca="1" si="177"/>
        <v/>
      </c>
      <c r="J994" s="138" t="str">
        <f t="shared" ca="1" si="178"/>
        <v/>
      </c>
      <c r="K994" s="43" t="str">
        <f ca="1">+IF(G994&lt;&gt;"",SUM($G$7:G994),"")</f>
        <v/>
      </c>
      <c r="L994" s="46" t="str">
        <f t="shared" ca="1" si="179"/>
        <v/>
      </c>
      <c r="M994" s="51" t="str">
        <f ca="1">+IF(H994&lt;&gt;"",SUM($H$7:H994),"")</f>
        <v/>
      </c>
      <c r="N994" s="47" t="str">
        <f t="shared" ca="1" si="180"/>
        <v/>
      </c>
      <c r="O994" s="46" t="str">
        <f t="shared" ca="1" si="181"/>
        <v/>
      </c>
      <c r="P994" s="46" t="str">
        <f t="shared" ca="1" si="182"/>
        <v/>
      </c>
      <c r="Q994" s="53" t="str">
        <f t="shared" ca="1" si="183"/>
        <v/>
      </c>
      <c r="R994" s="53" t="str">
        <f t="shared" ca="1" si="184"/>
        <v/>
      </c>
    </row>
    <row r="995" spans="1:18" x14ac:dyDescent="0.25">
      <c r="A995" s="31">
        <v>989</v>
      </c>
      <c r="B995" s="37" t="str">
        <f t="shared" ca="1" si="174"/>
        <v/>
      </c>
      <c r="C995" s="40" t="str">
        <f t="shared" ca="1" si="175"/>
        <v/>
      </c>
      <c r="D995" s="43" t="str">
        <f ca="1">+IF($C995&lt;&gt;"",VLOOKUP(YEAR($C995),'Proyecciones cuota'!$B$5:$C$113,2,FALSE),"")</f>
        <v/>
      </c>
      <c r="E995" s="171">
        <f ca="1">IFERROR(IF($D995&lt;&gt;"",VLOOKUP(C995,Simulador!$H$17:$I$27,2,FALSE),0),0)</f>
        <v>0</v>
      </c>
      <c r="F995" s="46" t="str">
        <f t="shared" ca="1" si="176"/>
        <v/>
      </c>
      <c r="G995" s="43" t="str">
        <f ca="1">+IF(F995&lt;&gt;"",F995*VLOOKUP(YEAR($C995),'Proyecciones DTF'!$B$4:$Y$112,IF(C995&lt;EOMONTH($C$1,61),6,IF(AND(C995&gt;=EOMONTH($C$1,61),C995&lt;EOMONTH($C$1,90)),9,IF(AND(C995&gt;=EOMONTH($C$1,91),C995&lt;EOMONTH($C$1,120)),12,IF(AND(C995&gt;=EOMONTH($C$1,121),C995&lt;EOMONTH($C$1,150)),15,IF(AND(C995&gt;=EOMONTH($C$1,151),C995&lt;EOMONTH($C$1,180)),18,IF(AND(C995&gt;=EOMONTH($C$1,181),C995&lt;EOMONTH($C$1,210)),21,24))))))),"")</f>
        <v/>
      </c>
      <c r="H995" s="47" t="str">
        <f ca="1">+IF(F995&lt;&gt;"",F995*VLOOKUP(YEAR($C995),'Proyecciones DTF'!$B$4:$Y$112,IF(C995&lt;EOMONTH($C$1,61),3,IF(AND(C995&gt;=EOMONTH($C$1,61),C995&lt;EOMONTH($C$1,90)),6,IF(AND(C995&gt;=EOMONTH($C$1,91),C995&lt;EOMONTH($C$1,120)),9,IF(AND(C995&gt;=EOMONTH($C$1,121),C995&lt;EOMONTH($C$1,150)),12,IF(AND(C995&gt;=EOMONTH($C$1,151),C995&lt;EOMONTH($C$1,180)),15,IF(AND(C995&gt;=EOMONTH($C$1,181),C995&lt;EOMONTH($C$1,210)),18,21))))))),"")</f>
        <v/>
      </c>
      <c r="I995" s="88" t="str">
        <f t="shared" ca="1" si="177"/>
        <v/>
      </c>
      <c r="J995" s="138" t="str">
        <f t="shared" ca="1" si="178"/>
        <v/>
      </c>
      <c r="K995" s="43" t="str">
        <f ca="1">+IF(G995&lt;&gt;"",SUM($G$7:G995),"")</f>
        <v/>
      </c>
      <c r="L995" s="46" t="str">
        <f t="shared" ca="1" si="179"/>
        <v/>
      </c>
      <c r="M995" s="51" t="str">
        <f ca="1">+IF(H995&lt;&gt;"",SUM($H$7:H995),"")</f>
        <v/>
      </c>
      <c r="N995" s="47" t="str">
        <f t="shared" ca="1" si="180"/>
        <v/>
      </c>
      <c r="O995" s="46" t="str">
        <f t="shared" ca="1" si="181"/>
        <v/>
      </c>
      <c r="P995" s="46" t="str">
        <f t="shared" ca="1" si="182"/>
        <v/>
      </c>
      <c r="Q995" s="53" t="str">
        <f t="shared" ca="1" si="183"/>
        <v/>
      </c>
      <c r="R995" s="53" t="str">
        <f t="shared" ca="1" si="184"/>
        <v/>
      </c>
    </row>
    <row r="996" spans="1:18" x14ac:dyDescent="0.25">
      <c r="A996" s="31">
        <v>990</v>
      </c>
      <c r="B996" s="37" t="str">
        <f t="shared" ca="1" si="174"/>
        <v/>
      </c>
      <c r="C996" s="40" t="str">
        <f t="shared" ca="1" si="175"/>
        <v/>
      </c>
      <c r="D996" s="43" t="str">
        <f ca="1">+IF($C996&lt;&gt;"",VLOOKUP(YEAR($C996),'Proyecciones cuota'!$B$5:$C$113,2,FALSE),"")</f>
        <v/>
      </c>
      <c r="E996" s="171">
        <f ca="1">IFERROR(IF($D996&lt;&gt;"",VLOOKUP(C996,Simulador!$H$17:$I$27,2,FALSE),0),0)</f>
        <v>0</v>
      </c>
      <c r="F996" s="46" t="str">
        <f t="shared" ca="1" si="176"/>
        <v/>
      </c>
      <c r="G996" s="43" t="str">
        <f ca="1">+IF(F996&lt;&gt;"",F996*VLOOKUP(YEAR($C996),'Proyecciones DTF'!$B$4:$Y$112,IF(C996&lt;EOMONTH($C$1,61),6,IF(AND(C996&gt;=EOMONTH($C$1,61),C996&lt;EOMONTH($C$1,90)),9,IF(AND(C996&gt;=EOMONTH($C$1,91),C996&lt;EOMONTH($C$1,120)),12,IF(AND(C996&gt;=EOMONTH($C$1,121),C996&lt;EOMONTH($C$1,150)),15,IF(AND(C996&gt;=EOMONTH($C$1,151),C996&lt;EOMONTH($C$1,180)),18,IF(AND(C996&gt;=EOMONTH($C$1,181),C996&lt;EOMONTH($C$1,210)),21,24))))))),"")</f>
        <v/>
      </c>
      <c r="H996" s="47" t="str">
        <f ca="1">+IF(F996&lt;&gt;"",F996*VLOOKUP(YEAR($C996),'Proyecciones DTF'!$B$4:$Y$112,IF(C996&lt;EOMONTH($C$1,61),3,IF(AND(C996&gt;=EOMONTH($C$1,61),C996&lt;EOMONTH($C$1,90)),6,IF(AND(C996&gt;=EOMONTH($C$1,91),C996&lt;EOMONTH($C$1,120)),9,IF(AND(C996&gt;=EOMONTH($C$1,121),C996&lt;EOMONTH($C$1,150)),12,IF(AND(C996&gt;=EOMONTH($C$1,151),C996&lt;EOMONTH($C$1,180)),15,IF(AND(C996&gt;=EOMONTH($C$1,181),C996&lt;EOMONTH($C$1,210)),18,21))))))),"")</f>
        <v/>
      </c>
      <c r="I996" s="88" t="str">
        <f t="shared" ca="1" si="177"/>
        <v/>
      </c>
      <c r="J996" s="138" t="str">
        <f t="shared" ca="1" si="178"/>
        <v/>
      </c>
      <c r="K996" s="43" t="str">
        <f ca="1">+IF(G996&lt;&gt;"",SUM($G$7:G996),"")</f>
        <v/>
      </c>
      <c r="L996" s="46" t="str">
        <f t="shared" ca="1" si="179"/>
        <v/>
      </c>
      <c r="M996" s="51" t="str">
        <f ca="1">+IF(H996&lt;&gt;"",SUM($H$7:H996),"")</f>
        <v/>
      </c>
      <c r="N996" s="47" t="str">
        <f t="shared" ca="1" si="180"/>
        <v/>
      </c>
      <c r="O996" s="46" t="str">
        <f t="shared" ca="1" si="181"/>
        <v/>
      </c>
      <c r="P996" s="46" t="str">
        <f t="shared" ca="1" si="182"/>
        <v/>
      </c>
      <c r="Q996" s="53" t="str">
        <f t="shared" ca="1" si="183"/>
        <v/>
      </c>
      <c r="R996" s="53" t="str">
        <f t="shared" ca="1" si="184"/>
        <v/>
      </c>
    </row>
    <row r="997" spans="1:18" x14ac:dyDescent="0.25">
      <c r="A997" s="31">
        <v>991</v>
      </c>
      <c r="B997" s="37" t="str">
        <f t="shared" ca="1" si="174"/>
        <v/>
      </c>
      <c r="C997" s="40" t="str">
        <f t="shared" ca="1" si="175"/>
        <v/>
      </c>
      <c r="D997" s="43" t="str">
        <f ca="1">+IF($C997&lt;&gt;"",VLOOKUP(YEAR($C997),'Proyecciones cuota'!$B$5:$C$113,2,FALSE),"")</f>
        <v/>
      </c>
      <c r="E997" s="171">
        <f ca="1">IFERROR(IF($D997&lt;&gt;"",VLOOKUP(C997,Simulador!$H$17:$I$27,2,FALSE),0),0)</f>
        <v>0</v>
      </c>
      <c r="F997" s="46" t="str">
        <f t="shared" ca="1" si="176"/>
        <v/>
      </c>
      <c r="G997" s="43" t="str">
        <f ca="1">+IF(F997&lt;&gt;"",F997*VLOOKUP(YEAR($C997),'Proyecciones DTF'!$B$4:$Y$112,IF(C997&lt;EOMONTH($C$1,61),6,IF(AND(C997&gt;=EOMONTH($C$1,61),C997&lt;EOMONTH($C$1,90)),9,IF(AND(C997&gt;=EOMONTH($C$1,91),C997&lt;EOMONTH($C$1,120)),12,IF(AND(C997&gt;=EOMONTH($C$1,121),C997&lt;EOMONTH($C$1,150)),15,IF(AND(C997&gt;=EOMONTH($C$1,151),C997&lt;EOMONTH($C$1,180)),18,IF(AND(C997&gt;=EOMONTH($C$1,181),C997&lt;EOMONTH($C$1,210)),21,24))))))),"")</f>
        <v/>
      </c>
      <c r="H997" s="47" t="str">
        <f ca="1">+IF(F997&lt;&gt;"",F997*VLOOKUP(YEAR($C997),'Proyecciones DTF'!$B$4:$Y$112,IF(C997&lt;EOMONTH($C$1,61),3,IF(AND(C997&gt;=EOMONTH($C$1,61),C997&lt;EOMONTH($C$1,90)),6,IF(AND(C997&gt;=EOMONTH($C$1,91),C997&lt;EOMONTH($C$1,120)),9,IF(AND(C997&gt;=EOMONTH($C$1,121),C997&lt;EOMONTH($C$1,150)),12,IF(AND(C997&gt;=EOMONTH($C$1,151),C997&lt;EOMONTH($C$1,180)),15,IF(AND(C997&gt;=EOMONTH($C$1,181),C997&lt;EOMONTH($C$1,210)),18,21))))))),"")</f>
        <v/>
      </c>
      <c r="I997" s="88" t="str">
        <f t="shared" ca="1" si="177"/>
        <v/>
      </c>
      <c r="J997" s="138" t="str">
        <f t="shared" ca="1" si="178"/>
        <v/>
      </c>
      <c r="K997" s="43" t="str">
        <f ca="1">+IF(G997&lt;&gt;"",SUM($G$7:G997),"")</f>
        <v/>
      </c>
      <c r="L997" s="46" t="str">
        <f t="shared" ca="1" si="179"/>
        <v/>
      </c>
      <c r="M997" s="51" t="str">
        <f ca="1">+IF(H997&lt;&gt;"",SUM($H$7:H997),"")</f>
        <v/>
      </c>
      <c r="N997" s="47" t="str">
        <f t="shared" ca="1" si="180"/>
        <v/>
      </c>
      <c r="O997" s="46" t="str">
        <f t="shared" ca="1" si="181"/>
        <v/>
      </c>
      <c r="P997" s="46" t="str">
        <f t="shared" ca="1" si="182"/>
        <v/>
      </c>
      <c r="Q997" s="53" t="str">
        <f t="shared" ca="1" si="183"/>
        <v/>
      </c>
      <c r="R997" s="53" t="str">
        <f t="shared" ca="1" si="184"/>
        <v/>
      </c>
    </row>
    <row r="998" spans="1:18" x14ac:dyDescent="0.25">
      <c r="A998" s="31">
        <v>992</v>
      </c>
      <c r="B998" s="37" t="str">
        <f t="shared" ca="1" si="174"/>
        <v/>
      </c>
      <c r="C998" s="40" t="str">
        <f t="shared" ca="1" si="175"/>
        <v/>
      </c>
      <c r="D998" s="43" t="str">
        <f ca="1">+IF($C998&lt;&gt;"",VLOOKUP(YEAR($C998),'Proyecciones cuota'!$B$5:$C$113,2,FALSE),"")</f>
        <v/>
      </c>
      <c r="E998" s="171">
        <f ca="1">IFERROR(IF($D998&lt;&gt;"",VLOOKUP(C998,Simulador!$H$17:$I$27,2,FALSE),0),0)</f>
        <v>0</v>
      </c>
      <c r="F998" s="46" t="str">
        <f t="shared" ca="1" si="176"/>
        <v/>
      </c>
      <c r="G998" s="43" t="str">
        <f ca="1">+IF(F998&lt;&gt;"",F998*VLOOKUP(YEAR($C998),'Proyecciones DTF'!$B$4:$Y$112,IF(C998&lt;EOMONTH($C$1,61),6,IF(AND(C998&gt;=EOMONTH($C$1,61),C998&lt;EOMONTH($C$1,90)),9,IF(AND(C998&gt;=EOMONTH($C$1,91),C998&lt;EOMONTH($C$1,120)),12,IF(AND(C998&gt;=EOMONTH($C$1,121),C998&lt;EOMONTH($C$1,150)),15,IF(AND(C998&gt;=EOMONTH($C$1,151),C998&lt;EOMONTH($C$1,180)),18,IF(AND(C998&gt;=EOMONTH($C$1,181),C998&lt;EOMONTH($C$1,210)),21,24))))))),"")</f>
        <v/>
      </c>
      <c r="H998" s="47" t="str">
        <f ca="1">+IF(F998&lt;&gt;"",F998*VLOOKUP(YEAR($C998),'Proyecciones DTF'!$B$4:$Y$112,IF(C998&lt;EOMONTH($C$1,61),3,IF(AND(C998&gt;=EOMONTH($C$1,61),C998&lt;EOMONTH($C$1,90)),6,IF(AND(C998&gt;=EOMONTH($C$1,91),C998&lt;EOMONTH($C$1,120)),9,IF(AND(C998&gt;=EOMONTH($C$1,121),C998&lt;EOMONTH($C$1,150)),12,IF(AND(C998&gt;=EOMONTH($C$1,151),C998&lt;EOMONTH($C$1,180)),15,IF(AND(C998&gt;=EOMONTH($C$1,181),C998&lt;EOMONTH($C$1,210)),18,21))))))),"")</f>
        <v/>
      </c>
      <c r="I998" s="88" t="str">
        <f t="shared" ca="1" si="177"/>
        <v/>
      </c>
      <c r="J998" s="138" t="str">
        <f t="shared" ca="1" si="178"/>
        <v/>
      </c>
      <c r="K998" s="43" t="str">
        <f ca="1">+IF(G998&lt;&gt;"",SUM($G$7:G998),"")</f>
        <v/>
      </c>
      <c r="L998" s="46" t="str">
        <f t="shared" ca="1" si="179"/>
        <v/>
      </c>
      <c r="M998" s="51" t="str">
        <f ca="1">+IF(H998&lt;&gt;"",SUM($H$7:H998),"")</f>
        <v/>
      </c>
      <c r="N998" s="47" t="str">
        <f t="shared" ca="1" si="180"/>
        <v/>
      </c>
      <c r="O998" s="46" t="str">
        <f t="shared" ca="1" si="181"/>
        <v/>
      </c>
      <c r="P998" s="46" t="str">
        <f t="shared" ca="1" si="182"/>
        <v/>
      </c>
      <c r="Q998" s="53" t="str">
        <f t="shared" ca="1" si="183"/>
        <v/>
      </c>
      <c r="R998" s="53" t="str">
        <f t="shared" ca="1" si="184"/>
        <v/>
      </c>
    </row>
    <row r="999" spans="1:18" x14ac:dyDescent="0.25">
      <c r="A999" s="31">
        <v>993</v>
      </c>
      <c r="B999" s="37" t="str">
        <f t="shared" ca="1" si="174"/>
        <v/>
      </c>
      <c r="C999" s="40" t="str">
        <f t="shared" ca="1" si="175"/>
        <v/>
      </c>
      <c r="D999" s="43" t="str">
        <f ca="1">+IF($C999&lt;&gt;"",VLOOKUP(YEAR($C999),'Proyecciones cuota'!$B$5:$C$113,2,FALSE),"")</f>
        <v/>
      </c>
      <c r="E999" s="171">
        <f ca="1">IFERROR(IF($D999&lt;&gt;"",VLOOKUP(C999,Simulador!$H$17:$I$27,2,FALSE),0),0)</f>
        <v>0</v>
      </c>
      <c r="F999" s="46" t="str">
        <f t="shared" ca="1" si="176"/>
        <v/>
      </c>
      <c r="G999" s="43" t="str">
        <f ca="1">+IF(F999&lt;&gt;"",F999*VLOOKUP(YEAR($C999),'Proyecciones DTF'!$B$4:$Y$112,IF(C999&lt;EOMONTH($C$1,61),6,IF(AND(C999&gt;=EOMONTH($C$1,61),C999&lt;EOMONTH($C$1,90)),9,IF(AND(C999&gt;=EOMONTH($C$1,91),C999&lt;EOMONTH($C$1,120)),12,IF(AND(C999&gt;=EOMONTH($C$1,121),C999&lt;EOMONTH($C$1,150)),15,IF(AND(C999&gt;=EOMONTH($C$1,151),C999&lt;EOMONTH($C$1,180)),18,IF(AND(C999&gt;=EOMONTH($C$1,181),C999&lt;EOMONTH($C$1,210)),21,24))))))),"")</f>
        <v/>
      </c>
      <c r="H999" s="47" t="str">
        <f ca="1">+IF(F999&lt;&gt;"",F999*VLOOKUP(YEAR($C999),'Proyecciones DTF'!$B$4:$Y$112,IF(C999&lt;EOMONTH($C$1,61),3,IF(AND(C999&gt;=EOMONTH($C$1,61),C999&lt;EOMONTH($C$1,90)),6,IF(AND(C999&gt;=EOMONTH($C$1,91),C999&lt;EOMONTH($C$1,120)),9,IF(AND(C999&gt;=EOMONTH($C$1,121),C999&lt;EOMONTH($C$1,150)),12,IF(AND(C999&gt;=EOMONTH($C$1,151),C999&lt;EOMONTH($C$1,180)),15,IF(AND(C999&gt;=EOMONTH($C$1,181),C999&lt;EOMONTH($C$1,210)),18,21))))))),"")</f>
        <v/>
      </c>
      <c r="I999" s="88" t="str">
        <f t="shared" ca="1" si="177"/>
        <v/>
      </c>
      <c r="J999" s="138" t="str">
        <f t="shared" ca="1" si="178"/>
        <v/>
      </c>
      <c r="K999" s="43" t="str">
        <f ca="1">+IF(G999&lt;&gt;"",SUM($G$7:G999),"")</f>
        <v/>
      </c>
      <c r="L999" s="46" t="str">
        <f t="shared" ca="1" si="179"/>
        <v/>
      </c>
      <c r="M999" s="51" t="str">
        <f ca="1">+IF(H999&lt;&gt;"",SUM($H$7:H999),"")</f>
        <v/>
      </c>
      <c r="N999" s="47" t="str">
        <f t="shared" ca="1" si="180"/>
        <v/>
      </c>
      <c r="O999" s="46" t="str">
        <f t="shared" ca="1" si="181"/>
        <v/>
      </c>
      <c r="P999" s="46" t="str">
        <f t="shared" ca="1" si="182"/>
        <v/>
      </c>
      <c r="Q999" s="53" t="str">
        <f t="shared" ca="1" si="183"/>
        <v/>
      </c>
      <c r="R999" s="53" t="str">
        <f t="shared" ca="1" si="184"/>
        <v/>
      </c>
    </row>
    <row r="1000" spans="1:18" x14ac:dyDescent="0.25">
      <c r="A1000" s="31">
        <v>994</v>
      </c>
      <c r="B1000" s="37" t="str">
        <f t="shared" ca="1" si="174"/>
        <v/>
      </c>
      <c r="C1000" s="40" t="str">
        <f t="shared" ca="1" si="175"/>
        <v/>
      </c>
      <c r="D1000" s="43" t="str">
        <f ca="1">+IF($C1000&lt;&gt;"",VLOOKUP(YEAR($C1000),'Proyecciones cuota'!$B$5:$C$113,2,FALSE),"")</f>
        <v/>
      </c>
      <c r="E1000" s="171">
        <f ca="1">IFERROR(IF($D1000&lt;&gt;"",VLOOKUP(C1000,Simulador!$H$17:$I$27,2,FALSE),0),0)</f>
        <v>0</v>
      </c>
      <c r="F1000" s="46" t="str">
        <f t="shared" ca="1" si="176"/>
        <v/>
      </c>
      <c r="G1000" s="43" t="str">
        <f ca="1">+IF(F1000&lt;&gt;"",F1000*VLOOKUP(YEAR($C1000),'Proyecciones DTF'!$B$4:$Y$112,IF(C1000&lt;EOMONTH($C$1,61),6,IF(AND(C1000&gt;=EOMONTH($C$1,61),C1000&lt;EOMONTH($C$1,90)),9,IF(AND(C1000&gt;=EOMONTH($C$1,91),C1000&lt;EOMONTH($C$1,120)),12,IF(AND(C1000&gt;=EOMONTH($C$1,121),C1000&lt;EOMONTH($C$1,150)),15,IF(AND(C1000&gt;=EOMONTH($C$1,151),C1000&lt;EOMONTH($C$1,180)),18,IF(AND(C1000&gt;=EOMONTH($C$1,181),C1000&lt;EOMONTH($C$1,210)),21,24))))))),"")</f>
        <v/>
      </c>
      <c r="H1000" s="47" t="str">
        <f ca="1">+IF(F1000&lt;&gt;"",F1000*VLOOKUP(YEAR($C1000),'Proyecciones DTF'!$B$4:$Y$112,IF(C1000&lt;EOMONTH($C$1,61),3,IF(AND(C1000&gt;=EOMONTH($C$1,61),C1000&lt;EOMONTH($C$1,90)),6,IF(AND(C1000&gt;=EOMONTH($C$1,91),C1000&lt;EOMONTH($C$1,120)),9,IF(AND(C1000&gt;=EOMONTH($C$1,121),C1000&lt;EOMONTH($C$1,150)),12,IF(AND(C1000&gt;=EOMONTH($C$1,151),C1000&lt;EOMONTH($C$1,180)),15,IF(AND(C1000&gt;=EOMONTH($C$1,181),C1000&lt;EOMONTH($C$1,210)),18,21))))))),"")</f>
        <v/>
      </c>
      <c r="I1000" s="88" t="str">
        <f t="shared" ca="1" si="177"/>
        <v/>
      </c>
      <c r="J1000" s="138" t="str">
        <f t="shared" ca="1" si="178"/>
        <v/>
      </c>
      <c r="K1000" s="43" t="str">
        <f ca="1">+IF(G1000&lt;&gt;"",SUM($G$7:G1000),"")</f>
        <v/>
      </c>
      <c r="L1000" s="46" t="str">
        <f t="shared" ca="1" si="179"/>
        <v/>
      </c>
      <c r="M1000" s="51" t="str">
        <f ca="1">+IF(H1000&lt;&gt;"",SUM($H$7:H1000),"")</f>
        <v/>
      </c>
      <c r="N1000" s="47" t="str">
        <f t="shared" ca="1" si="180"/>
        <v/>
      </c>
      <c r="O1000" s="46" t="str">
        <f t="shared" ca="1" si="181"/>
        <v/>
      </c>
      <c r="P1000" s="46" t="str">
        <f t="shared" ca="1" si="182"/>
        <v/>
      </c>
      <c r="Q1000" s="53" t="str">
        <f t="shared" ca="1" si="183"/>
        <v/>
      </c>
      <c r="R1000" s="53" t="str">
        <f t="shared" ca="1" si="184"/>
        <v/>
      </c>
    </row>
    <row r="1001" spans="1:18" x14ac:dyDescent="0.25">
      <c r="A1001" s="31">
        <v>995</v>
      </c>
      <c r="B1001" s="37" t="str">
        <f t="shared" ca="1" si="174"/>
        <v/>
      </c>
      <c r="C1001" s="40" t="str">
        <f t="shared" ca="1" si="175"/>
        <v/>
      </c>
      <c r="D1001" s="43" t="str">
        <f ca="1">+IF($C1001&lt;&gt;"",VLOOKUP(YEAR($C1001),'Proyecciones cuota'!$B$5:$C$113,2,FALSE),"")</f>
        <v/>
      </c>
      <c r="E1001" s="171">
        <f ca="1">IFERROR(IF($D1001&lt;&gt;"",VLOOKUP(C1001,Simulador!$H$17:$I$27,2,FALSE),0),0)</f>
        <v>0</v>
      </c>
      <c r="F1001" s="46" t="str">
        <f t="shared" ca="1" si="176"/>
        <v/>
      </c>
      <c r="G1001" s="43" t="str">
        <f ca="1">+IF(F1001&lt;&gt;"",F1001*VLOOKUP(YEAR($C1001),'Proyecciones DTF'!$B$4:$Y$112,IF(C1001&lt;EOMONTH($C$1,61),6,IF(AND(C1001&gt;=EOMONTH($C$1,61),C1001&lt;EOMONTH($C$1,90)),9,IF(AND(C1001&gt;=EOMONTH($C$1,91),C1001&lt;EOMONTH($C$1,120)),12,IF(AND(C1001&gt;=EOMONTH($C$1,121),C1001&lt;EOMONTH($C$1,150)),15,IF(AND(C1001&gt;=EOMONTH($C$1,151),C1001&lt;EOMONTH($C$1,180)),18,IF(AND(C1001&gt;=EOMONTH($C$1,181),C1001&lt;EOMONTH($C$1,210)),21,24))))))),"")</f>
        <v/>
      </c>
      <c r="H1001" s="47" t="str">
        <f ca="1">+IF(F1001&lt;&gt;"",F1001*VLOOKUP(YEAR($C1001),'Proyecciones DTF'!$B$4:$Y$112,IF(C1001&lt;EOMONTH($C$1,61),3,IF(AND(C1001&gt;=EOMONTH($C$1,61),C1001&lt;EOMONTH($C$1,90)),6,IF(AND(C1001&gt;=EOMONTH($C$1,91),C1001&lt;EOMONTH($C$1,120)),9,IF(AND(C1001&gt;=EOMONTH($C$1,121),C1001&lt;EOMONTH($C$1,150)),12,IF(AND(C1001&gt;=EOMONTH($C$1,151),C1001&lt;EOMONTH($C$1,180)),15,IF(AND(C1001&gt;=EOMONTH($C$1,181),C1001&lt;EOMONTH($C$1,210)),18,21))))))),"")</f>
        <v/>
      </c>
      <c r="I1001" s="88" t="str">
        <f t="shared" ca="1" si="177"/>
        <v/>
      </c>
      <c r="J1001" s="138" t="str">
        <f t="shared" ca="1" si="178"/>
        <v/>
      </c>
      <c r="K1001" s="43" t="str">
        <f ca="1">+IF(G1001&lt;&gt;"",SUM($G$7:G1001),"")</f>
        <v/>
      </c>
      <c r="L1001" s="46" t="str">
        <f t="shared" ca="1" si="179"/>
        <v/>
      </c>
      <c r="M1001" s="51" t="str">
        <f ca="1">+IF(H1001&lt;&gt;"",SUM($H$7:H1001),"")</f>
        <v/>
      </c>
      <c r="N1001" s="47" t="str">
        <f t="shared" ca="1" si="180"/>
        <v/>
      </c>
      <c r="O1001" s="46" t="str">
        <f t="shared" ca="1" si="181"/>
        <v/>
      </c>
      <c r="P1001" s="46" t="str">
        <f t="shared" ca="1" si="182"/>
        <v/>
      </c>
      <c r="Q1001" s="53" t="str">
        <f t="shared" ca="1" si="183"/>
        <v/>
      </c>
      <c r="R1001" s="53" t="str">
        <f t="shared" ca="1" si="184"/>
        <v/>
      </c>
    </row>
    <row r="1002" spans="1:18" x14ac:dyDescent="0.25">
      <c r="A1002" s="31">
        <v>996</v>
      </c>
      <c r="B1002" s="37" t="str">
        <f t="shared" ca="1" si="174"/>
        <v/>
      </c>
      <c r="C1002" s="40" t="str">
        <f t="shared" ca="1" si="175"/>
        <v/>
      </c>
      <c r="D1002" s="43" t="str">
        <f ca="1">+IF($C1002&lt;&gt;"",VLOOKUP(YEAR($C1002),'Proyecciones cuota'!$B$5:$C$113,2,FALSE),"")</f>
        <v/>
      </c>
      <c r="E1002" s="171">
        <f ca="1">IFERROR(IF($D1002&lt;&gt;"",VLOOKUP(C1002,Simulador!$H$17:$I$27,2,FALSE),0),0)</f>
        <v>0</v>
      </c>
      <c r="F1002" s="46" t="str">
        <f t="shared" ca="1" si="176"/>
        <v/>
      </c>
      <c r="G1002" s="43" t="str">
        <f ca="1">+IF(F1002&lt;&gt;"",F1002*VLOOKUP(YEAR($C1002),'Proyecciones DTF'!$B$4:$Y$112,IF(C1002&lt;EOMONTH($C$1,61),6,IF(AND(C1002&gt;=EOMONTH($C$1,61),C1002&lt;EOMONTH($C$1,90)),9,IF(AND(C1002&gt;=EOMONTH($C$1,91),C1002&lt;EOMONTH($C$1,120)),12,IF(AND(C1002&gt;=EOMONTH($C$1,121),C1002&lt;EOMONTH($C$1,150)),15,IF(AND(C1002&gt;=EOMONTH($C$1,151),C1002&lt;EOMONTH($C$1,180)),18,IF(AND(C1002&gt;=EOMONTH($C$1,181),C1002&lt;EOMONTH($C$1,210)),21,24))))))),"")</f>
        <v/>
      </c>
      <c r="H1002" s="47" t="str">
        <f ca="1">+IF(F1002&lt;&gt;"",F1002*VLOOKUP(YEAR($C1002),'Proyecciones DTF'!$B$4:$Y$112,IF(C1002&lt;EOMONTH($C$1,61),3,IF(AND(C1002&gt;=EOMONTH($C$1,61),C1002&lt;EOMONTH($C$1,90)),6,IF(AND(C1002&gt;=EOMONTH($C$1,91),C1002&lt;EOMONTH($C$1,120)),9,IF(AND(C1002&gt;=EOMONTH($C$1,121),C1002&lt;EOMONTH($C$1,150)),12,IF(AND(C1002&gt;=EOMONTH($C$1,151),C1002&lt;EOMONTH($C$1,180)),15,IF(AND(C1002&gt;=EOMONTH($C$1,181),C1002&lt;EOMONTH($C$1,210)),18,21))))))),"")</f>
        <v/>
      </c>
      <c r="I1002" s="88" t="str">
        <f t="shared" ca="1" si="177"/>
        <v/>
      </c>
      <c r="J1002" s="138" t="str">
        <f t="shared" ca="1" si="178"/>
        <v/>
      </c>
      <c r="K1002" s="43" t="str">
        <f ca="1">+IF(G1002&lt;&gt;"",SUM($G$7:G1002),"")</f>
        <v/>
      </c>
      <c r="L1002" s="46" t="str">
        <f t="shared" ca="1" si="179"/>
        <v/>
      </c>
      <c r="M1002" s="51" t="str">
        <f ca="1">+IF(H1002&lt;&gt;"",SUM($H$7:H1002),"")</f>
        <v/>
      </c>
      <c r="N1002" s="47" t="str">
        <f t="shared" ca="1" si="180"/>
        <v/>
      </c>
      <c r="O1002" s="46" t="str">
        <f t="shared" ca="1" si="181"/>
        <v/>
      </c>
      <c r="P1002" s="46" t="str">
        <f t="shared" ca="1" si="182"/>
        <v/>
      </c>
      <c r="Q1002" s="53" t="str">
        <f t="shared" ca="1" si="183"/>
        <v/>
      </c>
      <c r="R1002" s="53" t="str">
        <f t="shared" ca="1" si="184"/>
        <v/>
      </c>
    </row>
    <row r="1003" spans="1:18" x14ac:dyDescent="0.25">
      <c r="A1003" s="31">
        <v>997</v>
      </c>
      <c r="B1003" s="37" t="str">
        <f t="shared" ca="1" si="174"/>
        <v/>
      </c>
      <c r="C1003" s="40" t="str">
        <f t="shared" ca="1" si="175"/>
        <v/>
      </c>
      <c r="D1003" s="43" t="str">
        <f ca="1">+IF($C1003&lt;&gt;"",VLOOKUP(YEAR($C1003),'Proyecciones cuota'!$B$5:$C$113,2,FALSE),"")</f>
        <v/>
      </c>
      <c r="E1003" s="171">
        <f ca="1">IFERROR(IF($D1003&lt;&gt;"",VLOOKUP(C1003,Simulador!$H$17:$I$27,2,FALSE),0),0)</f>
        <v>0</v>
      </c>
      <c r="F1003" s="46" t="str">
        <f t="shared" ca="1" si="176"/>
        <v/>
      </c>
      <c r="G1003" s="43" t="str">
        <f ca="1">+IF(F1003&lt;&gt;"",F1003*VLOOKUP(YEAR($C1003),'Proyecciones DTF'!$B$4:$Y$112,IF(C1003&lt;EOMONTH($C$1,61),6,IF(AND(C1003&gt;=EOMONTH($C$1,61),C1003&lt;EOMONTH($C$1,90)),9,IF(AND(C1003&gt;=EOMONTH($C$1,91),C1003&lt;EOMONTH($C$1,120)),12,IF(AND(C1003&gt;=EOMONTH($C$1,121),C1003&lt;EOMONTH($C$1,150)),15,IF(AND(C1003&gt;=EOMONTH($C$1,151),C1003&lt;EOMONTH($C$1,180)),18,IF(AND(C1003&gt;=EOMONTH($C$1,181),C1003&lt;EOMONTH($C$1,210)),21,24))))))),"")</f>
        <v/>
      </c>
      <c r="H1003" s="47" t="str">
        <f ca="1">+IF(F1003&lt;&gt;"",F1003*VLOOKUP(YEAR($C1003),'Proyecciones DTF'!$B$4:$Y$112,IF(C1003&lt;EOMONTH($C$1,61),3,IF(AND(C1003&gt;=EOMONTH($C$1,61),C1003&lt;EOMONTH($C$1,90)),6,IF(AND(C1003&gt;=EOMONTH($C$1,91),C1003&lt;EOMONTH($C$1,120)),9,IF(AND(C1003&gt;=EOMONTH($C$1,121),C1003&lt;EOMONTH($C$1,150)),12,IF(AND(C1003&gt;=EOMONTH($C$1,151),C1003&lt;EOMONTH($C$1,180)),15,IF(AND(C1003&gt;=EOMONTH($C$1,181),C1003&lt;EOMONTH($C$1,210)),18,21))))))),"")</f>
        <v/>
      </c>
      <c r="I1003" s="88" t="str">
        <f t="shared" ca="1" si="177"/>
        <v/>
      </c>
      <c r="J1003" s="138" t="str">
        <f t="shared" ca="1" si="178"/>
        <v/>
      </c>
      <c r="K1003" s="43" t="str">
        <f ca="1">+IF(G1003&lt;&gt;"",SUM($G$7:G1003),"")</f>
        <v/>
      </c>
      <c r="L1003" s="46" t="str">
        <f t="shared" ca="1" si="179"/>
        <v/>
      </c>
      <c r="M1003" s="51" t="str">
        <f ca="1">+IF(H1003&lt;&gt;"",SUM($H$7:H1003),"")</f>
        <v/>
      </c>
      <c r="N1003" s="47" t="str">
        <f t="shared" ca="1" si="180"/>
        <v/>
      </c>
      <c r="O1003" s="46" t="str">
        <f t="shared" ca="1" si="181"/>
        <v/>
      </c>
      <c r="P1003" s="46" t="str">
        <f t="shared" ca="1" si="182"/>
        <v/>
      </c>
      <c r="Q1003" s="53" t="str">
        <f t="shared" ca="1" si="183"/>
        <v/>
      </c>
      <c r="R1003" s="53" t="str">
        <f t="shared" ca="1" si="184"/>
        <v/>
      </c>
    </row>
    <row r="1004" spans="1:18" x14ac:dyDescent="0.25">
      <c r="A1004" s="31">
        <v>998</v>
      </c>
      <c r="B1004" s="37" t="str">
        <f t="shared" ca="1" si="174"/>
        <v/>
      </c>
      <c r="C1004" s="40" t="str">
        <f t="shared" ca="1" si="175"/>
        <v/>
      </c>
      <c r="D1004" s="43" t="str">
        <f ca="1">+IF($C1004&lt;&gt;"",VLOOKUP(YEAR($C1004),'Proyecciones cuota'!$B$5:$C$113,2,FALSE),"")</f>
        <v/>
      </c>
      <c r="E1004" s="171">
        <f ca="1">IFERROR(IF($D1004&lt;&gt;"",VLOOKUP(C1004,Simulador!$H$17:$I$27,2,FALSE),0),0)</f>
        <v>0</v>
      </c>
      <c r="F1004" s="46" t="str">
        <f t="shared" ca="1" si="176"/>
        <v/>
      </c>
      <c r="G1004" s="43" t="str">
        <f ca="1">+IF(F1004&lt;&gt;"",F1004*VLOOKUP(YEAR($C1004),'Proyecciones DTF'!$B$4:$Y$112,IF(C1004&lt;EOMONTH($C$1,61),6,IF(AND(C1004&gt;=EOMONTH($C$1,61),C1004&lt;EOMONTH($C$1,90)),9,IF(AND(C1004&gt;=EOMONTH($C$1,91),C1004&lt;EOMONTH($C$1,120)),12,IF(AND(C1004&gt;=EOMONTH($C$1,121),C1004&lt;EOMONTH($C$1,150)),15,IF(AND(C1004&gt;=EOMONTH($C$1,151),C1004&lt;EOMONTH($C$1,180)),18,IF(AND(C1004&gt;=EOMONTH($C$1,181),C1004&lt;EOMONTH($C$1,210)),21,24))))))),"")</f>
        <v/>
      </c>
      <c r="H1004" s="47" t="str">
        <f ca="1">+IF(F1004&lt;&gt;"",F1004*VLOOKUP(YEAR($C1004),'Proyecciones DTF'!$B$4:$Y$112,IF(C1004&lt;EOMONTH($C$1,61),3,IF(AND(C1004&gt;=EOMONTH($C$1,61),C1004&lt;EOMONTH($C$1,90)),6,IF(AND(C1004&gt;=EOMONTH($C$1,91),C1004&lt;EOMONTH($C$1,120)),9,IF(AND(C1004&gt;=EOMONTH($C$1,121),C1004&lt;EOMONTH($C$1,150)),12,IF(AND(C1004&gt;=EOMONTH($C$1,151),C1004&lt;EOMONTH($C$1,180)),15,IF(AND(C1004&gt;=EOMONTH($C$1,181),C1004&lt;EOMONTH($C$1,210)),18,21))))))),"")</f>
        <v/>
      </c>
      <c r="I1004" s="88" t="str">
        <f t="shared" ca="1" si="177"/>
        <v/>
      </c>
      <c r="J1004" s="138" t="str">
        <f t="shared" ca="1" si="178"/>
        <v/>
      </c>
      <c r="K1004" s="43" t="str">
        <f ca="1">+IF(G1004&lt;&gt;"",SUM($G$7:G1004),"")</f>
        <v/>
      </c>
      <c r="L1004" s="46" t="str">
        <f t="shared" ca="1" si="179"/>
        <v/>
      </c>
      <c r="M1004" s="51" t="str">
        <f ca="1">+IF(H1004&lt;&gt;"",SUM($H$7:H1004),"")</f>
        <v/>
      </c>
      <c r="N1004" s="47" t="str">
        <f t="shared" ca="1" si="180"/>
        <v/>
      </c>
      <c r="O1004" s="46" t="str">
        <f t="shared" ca="1" si="181"/>
        <v/>
      </c>
      <c r="P1004" s="46" t="str">
        <f t="shared" ca="1" si="182"/>
        <v/>
      </c>
      <c r="Q1004" s="53" t="str">
        <f t="shared" ca="1" si="183"/>
        <v/>
      </c>
      <c r="R1004" s="53" t="str">
        <f t="shared" ca="1" si="184"/>
        <v/>
      </c>
    </row>
    <row r="1005" spans="1:18" x14ac:dyDescent="0.25">
      <c r="A1005" s="31">
        <v>999</v>
      </c>
      <c r="B1005" s="37" t="str">
        <f t="shared" ca="1" si="174"/>
        <v/>
      </c>
      <c r="C1005" s="40" t="str">
        <f t="shared" ca="1" si="175"/>
        <v/>
      </c>
      <c r="D1005" s="43" t="str">
        <f ca="1">+IF($C1005&lt;&gt;"",VLOOKUP(YEAR($C1005),'Proyecciones cuota'!$B$5:$C$113,2,FALSE),"")</f>
        <v/>
      </c>
      <c r="E1005" s="171">
        <f ca="1">IFERROR(IF($D1005&lt;&gt;"",VLOOKUP(C1005,Simulador!$H$17:$I$27,2,FALSE),0),0)</f>
        <v>0</v>
      </c>
      <c r="F1005" s="46" t="str">
        <f t="shared" ca="1" si="176"/>
        <v/>
      </c>
      <c r="G1005" s="43" t="str">
        <f ca="1">+IF(F1005&lt;&gt;"",F1005*VLOOKUP(YEAR($C1005),'Proyecciones DTF'!$B$4:$Y$112,IF(C1005&lt;EOMONTH($C$1,61),6,IF(AND(C1005&gt;=EOMONTH($C$1,61),C1005&lt;EOMONTH($C$1,90)),9,IF(AND(C1005&gt;=EOMONTH($C$1,91),C1005&lt;EOMONTH($C$1,120)),12,IF(AND(C1005&gt;=EOMONTH($C$1,121),C1005&lt;EOMONTH($C$1,150)),15,IF(AND(C1005&gt;=EOMONTH($C$1,151),C1005&lt;EOMONTH($C$1,180)),18,IF(AND(C1005&gt;=EOMONTH($C$1,181),C1005&lt;EOMONTH($C$1,210)),21,24))))))),"")</f>
        <v/>
      </c>
      <c r="H1005" s="47" t="str">
        <f ca="1">+IF(F1005&lt;&gt;"",F1005*VLOOKUP(YEAR($C1005),'Proyecciones DTF'!$B$4:$Y$112,IF(C1005&lt;EOMONTH($C$1,61),3,IF(AND(C1005&gt;=EOMONTH($C$1,61),C1005&lt;EOMONTH($C$1,90)),6,IF(AND(C1005&gt;=EOMONTH($C$1,91),C1005&lt;EOMONTH($C$1,120)),9,IF(AND(C1005&gt;=EOMONTH($C$1,121),C1005&lt;EOMONTH($C$1,150)),12,IF(AND(C1005&gt;=EOMONTH($C$1,151),C1005&lt;EOMONTH($C$1,180)),15,IF(AND(C1005&gt;=EOMONTH($C$1,181),C1005&lt;EOMONTH($C$1,210)),18,21))))))),"")</f>
        <v/>
      </c>
      <c r="I1005" s="88" t="str">
        <f t="shared" ca="1" si="177"/>
        <v/>
      </c>
      <c r="J1005" s="138" t="str">
        <f t="shared" ca="1" si="178"/>
        <v/>
      </c>
      <c r="K1005" s="43" t="str">
        <f ca="1">+IF(G1005&lt;&gt;"",SUM($G$7:G1005),"")</f>
        <v/>
      </c>
      <c r="L1005" s="46" t="str">
        <f t="shared" ca="1" si="179"/>
        <v/>
      </c>
      <c r="M1005" s="51" t="str">
        <f ca="1">+IF(H1005&lt;&gt;"",SUM($H$7:H1005),"")</f>
        <v/>
      </c>
      <c r="N1005" s="47" t="str">
        <f t="shared" ca="1" si="180"/>
        <v/>
      </c>
      <c r="O1005" s="46" t="str">
        <f t="shared" ca="1" si="181"/>
        <v/>
      </c>
      <c r="P1005" s="46" t="str">
        <f t="shared" ca="1" si="182"/>
        <v/>
      </c>
      <c r="Q1005" s="53" t="str">
        <f t="shared" ca="1" si="183"/>
        <v/>
      </c>
      <c r="R1005" s="53" t="str">
        <f t="shared" ca="1" si="184"/>
        <v/>
      </c>
    </row>
    <row r="1006" spans="1:18" x14ac:dyDescent="0.25">
      <c r="A1006" s="31">
        <v>1000</v>
      </c>
      <c r="B1006" s="37" t="str">
        <f t="shared" ca="1" si="174"/>
        <v/>
      </c>
      <c r="C1006" s="40" t="str">
        <f t="shared" ca="1" si="175"/>
        <v/>
      </c>
      <c r="D1006" s="43" t="str">
        <f ca="1">+IF($C1006&lt;&gt;"",VLOOKUP(YEAR($C1006),'Proyecciones cuota'!$B$5:$C$113,2,FALSE),"")</f>
        <v/>
      </c>
      <c r="E1006" s="171">
        <f ca="1">IFERROR(IF($D1006&lt;&gt;"",VLOOKUP(C1006,Simulador!$H$17:$I$27,2,FALSE),0),0)</f>
        <v>0</v>
      </c>
      <c r="F1006" s="46" t="str">
        <f t="shared" ca="1" si="176"/>
        <v/>
      </c>
      <c r="G1006" s="43" t="str">
        <f ca="1">+IF(F1006&lt;&gt;"",F1006*VLOOKUP(YEAR($C1006),'Proyecciones DTF'!$B$4:$Y$112,IF(C1006&lt;EOMONTH($C$1,61),6,IF(AND(C1006&gt;=EOMONTH($C$1,61),C1006&lt;EOMONTH($C$1,90)),9,IF(AND(C1006&gt;=EOMONTH($C$1,91),C1006&lt;EOMONTH($C$1,120)),12,IF(AND(C1006&gt;=EOMONTH($C$1,121),C1006&lt;EOMONTH($C$1,150)),15,IF(AND(C1006&gt;=EOMONTH($C$1,151),C1006&lt;EOMONTH($C$1,180)),18,IF(AND(C1006&gt;=EOMONTH($C$1,181),C1006&lt;EOMONTH($C$1,210)),21,24))))))),"")</f>
        <v/>
      </c>
      <c r="H1006" s="47" t="str">
        <f ca="1">+IF(F1006&lt;&gt;"",F1006*VLOOKUP(YEAR($C1006),'Proyecciones DTF'!$B$4:$Y$112,IF(C1006&lt;EOMONTH($C$1,61),3,IF(AND(C1006&gt;=EOMONTH($C$1,61),C1006&lt;EOMONTH($C$1,90)),6,IF(AND(C1006&gt;=EOMONTH($C$1,91),C1006&lt;EOMONTH($C$1,120)),9,IF(AND(C1006&gt;=EOMONTH($C$1,121),C1006&lt;EOMONTH($C$1,150)),12,IF(AND(C1006&gt;=EOMONTH($C$1,151),C1006&lt;EOMONTH($C$1,180)),15,IF(AND(C1006&gt;=EOMONTH($C$1,181),C1006&lt;EOMONTH($C$1,210)),18,21))))))),"")</f>
        <v/>
      </c>
      <c r="I1006" s="88" t="str">
        <f t="shared" ca="1" si="177"/>
        <v/>
      </c>
      <c r="J1006" s="138" t="str">
        <f t="shared" ca="1" si="178"/>
        <v/>
      </c>
      <c r="K1006" s="43" t="str">
        <f ca="1">+IF(G1006&lt;&gt;"",SUM($G$7:G1006),"")</f>
        <v/>
      </c>
      <c r="L1006" s="46" t="str">
        <f t="shared" ca="1" si="179"/>
        <v/>
      </c>
      <c r="M1006" s="51" t="str">
        <f ca="1">+IF(H1006&lt;&gt;"",SUM($H$7:H1006),"")</f>
        <v/>
      </c>
      <c r="N1006" s="47" t="str">
        <f t="shared" ca="1" si="180"/>
        <v/>
      </c>
      <c r="O1006" s="46" t="str">
        <f t="shared" ca="1" si="181"/>
        <v/>
      </c>
      <c r="P1006" s="46" t="str">
        <f t="shared" ca="1" si="182"/>
        <v/>
      </c>
      <c r="Q1006" s="53" t="str">
        <f t="shared" ca="1" si="183"/>
        <v/>
      </c>
      <c r="R1006" s="53" t="str">
        <f t="shared" ca="1" si="184"/>
        <v/>
      </c>
    </row>
    <row r="1007" spans="1:18" x14ac:dyDescent="0.25">
      <c r="A1007" s="31">
        <v>1001</v>
      </c>
      <c r="B1007" s="37" t="str">
        <f t="shared" ca="1" si="174"/>
        <v/>
      </c>
      <c r="C1007" s="40" t="str">
        <f t="shared" ca="1" si="175"/>
        <v/>
      </c>
      <c r="D1007" s="43" t="str">
        <f ca="1">+IF($C1007&lt;&gt;"",VLOOKUP(YEAR($C1007),'Proyecciones cuota'!$B$5:$C$113,2,FALSE),"")</f>
        <v/>
      </c>
      <c r="E1007" s="171">
        <f ca="1">IFERROR(IF($D1007&lt;&gt;"",VLOOKUP(C1007,Simulador!$H$17:$I$27,2,FALSE),0),0)</f>
        <v>0</v>
      </c>
      <c r="F1007" s="46" t="str">
        <f t="shared" ca="1" si="176"/>
        <v/>
      </c>
      <c r="G1007" s="43" t="str">
        <f ca="1">+IF(F1007&lt;&gt;"",F1007*VLOOKUP(YEAR($C1007),'Proyecciones DTF'!$B$4:$Y$112,IF(C1007&lt;EOMONTH($C$1,61),6,IF(AND(C1007&gt;=EOMONTH($C$1,61),C1007&lt;EOMONTH($C$1,90)),9,IF(AND(C1007&gt;=EOMONTH($C$1,91),C1007&lt;EOMONTH($C$1,120)),12,IF(AND(C1007&gt;=EOMONTH($C$1,121),C1007&lt;EOMONTH($C$1,150)),15,IF(AND(C1007&gt;=EOMONTH($C$1,151),C1007&lt;EOMONTH($C$1,180)),18,IF(AND(C1007&gt;=EOMONTH($C$1,181),C1007&lt;EOMONTH($C$1,210)),21,24))))))),"")</f>
        <v/>
      </c>
      <c r="H1007" s="47" t="str">
        <f ca="1">+IF(F1007&lt;&gt;"",F1007*VLOOKUP(YEAR($C1007),'Proyecciones DTF'!$B$4:$Y$112,IF(C1007&lt;EOMONTH($C$1,61),3,IF(AND(C1007&gt;=EOMONTH($C$1,61),C1007&lt;EOMONTH($C$1,90)),6,IF(AND(C1007&gt;=EOMONTH($C$1,91),C1007&lt;EOMONTH($C$1,120)),9,IF(AND(C1007&gt;=EOMONTH($C$1,121),C1007&lt;EOMONTH($C$1,150)),12,IF(AND(C1007&gt;=EOMONTH($C$1,151),C1007&lt;EOMONTH($C$1,180)),15,IF(AND(C1007&gt;=EOMONTH($C$1,181),C1007&lt;EOMONTH($C$1,210)),18,21))))))),"")</f>
        <v/>
      </c>
      <c r="I1007" s="88" t="str">
        <f t="shared" ca="1" si="177"/>
        <v/>
      </c>
      <c r="J1007" s="138" t="str">
        <f t="shared" ca="1" si="178"/>
        <v/>
      </c>
      <c r="K1007" s="43" t="str">
        <f ca="1">+IF(G1007&lt;&gt;"",SUM($G$7:G1007),"")</f>
        <v/>
      </c>
      <c r="L1007" s="46" t="str">
        <f t="shared" ca="1" si="179"/>
        <v/>
      </c>
      <c r="M1007" s="51" t="str">
        <f ca="1">+IF(H1007&lt;&gt;"",SUM($H$7:H1007),"")</f>
        <v/>
      </c>
      <c r="N1007" s="47" t="str">
        <f t="shared" ca="1" si="180"/>
        <v/>
      </c>
      <c r="O1007" s="46" t="str">
        <f t="shared" ca="1" si="181"/>
        <v/>
      </c>
      <c r="P1007" s="46" t="str">
        <f t="shared" ca="1" si="182"/>
        <v/>
      </c>
      <c r="Q1007" s="53" t="str">
        <f t="shared" ca="1" si="183"/>
        <v/>
      </c>
      <c r="R1007" s="53" t="str">
        <f t="shared" ca="1" si="184"/>
        <v/>
      </c>
    </row>
    <row r="1008" spans="1:18" x14ac:dyDescent="0.25">
      <c r="A1008" s="31">
        <v>1002</v>
      </c>
      <c r="B1008" s="37" t="str">
        <f t="shared" ca="1" si="174"/>
        <v/>
      </c>
      <c r="C1008" s="40" t="str">
        <f t="shared" ca="1" si="175"/>
        <v/>
      </c>
      <c r="D1008" s="43" t="str">
        <f ca="1">+IF($C1008&lt;&gt;"",VLOOKUP(YEAR($C1008),'Proyecciones cuota'!$B$5:$C$113,2,FALSE),"")</f>
        <v/>
      </c>
      <c r="E1008" s="171">
        <f ca="1">IFERROR(IF($D1008&lt;&gt;"",VLOOKUP(C1008,Simulador!$H$17:$I$27,2,FALSE),0),0)</f>
        <v>0</v>
      </c>
      <c r="F1008" s="46" t="str">
        <f t="shared" ca="1" si="176"/>
        <v/>
      </c>
      <c r="G1008" s="43" t="str">
        <f ca="1">+IF(F1008&lt;&gt;"",F1008*VLOOKUP(YEAR($C1008),'Proyecciones DTF'!$B$4:$Y$112,IF(C1008&lt;EOMONTH($C$1,61),6,IF(AND(C1008&gt;=EOMONTH($C$1,61),C1008&lt;EOMONTH($C$1,90)),9,IF(AND(C1008&gt;=EOMONTH($C$1,91),C1008&lt;EOMONTH($C$1,120)),12,IF(AND(C1008&gt;=EOMONTH($C$1,121),C1008&lt;EOMONTH($C$1,150)),15,IF(AND(C1008&gt;=EOMONTH($C$1,151),C1008&lt;EOMONTH($C$1,180)),18,IF(AND(C1008&gt;=EOMONTH($C$1,181),C1008&lt;EOMONTH($C$1,210)),21,24))))))),"")</f>
        <v/>
      </c>
      <c r="H1008" s="47" t="str">
        <f ca="1">+IF(F1008&lt;&gt;"",F1008*VLOOKUP(YEAR($C1008),'Proyecciones DTF'!$B$4:$Y$112,IF(C1008&lt;EOMONTH($C$1,61),3,IF(AND(C1008&gt;=EOMONTH($C$1,61),C1008&lt;EOMONTH($C$1,90)),6,IF(AND(C1008&gt;=EOMONTH($C$1,91),C1008&lt;EOMONTH($C$1,120)),9,IF(AND(C1008&gt;=EOMONTH($C$1,121),C1008&lt;EOMONTH($C$1,150)),12,IF(AND(C1008&gt;=EOMONTH($C$1,151),C1008&lt;EOMONTH($C$1,180)),15,IF(AND(C1008&gt;=EOMONTH($C$1,181),C1008&lt;EOMONTH($C$1,210)),18,21))))))),"")</f>
        <v/>
      </c>
      <c r="I1008" s="88" t="str">
        <f t="shared" ca="1" si="177"/>
        <v/>
      </c>
      <c r="J1008" s="138" t="str">
        <f t="shared" ca="1" si="178"/>
        <v/>
      </c>
      <c r="K1008" s="43" t="str">
        <f ca="1">+IF(G1008&lt;&gt;"",SUM($G$7:G1008),"")</f>
        <v/>
      </c>
      <c r="L1008" s="46" t="str">
        <f t="shared" ca="1" si="179"/>
        <v/>
      </c>
      <c r="M1008" s="51" t="str">
        <f ca="1">+IF(H1008&lt;&gt;"",SUM($H$7:H1008),"")</f>
        <v/>
      </c>
      <c r="N1008" s="47" t="str">
        <f t="shared" ca="1" si="180"/>
        <v/>
      </c>
      <c r="O1008" s="46" t="str">
        <f t="shared" ca="1" si="181"/>
        <v/>
      </c>
      <c r="P1008" s="46" t="str">
        <f t="shared" ca="1" si="182"/>
        <v/>
      </c>
      <c r="Q1008" s="53" t="str">
        <f t="shared" ca="1" si="183"/>
        <v/>
      </c>
      <c r="R1008" s="53" t="str">
        <f t="shared" ca="1" si="184"/>
        <v/>
      </c>
    </row>
    <row r="1009" spans="1:18" x14ac:dyDescent="0.25">
      <c r="A1009" s="31">
        <v>1003</v>
      </c>
      <c r="B1009" s="37" t="str">
        <f t="shared" ca="1" si="174"/>
        <v/>
      </c>
      <c r="C1009" s="40" t="str">
        <f t="shared" ca="1" si="175"/>
        <v/>
      </c>
      <c r="D1009" s="43" t="str">
        <f ca="1">+IF($C1009&lt;&gt;"",VLOOKUP(YEAR($C1009),'Proyecciones cuota'!$B$5:$C$113,2,FALSE),"")</f>
        <v/>
      </c>
      <c r="E1009" s="171">
        <f ca="1">IFERROR(IF($D1009&lt;&gt;"",VLOOKUP(C1009,Simulador!$H$17:$I$27,2,FALSE),0),0)</f>
        <v>0</v>
      </c>
      <c r="F1009" s="46" t="str">
        <f t="shared" ca="1" si="176"/>
        <v/>
      </c>
      <c r="G1009" s="43" t="str">
        <f ca="1">+IF(F1009&lt;&gt;"",F1009*VLOOKUP(YEAR($C1009),'Proyecciones DTF'!$B$4:$Y$112,IF(C1009&lt;EOMONTH($C$1,61),6,IF(AND(C1009&gt;=EOMONTH($C$1,61),C1009&lt;EOMONTH($C$1,90)),9,IF(AND(C1009&gt;=EOMONTH($C$1,91),C1009&lt;EOMONTH($C$1,120)),12,IF(AND(C1009&gt;=EOMONTH($C$1,121),C1009&lt;EOMONTH($C$1,150)),15,IF(AND(C1009&gt;=EOMONTH($C$1,151),C1009&lt;EOMONTH($C$1,180)),18,IF(AND(C1009&gt;=EOMONTH($C$1,181),C1009&lt;EOMONTH($C$1,210)),21,24))))))),"")</f>
        <v/>
      </c>
      <c r="H1009" s="47" t="str">
        <f ca="1">+IF(F1009&lt;&gt;"",F1009*VLOOKUP(YEAR($C1009),'Proyecciones DTF'!$B$4:$Y$112,IF(C1009&lt;EOMONTH($C$1,61),3,IF(AND(C1009&gt;=EOMONTH($C$1,61),C1009&lt;EOMONTH($C$1,90)),6,IF(AND(C1009&gt;=EOMONTH($C$1,91),C1009&lt;EOMONTH($C$1,120)),9,IF(AND(C1009&gt;=EOMONTH($C$1,121),C1009&lt;EOMONTH($C$1,150)),12,IF(AND(C1009&gt;=EOMONTH($C$1,151),C1009&lt;EOMONTH($C$1,180)),15,IF(AND(C1009&gt;=EOMONTH($C$1,181),C1009&lt;EOMONTH($C$1,210)),18,21))))))),"")</f>
        <v/>
      </c>
      <c r="I1009" s="88" t="str">
        <f t="shared" ca="1" si="177"/>
        <v/>
      </c>
      <c r="J1009" s="138" t="str">
        <f t="shared" ca="1" si="178"/>
        <v/>
      </c>
      <c r="K1009" s="43" t="str">
        <f ca="1">+IF(G1009&lt;&gt;"",SUM($G$7:G1009),"")</f>
        <v/>
      </c>
      <c r="L1009" s="46" t="str">
        <f t="shared" ca="1" si="179"/>
        <v/>
      </c>
      <c r="M1009" s="51" t="str">
        <f ca="1">+IF(H1009&lt;&gt;"",SUM($H$7:H1009),"")</f>
        <v/>
      </c>
      <c r="N1009" s="47" t="str">
        <f t="shared" ca="1" si="180"/>
        <v/>
      </c>
      <c r="O1009" s="46" t="str">
        <f t="shared" ca="1" si="181"/>
        <v/>
      </c>
      <c r="P1009" s="46" t="str">
        <f t="shared" ca="1" si="182"/>
        <v/>
      </c>
      <c r="Q1009" s="53" t="str">
        <f t="shared" ca="1" si="183"/>
        <v/>
      </c>
      <c r="R1009" s="53" t="str">
        <f t="shared" ca="1" si="184"/>
        <v/>
      </c>
    </row>
    <row r="1010" spans="1:18" x14ac:dyDescent="0.25">
      <c r="A1010" s="31">
        <v>1004</v>
      </c>
      <c r="B1010" s="37" t="str">
        <f t="shared" ca="1" si="174"/>
        <v/>
      </c>
      <c r="C1010" s="40" t="str">
        <f t="shared" ca="1" si="175"/>
        <v/>
      </c>
      <c r="D1010" s="43" t="str">
        <f ca="1">+IF($C1010&lt;&gt;"",VLOOKUP(YEAR($C1010),'Proyecciones cuota'!$B$5:$C$113,2,FALSE),"")</f>
        <v/>
      </c>
      <c r="E1010" s="171">
        <f ca="1">IFERROR(IF($D1010&lt;&gt;"",VLOOKUP(C1010,Simulador!$H$17:$I$27,2,FALSE),0),0)</f>
        <v>0</v>
      </c>
      <c r="F1010" s="46" t="str">
        <f t="shared" ca="1" si="176"/>
        <v/>
      </c>
      <c r="G1010" s="43" t="str">
        <f ca="1">+IF(F1010&lt;&gt;"",F1010*VLOOKUP(YEAR($C1010),'Proyecciones DTF'!$B$4:$Y$112,IF(C1010&lt;EOMONTH($C$1,61),6,IF(AND(C1010&gt;=EOMONTH($C$1,61),C1010&lt;EOMONTH($C$1,90)),9,IF(AND(C1010&gt;=EOMONTH($C$1,91),C1010&lt;EOMONTH($C$1,120)),12,IF(AND(C1010&gt;=EOMONTH($C$1,121),C1010&lt;EOMONTH($C$1,150)),15,IF(AND(C1010&gt;=EOMONTH($C$1,151),C1010&lt;EOMONTH($C$1,180)),18,IF(AND(C1010&gt;=EOMONTH($C$1,181),C1010&lt;EOMONTH($C$1,210)),21,24))))))),"")</f>
        <v/>
      </c>
      <c r="H1010" s="47" t="str">
        <f ca="1">+IF(F1010&lt;&gt;"",F1010*VLOOKUP(YEAR($C1010),'Proyecciones DTF'!$B$4:$Y$112,IF(C1010&lt;EOMONTH($C$1,61),3,IF(AND(C1010&gt;=EOMONTH($C$1,61),C1010&lt;EOMONTH($C$1,90)),6,IF(AND(C1010&gt;=EOMONTH($C$1,91),C1010&lt;EOMONTH($C$1,120)),9,IF(AND(C1010&gt;=EOMONTH($C$1,121),C1010&lt;EOMONTH($C$1,150)),12,IF(AND(C1010&gt;=EOMONTH($C$1,151),C1010&lt;EOMONTH($C$1,180)),15,IF(AND(C1010&gt;=EOMONTH($C$1,181),C1010&lt;EOMONTH($C$1,210)),18,21))))))),"")</f>
        <v/>
      </c>
      <c r="I1010" s="88" t="str">
        <f t="shared" ca="1" si="177"/>
        <v/>
      </c>
      <c r="J1010" s="138" t="str">
        <f t="shared" ca="1" si="178"/>
        <v/>
      </c>
      <c r="K1010" s="43" t="str">
        <f ca="1">+IF(G1010&lt;&gt;"",SUM($G$7:G1010),"")</f>
        <v/>
      </c>
      <c r="L1010" s="46" t="str">
        <f t="shared" ca="1" si="179"/>
        <v/>
      </c>
      <c r="M1010" s="51" t="str">
        <f ca="1">+IF(H1010&lt;&gt;"",SUM($H$7:H1010),"")</f>
        <v/>
      </c>
      <c r="N1010" s="47" t="str">
        <f t="shared" ca="1" si="180"/>
        <v/>
      </c>
      <c r="O1010" s="46" t="str">
        <f t="shared" ca="1" si="181"/>
        <v/>
      </c>
      <c r="P1010" s="46" t="str">
        <f t="shared" ca="1" si="182"/>
        <v/>
      </c>
      <c r="Q1010" s="53" t="str">
        <f t="shared" ca="1" si="183"/>
        <v/>
      </c>
      <c r="R1010" s="53" t="str">
        <f t="shared" ca="1" si="184"/>
        <v/>
      </c>
    </row>
    <row r="1011" spans="1:18" x14ac:dyDescent="0.25">
      <c r="A1011" s="31">
        <v>1005</v>
      </c>
      <c r="B1011" s="37" t="str">
        <f t="shared" ca="1" si="174"/>
        <v/>
      </c>
      <c r="C1011" s="40" t="str">
        <f t="shared" ca="1" si="175"/>
        <v/>
      </c>
      <c r="D1011" s="43" t="str">
        <f ca="1">+IF($C1011&lt;&gt;"",VLOOKUP(YEAR($C1011),'Proyecciones cuota'!$B$5:$C$113,2,FALSE),"")</f>
        <v/>
      </c>
      <c r="E1011" s="171">
        <f ca="1">IFERROR(IF($D1011&lt;&gt;"",VLOOKUP(C1011,Simulador!$H$17:$I$27,2,FALSE),0),0)</f>
        <v>0</v>
      </c>
      <c r="F1011" s="46" t="str">
        <f t="shared" ca="1" si="176"/>
        <v/>
      </c>
      <c r="G1011" s="43" t="str">
        <f ca="1">+IF(F1011&lt;&gt;"",F1011*VLOOKUP(YEAR($C1011),'Proyecciones DTF'!$B$4:$Y$112,IF(C1011&lt;EOMONTH($C$1,61),6,IF(AND(C1011&gt;=EOMONTH($C$1,61),C1011&lt;EOMONTH($C$1,90)),9,IF(AND(C1011&gt;=EOMONTH($C$1,91),C1011&lt;EOMONTH($C$1,120)),12,IF(AND(C1011&gt;=EOMONTH($C$1,121),C1011&lt;EOMONTH($C$1,150)),15,IF(AND(C1011&gt;=EOMONTH($C$1,151),C1011&lt;EOMONTH($C$1,180)),18,IF(AND(C1011&gt;=EOMONTH($C$1,181),C1011&lt;EOMONTH($C$1,210)),21,24))))))),"")</f>
        <v/>
      </c>
      <c r="H1011" s="47" t="str">
        <f ca="1">+IF(F1011&lt;&gt;"",F1011*VLOOKUP(YEAR($C1011),'Proyecciones DTF'!$B$4:$Y$112,IF(C1011&lt;EOMONTH($C$1,61),3,IF(AND(C1011&gt;=EOMONTH($C$1,61),C1011&lt;EOMONTH($C$1,90)),6,IF(AND(C1011&gt;=EOMONTH($C$1,91),C1011&lt;EOMONTH($C$1,120)),9,IF(AND(C1011&gt;=EOMONTH($C$1,121),C1011&lt;EOMONTH($C$1,150)),12,IF(AND(C1011&gt;=EOMONTH($C$1,151),C1011&lt;EOMONTH($C$1,180)),15,IF(AND(C1011&gt;=EOMONTH($C$1,181),C1011&lt;EOMONTH($C$1,210)),18,21))))))),"")</f>
        <v/>
      </c>
      <c r="I1011" s="88" t="str">
        <f t="shared" ca="1" si="177"/>
        <v/>
      </c>
      <c r="J1011" s="138" t="str">
        <f t="shared" ca="1" si="178"/>
        <v/>
      </c>
      <c r="K1011" s="43" t="str">
        <f ca="1">+IF(G1011&lt;&gt;"",SUM($G$7:G1011),"")</f>
        <v/>
      </c>
      <c r="L1011" s="46" t="str">
        <f t="shared" ca="1" si="179"/>
        <v/>
      </c>
      <c r="M1011" s="51" t="str">
        <f ca="1">+IF(H1011&lt;&gt;"",SUM($H$7:H1011),"")</f>
        <v/>
      </c>
      <c r="N1011" s="47" t="str">
        <f t="shared" ca="1" si="180"/>
        <v/>
      </c>
      <c r="O1011" s="46" t="str">
        <f t="shared" ca="1" si="181"/>
        <v/>
      </c>
      <c r="P1011" s="46" t="str">
        <f t="shared" ca="1" si="182"/>
        <v/>
      </c>
      <c r="Q1011" s="53" t="str">
        <f t="shared" ca="1" si="183"/>
        <v/>
      </c>
      <c r="R1011" s="53" t="str">
        <f t="shared" ca="1" si="184"/>
        <v/>
      </c>
    </row>
    <row r="1012" spans="1:18" x14ac:dyDescent="0.25">
      <c r="A1012" s="31">
        <v>1006</v>
      </c>
      <c r="B1012" s="37" t="str">
        <f t="shared" ca="1" si="174"/>
        <v/>
      </c>
      <c r="C1012" s="40" t="str">
        <f t="shared" ca="1" si="175"/>
        <v/>
      </c>
      <c r="D1012" s="43" t="str">
        <f ca="1">+IF($C1012&lt;&gt;"",VLOOKUP(YEAR($C1012),'Proyecciones cuota'!$B$5:$C$113,2,FALSE),"")</f>
        <v/>
      </c>
      <c r="E1012" s="171">
        <f ca="1">IFERROR(IF($D1012&lt;&gt;"",VLOOKUP(C1012,Simulador!$H$17:$I$27,2,FALSE),0),0)</f>
        <v>0</v>
      </c>
      <c r="F1012" s="46" t="str">
        <f t="shared" ca="1" si="176"/>
        <v/>
      </c>
      <c r="G1012" s="43" t="str">
        <f ca="1">+IF(F1012&lt;&gt;"",F1012*VLOOKUP(YEAR($C1012),'Proyecciones DTF'!$B$4:$Y$112,IF(C1012&lt;EOMONTH($C$1,61),6,IF(AND(C1012&gt;=EOMONTH($C$1,61),C1012&lt;EOMONTH($C$1,90)),9,IF(AND(C1012&gt;=EOMONTH($C$1,91),C1012&lt;EOMONTH($C$1,120)),12,IF(AND(C1012&gt;=EOMONTH($C$1,121),C1012&lt;EOMONTH($C$1,150)),15,IF(AND(C1012&gt;=EOMONTH($C$1,151),C1012&lt;EOMONTH($C$1,180)),18,IF(AND(C1012&gt;=EOMONTH($C$1,181),C1012&lt;EOMONTH($C$1,210)),21,24))))))),"")</f>
        <v/>
      </c>
      <c r="H1012" s="47" t="str">
        <f ca="1">+IF(F1012&lt;&gt;"",F1012*VLOOKUP(YEAR($C1012),'Proyecciones DTF'!$B$4:$Y$112,IF(C1012&lt;EOMONTH($C$1,61),3,IF(AND(C1012&gt;=EOMONTH($C$1,61),C1012&lt;EOMONTH($C$1,90)),6,IF(AND(C1012&gt;=EOMONTH($C$1,91),C1012&lt;EOMONTH($C$1,120)),9,IF(AND(C1012&gt;=EOMONTH($C$1,121),C1012&lt;EOMONTH($C$1,150)),12,IF(AND(C1012&gt;=EOMONTH($C$1,151),C1012&lt;EOMONTH($C$1,180)),15,IF(AND(C1012&gt;=EOMONTH($C$1,181),C1012&lt;EOMONTH($C$1,210)),18,21))))))),"")</f>
        <v/>
      </c>
      <c r="I1012" s="88" t="str">
        <f t="shared" ca="1" si="177"/>
        <v/>
      </c>
      <c r="J1012" s="138" t="str">
        <f t="shared" ca="1" si="178"/>
        <v/>
      </c>
      <c r="K1012" s="43" t="str">
        <f ca="1">+IF(G1012&lt;&gt;"",SUM($G$7:G1012),"")</f>
        <v/>
      </c>
      <c r="L1012" s="46" t="str">
        <f t="shared" ca="1" si="179"/>
        <v/>
      </c>
      <c r="M1012" s="51" t="str">
        <f ca="1">+IF(H1012&lt;&gt;"",SUM($H$7:H1012),"")</f>
        <v/>
      </c>
      <c r="N1012" s="47" t="str">
        <f t="shared" ca="1" si="180"/>
        <v/>
      </c>
      <c r="O1012" s="46" t="str">
        <f t="shared" ca="1" si="181"/>
        <v/>
      </c>
      <c r="P1012" s="46" t="str">
        <f t="shared" ca="1" si="182"/>
        <v/>
      </c>
      <c r="Q1012" s="53" t="str">
        <f t="shared" ca="1" si="183"/>
        <v/>
      </c>
      <c r="R1012" s="53" t="str">
        <f t="shared" ca="1" si="184"/>
        <v/>
      </c>
    </row>
    <row r="1013" spans="1:18" x14ac:dyDescent="0.25">
      <c r="A1013" s="31">
        <v>1007</v>
      </c>
      <c r="B1013" s="37" t="str">
        <f t="shared" ca="1" si="174"/>
        <v/>
      </c>
      <c r="C1013" s="40" t="str">
        <f t="shared" ca="1" si="175"/>
        <v/>
      </c>
      <c r="D1013" s="43" t="str">
        <f ca="1">+IF($C1013&lt;&gt;"",VLOOKUP(YEAR($C1013),'Proyecciones cuota'!$B$5:$C$113,2,FALSE),"")</f>
        <v/>
      </c>
      <c r="E1013" s="171">
        <f ca="1">IFERROR(IF($D1013&lt;&gt;"",VLOOKUP(C1013,Simulador!$H$17:$I$27,2,FALSE),0),0)</f>
        <v>0</v>
      </c>
      <c r="F1013" s="46" t="str">
        <f t="shared" ca="1" si="176"/>
        <v/>
      </c>
      <c r="G1013" s="43" t="str">
        <f ca="1">+IF(F1013&lt;&gt;"",F1013*VLOOKUP(YEAR($C1013),'Proyecciones DTF'!$B$4:$Y$112,IF(C1013&lt;EOMONTH($C$1,61),6,IF(AND(C1013&gt;=EOMONTH($C$1,61),C1013&lt;EOMONTH($C$1,90)),9,IF(AND(C1013&gt;=EOMONTH($C$1,91),C1013&lt;EOMONTH($C$1,120)),12,IF(AND(C1013&gt;=EOMONTH($C$1,121),C1013&lt;EOMONTH($C$1,150)),15,IF(AND(C1013&gt;=EOMONTH($C$1,151),C1013&lt;EOMONTH($C$1,180)),18,IF(AND(C1013&gt;=EOMONTH($C$1,181),C1013&lt;EOMONTH($C$1,210)),21,24))))))),"")</f>
        <v/>
      </c>
      <c r="H1013" s="47" t="str">
        <f ca="1">+IF(F1013&lt;&gt;"",F1013*VLOOKUP(YEAR($C1013),'Proyecciones DTF'!$B$4:$Y$112,IF(C1013&lt;EOMONTH($C$1,61),3,IF(AND(C1013&gt;=EOMONTH($C$1,61),C1013&lt;EOMONTH($C$1,90)),6,IF(AND(C1013&gt;=EOMONTH($C$1,91),C1013&lt;EOMONTH($C$1,120)),9,IF(AND(C1013&gt;=EOMONTH($C$1,121),C1013&lt;EOMONTH($C$1,150)),12,IF(AND(C1013&gt;=EOMONTH($C$1,151),C1013&lt;EOMONTH($C$1,180)),15,IF(AND(C1013&gt;=EOMONTH($C$1,181),C1013&lt;EOMONTH($C$1,210)),18,21))))))),"")</f>
        <v/>
      </c>
      <c r="I1013" s="88" t="str">
        <f t="shared" ca="1" si="177"/>
        <v/>
      </c>
      <c r="J1013" s="138" t="str">
        <f t="shared" ca="1" si="178"/>
        <v/>
      </c>
      <c r="K1013" s="43" t="str">
        <f ca="1">+IF(G1013&lt;&gt;"",SUM($G$7:G1013),"")</f>
        <v/>
      </c>
      <c r="L1013" s="46" t="str">
        <f t="shared" ca="1" si="179"/>
        <v/>
      </c>
      <c r="M1013" s="51" t="str">
        <f ca="1">+IF(H1013&lt;&gt;"",SUM($H$7:H1013),"")</f>
        <v/>
      </c>
      <c r="N1013" s="47" t="str">
        <f t="shared" ca="1" si="180"/>
        <v/>
      </c>
      <c r="O1013" s="46" t="str">
        <f t="shared" ca="1" si="181"/>
        <v/>
      </c>
      <c r="P1013" s="46" t="str">
        <f t="shared" ca="1" si="182"/>
        <v/>
      </c>
      <c r="Q1013" s="53" t="str">
        <f t="shared" ca="1" si="183"/>
        <v/>
      </c>
      <c r="R1013" s="53" t="str">
        <f t="shared" ca="1" si="184"/>
        <v/>
      </c>
    </row>
    <row r="1014" spans="1:18" x14ac:dyDescent="0.25">
      <c r="A1014" s="31">
        <v>1008</v>
      </c>
      <c r="B1014" s="37" t="str">
        <f t="shared" ca="1" si="174"/>
        <v/>
      </c>
      <c r="C1014" s="40" t="str">
        <f t="shared" ca="1" si="175"/>
        <v/>
      </c>
      <c r="D1014" s="43" t="str">
        <f ca="1">+IF($C1014&lt;&gt;"",VLOOKUP(YEAR($C1014),'Proyecciones cuota'!$B$5:$C$113,2,FALSE),"")</f>
        <v/>
      </c>
      <c r="E1014" s="171">
        <f ca="1">IFERROR(IF($D1014&lt;&gt;"",VLOOKUP(C1014,Simulador!$H$17:$I$27,2,FALSE),0),0)</f>
        <v>0</v>
      </c>
      <c r="F1014" s="46" t="str">
        <f t="shared" ca="1" si="176"/>
        <v/>
      </c>
      <c r="G1014" s="43" t="str">
        <f ca="1">+IF(F1014&lt;&gt;"",F1014*VLOOKUP(YEAR($C1014),'Proyecciones DTF'!$B$4:$Y$112,IF(C1014&lt;EOMONTH($C$1,61),6,IF(AND(C1014&gt;=EOMONTH($C$1,61),C1014&lt;EOMONTH($C$1,90)),9,IF(AND(C1014&gt;=EOMONTH($C$1,91),C1014&lt;EOMONTH($C$1,120)),12,IF(AND(C1014&gt;=EOMONTH($C$1,121),C1014&lt;EOMONTH($C$1,150)),15,IF(AND(C1014&gt;=EOMONTH($C$1,151),C1014&lt;EOMONTH($C$1,180)),18,IF(AND(C1014&gt;=EOMONTH($C$1,181),C1014&lt;EOMONTH($C$1,210)),21,24))))))),"")</f>
        <v/>
      </c>
      <c r="H1014" s="47" t="str">
        <f ca="1">+IF(F1014&lt;&gt;"",F1014*VLOOKUP(YEAR($C1014),'Proyecciones DTF'!$B$4:$Y$112,IF(C1014&lt;EOMONTH($C$1,61),3,IF(AND(C1014&gt;=EOMONTH($C$1,61),C1014&lt;EOMONTH($C$1,90)),6,IF(AND(C1014&gt;=EOMONTH($C$1,91),C1014&lt;EOMONTH($C$1,120)),9,IF(AND(C1014&gt;=EOMONTH($C$1,121),C1014&lt;EOMONTH($C$1,150)),12,IF(AND(C1014&gt;=EOMONTH($C$1,151),C1014&lt;EOMONTH($C$1,180)),15,IF(AND(C1014&gt;=EOMONTH($C$1,181),C1014&lt;EOMONTH($C$1,210)),18,21))))))),"")</f>
        <v/>
      </c>
      <c r="I1014" s="88" t="str">
        <f t="shared" ca="1" si="177"/>
        <v/>
      </c>
      <c r="J1014" s="138" t="str">
        <f t="shared" ca="1" si="178"/>
        <v/>
      </c>
      <c r="K1014" s="43" t="str">
        <f ca="1">+IF(G1014&lt;&gt;"",SUM($G$7:G1014),"")</f>
        <v/>
      </c>
      <c r="L1014" s="46" t="str">
        <f t="shared" ca="1" si="179"/>
        <v/>
      </c>
      <c r="M1014" s="51" t="str">
        <f ca="1">+IF(H1014&lt;&gt;"",SUM($H$7:H1014),"")</f>
        <v/>
      </c>
      <c r="N1014" s="47" t="str">
        <f t="shared" ca="1" si="180"/>
        <v/>
      </c>
      <c r="O1014" s="46" t="str">
        <f t="shared" ca="1" si="181"/>
        <v/>
      </c>
      <c r="P1014" s="46" t="str">
        <f t="shared" ca="1" si="182"/>
        <v/>
      </c>
      <c r="Q1014" s="53" t="str">
        <f t="shared" ca="1" si="183"/>
        <v/>
      </c>
      <c r="R1014" s="53" t="str">
        <f t="shared" ca="1" si="184"/>
        <v/>
      </c>
    </row>
    <row r="1015" spans="1:18" x14ac:dyDescent="0.25">
      <c r="A1015" s="31">
        <v>1009</v>
      </c>
      <c r="B1015" s="37" t="str">
        <f t="shared" ca="1" si="174"/>
        <v/>
      </c>
      <c r="C1015" s="40" t="str">
        <f t="shared" ca="1" si="175"/>
        <v/>
      </c>
      <c r="D1015" s="43" t="str">
        <f ca="1">+IF($C1015&lt;&gt;"",VLOOKUP(YEAR($C1015),'Proyecciones cuota'!$B$5:$C$113,2,FALSE),"")</f>
        <v/>
      </c>
      <c r="E1015" s="171">
        <f ca="1">IFERROR(IF($D1015&lt;&gt;"",VLOOKUP(C1015,Simulador!$H$17:$I$27,2,FALSE),0),0)</f>
        <v>0</v>
      </c>
      <c r="F1015" s="46" t="str">
        <f t="shared" ca="1" si="176"/>
        <v/>
      </c>
      <c r="G1015" s="43" t="str">
        <f ca="1">+IF(F1015&lt;&gt;"",F1015*VLOOKUP(YEAR($C1015),'Proyecciones DTF'!$B$4:$Y$112,IF(C1015&lt;EOMONTH($C$1,61),6,IF(AND(C1015&gt;=EOMONTH($C$1,61),C1015&lt;EOMONTH($C$1,90)),9,IF(AND(C1015&gt;=EOMONTH($C$1,91),C1015&lt;EOMONTH($C$1,120)),12,IF(AND(C1015&gt;=EOMONTH($C$1,121),C1015&lt;EOMONTH($C$1,150)),15,IF(AND(C1015&gt;=EOMONTH($C$1,151),C1015&lt;EOMONTH($C$1,180)),18,IF(AND(C1015&gt;=EOMONTH($C$1,181),C1015&lt;EOMONTH($C$1,210)),21,24))))))),"")</f>
        <v/>
      </c>
      <c r="H1015" s="47" t="str">
        <f ca="1">+IF(F1015&lt;&gt;"",F1015*VLOOKUP(YEAR($C1015),'Proyecciones DTF'!$B$4:$Y$112,IF(C1015&lt;EOMONTH($C$1,61),3,IF(AND(C1015&gt;=EOMONTH($C$1,61),C1015&lt;EOMONTH($C$1,90)),6,IF(AND(C1015&gt;=EOMONTH($C$1,91),C1015&lt;EOMONTH($C$1,120)),9,IF(AND(C1015&gt;=EOMONTH($C$1,121),C1015&lt;EOMONTH($C$1,150)),12,IF(AND(C1015&gt;=EOMONTH($C$1,151),C1015&lt;EOMONTH($C$1,180)),15,IF(AND(C1015&gt;=EOMONTH($C$1,181),C1015&lt;EOMONTH($C$1,210)),18,21))))))),"")</f>
        <v/>
      </c>
      <c r="I1015" s="88" t="str">
        <f t="shared" ca="1" si="177"/>
        <v/>
      </c>
      <c r="J1015" s="138" t="str">
        <f t="shared" ca="1" si="178"/>
        <v/>
      </c>
      <c r="K1015" s="43" t="str">
        <f ca="1">+IF(G1015&lt;&gt;"",SUM($G$7:G1015),"")</f>
        <v/>
      </c>
      <c r="L1015" s="46" t="str">
        <f t="shared" ca="1" si="179"/>
        <v/>
      </c>
      <c r="M1015" s="51" t="str">
        <f ca="1">+IF(H1015&lt;&gt;"",SUM($H$7:H1015),"")</f>
        <v/>
      </c>
      <c r="N1015" s="47" t="str">
        <f t="shared" ca="1" si="180"/>
        <v/>
      </c>
      <c r="O1015" s="46" t="str">
        <f t="shared" ca="1" si="181"/>
        <v/>
      </c>
      <c r="P1015" s="46" t="str">
        <f t="shared" ca="1" si="182"/>
        <v/>
      </c>
      <c r="Q1015" s="53" t="str">
        <f t="shared" ca="1" si="183"/>
        <v/>
      </c>
      <c r="R1015" s="53" t="str">
        <f t="shared" ca="1" si="184"/>
        <v/>
      </c>
    </row>
    <row r="1016" spans="1:18" x14ac:dyDescent="0.25">
      <c r="A1016" s="31">
        <v>1010</v>
      </c>
      <c r="B1016" s="37" t="str">
        <f t="shared" ca="1" si="174"/>
        <v/>
      </c>
      <c r="C1016" s="40" t="str">
        <f t="shared" ca="1" si="175"/>
        <v/>
      </c>
      <c r="D1016" s="43" t="str">
        <f ca="1">+IF($C1016&lt;&gt;"",VLOOKUP(YEAR($C1016),'Proyecciones cuota'!$B$5:$C$113,2,FALSE),"")</f>
        <v/>
      </c>
      <c r="E1016" s="171">
        <f ca="1">IFERROR(IF($D1016&lt;&gt;"",VLOOKUP(C1016,Simulador!$H$17:$I$27,2,FALSE),0),0)</f>
        <v>0</v>
      </c>
      <c r="F1016" s="46" t="str">
        <f t="shared" ca="1" si="176"/>
        <v/>
      </c>
      <c r="G1016" s="43" t="str">
        <f ca="1">+IF(F1016&lt;&gt;"",F1016*VLOOKUP(YEAR($C1016),'Proyecciones DTF'!$B$4:$Y$112,IF(C1016&lt;EOMONTH($C$1,61),6,IF(AND(C1016&gt;=EOMONTH($C$1,61),C1016&lt;EOMONTH($C$1,90)),9,IF(AND(C1016&gt;=EOMONTH($C$1,91),C1016&lt;EOMONTH($C$1,120)),12,IF(AND(C1016&gt;=EOMONTH($C$1,121),C1016&lt;EOMONTH($C$1,150)),15,IF(AND(C1016&gt;=EOMONTH($C$1,151),C1016&lt;EOMONTH($C$1,180)),18,IF(AND(C1016&gt;=EOMONTH($C$1,181),C1016&lt;EOMONTH($C$1,210)),21,24))))))),"")</f>
        <v/>
      </c>
      <c r="H1016" s="47" t="str">
        <f ca="1">+IF(F1016&lt;&gt;"",F1016*VLOOKUP(YEAR($C1016),'Proyecciones DTF'!$B$4:$Y$112,IF(C1016&lt;EOMONTH($C$1,61),3,IF(AND(C1016&gt;=EOMONTH($C$1,61),C1016&lt;EOMONTH($C$1,90)),6,IF(AND(C1016&gt;=EOMONTH($C$1,91),C1016&lt;EOMONTH($C$1,120)),9,IF(AND(C1016&gt;=EOMONTH($C$1,121),C1016&lt;EOMONTH($C$1,150)),12,IF(AND(C1016&gt;=EOMONTH($C$1,151),C1016&lt;EOMONTH($C$1,180)),15,IF(AND(C1016&gt;=EOMONTH($C$1,181),C1016&lt;EOMONTH($C$1,210)),18,21))))))),"")</f>
        <v/>
      </c>
      <c r="I1016" s="88" t="str">
        <f t="shared" ca="1" si="177"/>
        <v/>
      </c>
      <c r="J1016" s="138" t="str">
        <f t="shared" ca="1" si="178"/>
        <v/>
      </c>
      <c r="K1016" s="43" t="str">
        <f ca="1">+IF(G1016&lt;&gt;"",SUM($G$7:G1016),"")</f>
        <v/>
      </c>
      <c r="L1016" s="46" t="str">
        <f t="shared" ca="1" si="179"/>
        <v/>
      </c>
      <c r="M1016" s="51" t="str">
        <f ca="1">+IF(H1016&lt;&gt;"",SUM($H$7:H1016),"")</f>
        <v/>
      </c>
      <c r="N1016" s="47" t="str">
        <f t="shared" ca="1" si="180"/>
        <v/>
      </c>
      <c r="O1016" s="46" t="str">
        <f t="shared" ca="1" si="181"/>
        <v/>
      </c>
      <c r="P1016" s="46" t="str">
        <f t="shared" ca="1" si="182"/>
        <v/>
      </c>
      <c r="Q1016" s="53" t="str">
        <f t="shared" ca="1" si="183"/>
        <v/>
      </c>
      <c r="R1016" s="53" t="str">
        <f t="shared" ca="1" si="184"/>
        <v/>
      </c>
    </row>
    <row r="1017" spans="1:18" x14ac:dyDescent="0.25">
      <c r="A1017" s="31">
        <v>1011</v>
      </c>
      <c r="B1017" s="37" t="str">
        <f t="shared" ca="1" si="174"/>
        <v/>
      </c>
      <c r="C1017" s="40" t="str">
        <f t="shared" ca="1" si="175"/>
        <v/>
      </c>
      <c r="D1017" s="43" t="str">
        <f ca="1">+IF($C1017&lt;&gt;"",VLOOKUP(YEAR($C1017),'Proyecciones cuota'!$B$5:$C$113,2,FALSE),"")</f>
        <v/>
      </c>
      <c r="E1017" s="171">
        <f ca="1">IFERROR(IF($D1017&lt;&gt;"",VLOOKUP(C1017,Simulador!$H$17:$I$27,2,FALSE),0),0)</f>
        <v>0</v>
      </c>
      <c r="F1017" s="46" t="str">
        <f t="shared" ca="1" si="176"/>
        <v/>
      </c>
      <c r="G1017" s="43" t="str">
        <f ca="1">+IF(F1017&lt;&gt;"",F1017*VLOOKUP(YEAR($C1017),'Proyecciones DTF'!$B$4:$Y$112,IF(C1017&lt;EOMONTH($C$1,61),6,IF(AND(C1017&gt;=EOMONTH($C$1,61),C1017&lt;EOMONTH($C$1,90)),9,IF(AND(C1017&gt;=EOMONTH($C$1,91),C1017&lt;EOMONTH($C$1,120)),12,IF(AND(C1017&gt;=EOMONTH($C$1,121),C1017&lt;EOMONTH($C$1,150)),15,IF(AND(C1017&gt;=EOMONTH($C$1,151),C1017&lt;EOMONTH($C$1,180)),18,IF(AND(C1017&gt;=EOMONTH($C$1,181),C1017&lt;EOMONTH($C$1,210)),21,24))))))),"")</f>
        <v/>
      </c>
      <c r="H1017" s="47" t="str">
        <f ca="1">+IF(F1017&lt;&gt;"",F1017*VLOOKUP(YEAR($C1017),'Proyecciones DTF'!$B$4:$Y$112,IF(C1017&lt;EOMONTH($C$1,61),3,IF(AND(C1017&gt;=EOMONTH($C$1,61),C1017&lt;EOMONTH($C$1,90)),6,IF(AND(C1017&gt;=EOMONTH($C$1,91),C1017&lt;EOMONTH($C$1,120)),9,IF(AND(C1017&gt;=EOMONTH($C$1,121),C1017&lt;EOMONTH($C$1,150)),12,IF(AND(C1017&gt;=EOMONTH($C$1,151),C1017&lt;EOMONTH($C$1,180)),15,IF(AND(C1017&gt;=EOMONTH($C$1,181),C1017&lt;EOMONTH($C$1,210)),18,21))))))),"")</f>
        <v/>
      </c>
      <c r="I1017" s="88" t="str">
        <f t="shared" ca="1" si="177"/>
        <v/>
      </c>
      <c r="J1017" s="138" t="str">
        <f t="shared" ca="1" si="178"/>
        <v/>
      </c>
      <c r="K1017" s="43" t="str">
        <f ca="1">+IF(G1017&lt;&gt;"",SUM($G$7:G1017),"")</f>
        <v/>
      </c>
      <c r="L1017" s="46" t="str">
        <f t="shared" ca="1" si="179"/>
        <v/>
      </c>
      <c r="M1017" s="51" t="str">
        <f ca="1">+IF(H1017&lt;&gt;"",SUM($H$7:H1017),"")</f>
        <v/>
      </c>
      <c r="N1017" s="47" t="str">
        <f t="shared" ca="1" si="180"/>
        <v/>
      </c>
      <c r="O1017" s="46" t="str">
        <f t="shared" ca="1" si="181"/>
        <v/>
      </c>
      <c r="P1017" s="46" t="str">
        <f t="shared" ca="1" si="182"/>
        <v/>
      </c>
      <c r="Q1017" s="53" t="str">
        <f t="shared" ca="1" si="183"/>
        <v/>
      </c>
      <c r="R1017" s="53" t="str">
        <f t="shared" ca="1" si="184"/>
        <v/>
      </c>
    </row>
    <row r="1018" spans="1:18" x14ac:dyDescent="0.25">
      <c r="A1018" s="31">
        <v>1012</v>
      </c>
      <c r="B1018" s="37" t="str">
        <f t="shared" ca="1" si="174"/>
        <v/>
      </c>
      <c r="C1018" s="40" t="str">
        <f t="shared" ca="1" si="175"/>
        <v/>
      </c>
      <c r="D1018" s="43" t="str">
        <f ca="1">+IF($C1018&lt;&gt;"",VLOOKUP(YEAR($C1018),'Proyecciones cuota'!$B$5:$C$113,2,FALSE),"")</f>
        <v/>
      </c>
      <c r="E1018" s="171">
        <f ca="1">IFERROR(IF($D1018&lt;&gt;"",VLOOKUP(C1018,Simulador!$H$17:$I$27,2,FALSE),0),0)</f>
        <v>0</v>
      </c>
      <c r="F1018" s="46" t="str">
        <f t="shared" ca="1" si="176"/>
        <v/>
      </c>
      <c r="G1018" s="43" t="str">
        <f ca="1">+IF(F1018&lt;&gt;"",F1018*VLOOKUP(YEAR($C1018),'Proyecciones DTF'!$B$4:$Y$112,IF(C1018&lt;EOMONTH($C$1,61),6,IF(AND(C1018&gt;=EOMONTH($C$1,61),C1018&lt;EOMONTH($C$1,90)),9,IF(AND(C1018&gt;=EOMONTH($C$1,91),C1018&lt;EOMONTH($C$1,120)),12,IF(AND(C1018&gt;=EOMONTH($C$1,121),C1018&lt;EOMONTH($C$1,150)),15,IF(AND(C1018&gt;=EOMONTH($C$1,151),C1018&lt;EOMONTH($C$1,180)),18,IF(AND(C1018&gt;=EOMONTH($C$1,181),C1018&lt;EOMONTH($C$1,210)),21,24))))))),"")</f>
        <v/>
      </c>
      <c r="H1018" s="47" t="str">
        <f ca="1">+IF(F1018&lt;&gt;"",F1018*VLOOKUP(YEAR($C1018),'Proyecciones DTF'!$B$4:$Y$112,IF(C1018&lt;EOMONTH($C$1,61),3,IF(AND(C1018&gt;=EOMONTH($C$1,61),C1018&lt;EOMONTH($C$1,90)),6,IF(AND(C1018&gt;=EOMONTH($C$1,91),C1018&lt;EOMONTH($C$1,120)),9,IF(AND(C1018&gt;=EOMONTH($C$1,121),C1018&lt;EOMONTH($C$1,150)),12,IF(AND(C1018&gt;=EOMONTH($C$1,151),C1018&lt;EOMONTH($C$1,180)),15,IF(AND(C1018&gt;=EOMONTH($C$1,181),C1018&lt;EOMONTH($C$1,210)),18,21))))))),"")</f>
        <v/>
      </c>
      <c r="I1018" s="88" t="str">
        <f t="shared" ca="1" si="177"/>
        <v/>
      </c>
      <c r="J1018" s="138" t="str">
        <f t="shared" ca="1" si="178"/>
        <v/>
      </c>
      <c r="K1018" s="43" t="str">
        <f ca="1">+IF(G1018&lt;&gt;"",SUM($G$7:G1018),"")</f>
        <v/>
      </c>
      <c r="L1018" s="46" t="str">
        <f t="shared" ca="1" si="179"/>
        <v/>
      </c>
      <c r="M1018" s="51" t="str">
        <f ca="1">+IF(H1018&lt;&gt;"",SUM($H$7:H1018),"")</f>
        <v/>
      </c>
      <c r="N1018" s="47" t="str">
        <f t="shared" ca="1" si="180"/>
        <v/>
      </c>
      <c r="O1018" s="46" t="str">
        <f t="shared" ca="1" si="181"/>
        <v/>
      </c>
      <c r="P1018" s="46" t="str">
        <f t="shared" ca="1" si="182"/>
        <v/>
      </c>
      <c r="Q1018" s="53" t="str">
        <f t="shared" ca="1" si="183"/>
        <v/>
      </c>
      <c r="R1018" s="53" t="str">
        <f t="shared" ca="1" si="184"/>
        <v/>
      </c>
    </row>
    <row r="1019" spans="1:18" x14ac:dyDescent="0.25">
      <c r="A1019" s="31">
        <v>1013</v>
      </c>
      <c r="B1019" s="37" t="str">
        <f t="shared" ca="1" si="174"/>
        <v/>
      </c>
      <c r="C1019" s="40" t="str">
        <f t="shared" ca="1" si="175"/>
        <v/>
      </c>
      <c r="D1019" s="43" t="str">
        <f ca="1">+IF($C1019&lt;&gt;"",VLOOKUP(YEAR($C1019),'Proyecciones cuota'!$B$5:$C$113,2,FALSE),"")</f>
        <v/>
      </c>
      <c r="E1019" s="171">
        <f ca="1">IFERROR(IF($D1019&lt;&gt;"",VLOOKUP(C1019,Simulador!$H$17:$I$27,2,FALSE),0),0)</f>
        <v>0</v>
      </c>
      <c r="F1019" s="46" t="str">
        <f t="shared" ca="1" si="176"/>
        <v/>
      </c>
      <c r="G1019" s="43" t="str">
        <f ca="1">+IF(F1019&lt;&gt;"",F1019*VLOOKUP(YEAR($C1019),'Proyecciones DTF'!$B$4:$Y$112,IF(C1019&lt;EOMONTH($C$1,61),6,IF(AND(C1019&gt;=EOMONTH($C$1,61),C1019&lt;EOMONTH($C$1,90)),9,IF(AND(C1019&gt;=EOMONTH($C$1,91),C1019&lt;EOMONTH($C$1,120)),12,IF(AND(C1019&gt;=EOMONTH($C$1,121),C1019&lt;EOMONTH($C$1,150)),15,IF(AND(C1019&gt;=EOMONTH($C$1,151),C1019&lt;EOMONTH($C$1,180)),18,IF(AND(C1019&gt;=EOMONTH($C$1,181),C1019&lt;EOMONTH($C$1,210)),21,24))))))),"")</f>
        <v/>
      </c>
      <c r="H1019" s="47" t="str">
        <f ca="1">+IF(F1019&lt;&gt;"",F1019*VLOOKUP(YEAR($C1019),'Proyecciones DTF'!$B$4:$Y$112,IF(C1019&lt;EOMONTH($C$1,61),3,IF(AND(C1019&gt;=EOMONTH($C$1,61),C1019&lt;EOMONTH($C$1,90)),6,IF(AND(C1019&gt;=EOMONTH($C$1,91),C1019&lt;EOMONTH($C$1,120)),9,IF(AND(C1019&gt;=EOMONTH($C$1,121),C1019&lt;EOMONTH($C$1,150)),12,IF(AND(C1019&gt;=EOMONTH($C$1,151),C1019&lt;EOMONTH($C$1,180)),15,IF(AND(C1019&gt;=EOMONTH($C$1,181),C1019&lt;EOMONTH($C$1,210)),18,21))))))),"")</f>
        <v/>
      </c>
      <c r="I1019" s="88" t="str">
        <f t="shared" ca="1" si="177"/>
        <v/>
      </c>
      <c r="J1019" s="138" t="str">
        <f t="shared" ca="1" si="178"/>
        <v/>
      </c>
      <c r="K1019" s="43" t="str">
        <f ca="1">+IF(G1019&lt;&gt;"",SUM($G$7:G1019),"")</f>
        <v/>
      </c>
      <c r="L1019" s="46" t="str">
        <f t="shared" ca="1" si="179"/>
        <v/>
      </c>
      <c r="M1019" s="51" t="str">
        <f ca="1">+IF(H1019&lt;&gt;"",SUM($H$7:H1019),"")</f>
        <v/>
      </c>
      <c r="N1019" s="47" t="str">
        <f t="shared" ca="1" si="180"/>
        <v/>
      </c>
      <c r="O1019" s="46" t="str">
        <f t="shared" ca="1" si="181"/>
        <v/>
      </c>
      <c r="P1019" s="46" t="str">
        <f t="shared" ca="1" si="182"/>
        <v/>
      </c>
      <c r="Q1019" s="53" t="str">
        <f t="shared" ca="1" si="183"/>
        <v/>
      </c>
      <c r="R1019" s="53" t="str">
        <f t="shared" ca="1" si="184"/>
        <v/>
      </c>
    </row>
    <row r="1020" spans="1:18" x14ac:dyDescent="0.25">
      <c r="A1020" s="31">
        <v>1014</v>
      </c>
      <c r="B1020" s="37" t="str">
        <f t="shared" ca="1" si="174"/>
        <v/>
      </c>
      <c r="C1020" s="40" t="str">
        <f t="shared" ca="1" si="175"/>
        <v/>
      </c>
      <c r="D1020" s="43" t="str">
        <f ca="1">+IF($C1020&lt;&gt;"",VLOOKUP(YEAR($C1020),'Proyecciones cuota'!$B$5:$C$113,2,FALSE),"")</f>
        <v/>
      </c>
      <c r="E1020" s="171">
        <f ca="1">IFERROR(IF($D1020&lt;&gt;"",VLOOKUP(C1020,Simulador!$H$17:$I$27,2,FALSE),0),0)</f>
        <v>0</v>
      </c>
      <c r="F1020" s="46" t="str">
        <f t="shared" ca="1" si="176"/>
        <v/>
      </c>
      <c r="G1020" s="43" t="str">
        <f ca="1">+IF(F1020&lt;&gt;"",F1020*VLOOKUP(YEAR($C1020),'Proyecciones DTF'!$B$4:$Y$112,IF(C1020&lt;EOMONTH($C$1,61),6,IF(AND(C1020&gt;=EOMONTH($C$1,61),C1020&lt;EOMONTH($C$1,90)),9,IF(AND(C1020&gt;=EOMONTH($C$1,91),C1020&lt;EOMONTH($C$1,120)),12,IF(AND(C1020&gt;=EOMONTH($C$1,121),C1020&lt;EOMONTH($C$1,150)),15,IF(AND(C1020&gt;=EOMONTH($C$1,151),C1020&lt;EOMONTH($C$1,180)),18,IF(AND(C1020&gt;=EOMONTH($C$1,181),C1020&lt;EOMONTH($C$1,210)),21,24))))))),"")</f>
        <v/>
      </c>
      <c r="H1020" s="47" t="str">
        <f ca="1">+IF(F1020&lt;&gt;"",F1020*VLOOKUP(YEAR($C1020),'Proyecciones DTF'!$B$4:$Y$112,IF(C1020&lt;EOMONTH($C$1,61),3,IF(AND(C1020&gt;=EOMONTH($C$1,61),C1020&lt;EOMONTH($C$1,90)),6,IF(AND(C1020&gt;=EOMONTH($C$1,91),C1020&lt;EOMONTH($C$1,120)),9,IF(AND(C1020&gt;=EOMONTH($C$1,121),C1020&lt;EOMONTH($C$1,150)),12,IF(AND(C1020&gt;=EOMONTH($C$1,151),C1020&lt;EOMONTH($C$1,180)),15,IF(AND(C1020&gt;=EOMONTH($C$1,181),C1020&lt;EOMONTH($C$1,210)),18,21))))))),"")</f>
        <v/>
      </c>
      <c r="I1020" s="88" t="str">
        <f t="shared" ca="1" si="177"/>
        <v/>
      </c>
      <c r="J1020" s="138" t="str">
        <f t="shared" ca="1" si="178"/>
        <v/>
      </c>
      <c r="K1020" s="43" t="str">
        <f ca="1">+IF(G1020&lt;&gt;"",SUM($G$7:G1020),"")</f>
        <v/>
      </c>
      <c r="L1020" s="46" t="str">
        <f t="shared" ca="1" si="179"/>
        <v/>
      </c>
      <c r="M1020" s="51" t="str">
        <f ca="1">+IF(H1020&lt;&gt;"",SUM($H$7:H1020),"")</f>
        <v/>
      </c>
      <c r="N1020" s="47" t="str">
        <f t="shared" ca="1" si="180"/>
        <v/>
      </c>
      <c r="O1020" s="46" t="str">
        <f t="shared" ca="1" si="181"/>
        <v/>
      </c>
      <c r="P1020" s="46" t="str">
        <f t="shared" ca="1" si="182"/>
        <v/>
      </c>
      <c r="Q1020" s="53" t="str">
        <f t="shared" ca="1" si="183"/>
        <v/>
      </c>
      <c r="R1020" s="53" t="str">
        <f t="shared" ca="1" si="184"/>
        <v/>
      </c>
    </row>
    <row r="1021" spans="1:18" x14ac:dyDescent="0.25">
      <c r="A1021" s="31">
        <v>1015</v>
      </c>
      <c r="B1021" s="37" t="str">
        <f t="shared" ca="1" si="174"/>
        <v/>
      </c>
      <c r="C1021" s="40" t="str">
        <f t="shared" ca="1" si="175"/>
        <v/>
      </c>
      <c r="D1021" s="43" t="str">
        <f ca="1">+IF($C1021&lt;&gt;"",VLOOKUP(YEAR($C1021),'Proyecciones cuota'!$B$5:$C$113,2,FALSE),"")</f>
        <v/>
      </c>
      <c r="E1021" s="171">
        <f ca="1">IFERROR(IF($D1021&lt;&gt;"",VLOOKUP(C1021,Simulador!$H$17:$I$27,2,FALSE),0),0)</f>
        <v>0</v>
      </c>
      <c r="F1021" s="46" t="str">
        <f t="shared" ca="1" si="176"/>
        <v/>
      </c>
      <c r="G1021" s="43" t="str">
        <f ca="1">+IF(F1021&lt;&gt;"",F1021*VLOOKUP(YEAR($C1021),'Proyecciones DTF'!$B$4:$Y$112,IF(C1021&lt;EOMONTH($C$1,61),6,IF(AND(C1021&gt;=EOMONTH($C$1,61),C1021&lt;EOMONTH($C$1,90)),9,IF(AND(C1021&gt;=EOMONTH($C$1,91),C1021&lt;EOMONTH($C$1,120)),12,IF(AND(C1021&gt;=EOMONTH($C$1,121),C1021&lt;EOMONTH($C$1,150)),15,IF(AND(C1021&gt;=EOMONTH($C$1,151),C1021&lt;EOMONTH($C$1,180)),18,IF(AND(C1021&gt;=EOMONTH($C$1,181),C1021&lt;EOMONTH($C$1,210)),21,24))))))),"")</f>
        <v/>
      </c>
      <c r="H1021" s="47" t="str">
        <f ca="1">+IF(F1021&lt;&gt;"",F1021*VLOOKUP(YEAR($C1021),'Proyecciones DTF'!$B$4:$Y$112,IF(C1021&lt;EOMONTH($C$1,61),3,IF(AND(C1021&gt;=EOMONTH($C$1,61),C1021&lt;EOMONTH($C$1,90)),6,IF(AND(C1021&gt;=EOMONTH($C$1,91),C1021&lt;EOMONTH($C$1,120)),9,IF(AND(C1021&gt;=EOMONTH($C$1,121),C1021&lt;EOMONTH($C$1,150)),12,IF(AND(C1021&gt;=EOMONTH($C$1,151),C1021&lt;EOMONTH($C$1,180)),15,IF(AND(C1021&gt;=EOMONTH($C$1,181),C1021&lt;EOMONTH($C$1,210)),18,21))))))),"")</f>
        <v/>
      </c>
      <c r="I1021" s="88" t="str">
        <f t="shared" ca="1" si="177"/>
        <v/>
      </c>
      <c r="J1021" s="138" t="str">
        <f t="shared" ca="1" si="178"/>
        <v/>
      </c>
      <c r="K1021" s="43" t="str">
        <f ca="1">+IF(G1021&lt;&gt;"",SUM($G$7:G1021),"")</f>
        <v/>
      </c>
      <c r="L1021" s="46" t="str">
        <f t="shared" ca="1" si="179"/>
        <v/>
      </c>
      <c r="M1021" s="51" t="str">
        <f ca="1">+IF(H1021&lt;&gt;"",SUM($H$7:H1021),"")</f>
        <v/>
      </c>
      <c r="N1021" s="47" t="str">
        <f t="shared" ca="1" si="180"/>
        <v/>
      </c>
      <c r="O1021" s="46" t="str">
        <f t="shared" ca="1" si="181"/>
        <v/>
      </c>
      <c r="P1021" s="46" t="str">
        <f t="shared" ca="1" si="182"/>
        <v/>
      </c>
      <c r="Q1021" s="53" t="str">
        <f t="shared" ca="1" si="183"/>
        <v/>
      </c>
      <c r="R1021" s="53" t="str">
        <f t="shared" ca="1" si="184"/>
        <v/>
      </c>
    </row>
    <row r="1022" spans="1:18" x14ac:dyDescent="0.25">
      <c r="A1022" s="31">
        <v>1016</v>
      </c>
      <c r="B1022" s="37" t="str">
        <f t="shared" ca="1" si="174"/>
        <v/>
      </c>
      <c r="C1022" s="40" t="str">
        <f t="shared" ca="1" si="175"/>
        <v/>
      </c>
      <c r="D1022" s="43" t="str">
        <f ca="1">+IF($C1022&lt;&gt;"",VLOOKUP(YEAR($C1022),'Proyecciones cuota'!$B$5:$C$113,2,FALSE),"")</f>
        <v/>
      </c>
      <c r="E1022" s="171">
        <f ca="1">IFERROR(IF($D1022&lt;&gt;"",VLOOKUP(C1022,Simulador!$H$17:$I$27,2,FALSE),0),0)</f>
        <v>0</v>
      </c>
      <c r="F1022" s="46" t="str">
        <f t="shared" ca="1" si="176"/>
        <v/>
      </c>
      <c r="G1022" s="43" t="str">
        <f ca="1">+IF(F1022&lt;&gt;"",F1022*VLOOKUP(YEAR($C1022),'Proyecciones DTF'!$B$4:$Y$112,IF(C1022&lt;EOMONTH($C$1,61),6,IF(AND(C1022&gt;=EOMONTH($C$1,61),C1022&lt;EOMONTH($C$1,90)),9,IF(AND(C1022&gt;=EOMONTH($C$1,91),C1022&lt;EOMONTH($C$1,120)),12,IF(AND(C1022&gt;=EOMONTH($C$1,121),C1022&lt;EOMONTH($C$1,150)),15,IF(AND(C1022&gt;=EOMONTH($C$1,151),C1022&lt;EOMONTH($C$1,180)),18,IF(AND(C1022&gt;=EOMONTH($C$1,181),C1022&lt;EOMONTH($C$1,210)),21,24))))))),"")</f>
        <v/>
      </c>
      <c r="H1022" s="47" t="str">
        <f ca="1">+IF(F1022&lt;&gt;"",F1022*VLOOKUP(YEAR($C1022),'Proyecciones DTF'!$B$4:$Y$112,IF(C1022&lt;EOMONTH($C$1,61),3,IF(AND(C1022&gt;=EOMONTH($C$1,61),C1022&lt;EOMONTH($C$1,90)),6,IF(AND(C1022&gt;=EOMONTH($C$1,91),C1022&lt;EOMONTH($C$1,120)),9,IF(AND(C1022&gt;=EOMONTH($C$1,121),C1022&lt;EOMONTH($C$1,150)),12,IF(AND(C1022&gt;=EOMONTH($C$1,151),C1022&lt;EOMONTH($C$1,180)),15,IF(AND(C1022&gt;=EOMONTH($C$1,181),C1022&lt;EOMONTH($C$1,210)),18,21))))))),"")</f>
        <v/>
      </c>
      <c r="I1022" s="88" t="str">
        <f t="shared" ca="1" si="177"/>
        <v/>
      </c>
      <c r="J1022" s="138" t="str">
        <f t="shared" ca="1" si="178"/>
        <v/>
      </c>
      <c r="K1022" s="43" t="str">
        <f ca="1">+IF(G1022&lt;&gt;"",SUM($G$7:G1022),"")</f>
        <v/>
      </c>
      <c r="L1022" s="46" t="str">
        <f t="shared" ca="1" si="179"/>
        <v/>
      </c>
      <c r="M1022" s="51" t="str">
        <f ca="1">+IF(H1022&lt;&gt;"",SUM($H$7:H1022),"")</f>
        <v/>
      </c>
      <c r="N1022" s="47" t="str">
        <f t="shared" ca="1" si="180"/>
        <v/>
      </c>
      <c r="O1022" s="46" t="str">
        <f t="shared" ca="1" si="181"/>
        <v/>
      </c>
      <c r="P1022" s="46" t="str">
        <f t="shared" ca="1" si="182"/>
        <v/>
      </c>
      <c r="Q1022" s="53" t="str">
        <f t="shared" ca="1" si="183"/>
        <v/>
      </c>
      <c r="R1022" s="53" t="str">
        <f t="shared" ca="1" si="184"/>
        <v/>
      </c>
    </row>
    <row r="1023" spans="1:18" x14ac:dyDescent="0.25">
      <c r="A1023" s="31">
        <v>1017</v>
      </c>
      <c r="B1023" s="37" t="str">
        <f t="shared" ca="1" si="174"/>
        <v/>
      </c>
      <c r="C1023" s="40" t="str">
        <f t="shared" ca="1" si="175"/>
        <v/>
      </c>
      <c r="D1023" s="43" t="str">
        <f ca="1">+IF($C1023&lt;&gt;"",VLOOKUP(YEAR($C1023),'Proyecciones cuota'!$B$5:$C$113,2,FALSE),"")</f>
        <v/>
      </c>
      <c r="E1023" s="171">
        <f ca="1">IFERROR(IF($D1023&lt;&gt;"",VLOOKUP(C1023,Simulador!$H$17:$I$27,2,FALSE),0),0)</f>
        <v>0</v>
      </c>
      <c r="F1023" s="46" t="str">
        <f t="shared" ca="1" si="176"/>
        <v/>
      </c>
      <c r="G1023" s="43" t="str">
        <f ca="1">+IF(F1023&lt;&gt;"",F1023*VLOOKUP(YEAR($C1023),'Proyecciones DTF'!$B$4:$Y$112,IF(C1023&lt;EOMONTH($C$1,61),6,IF(AND(C1023&gt;=EOMONTH($C$1,61),C1023&lt;EOMONTH($C$1,90)),9,IF(AND(C1023&gt;=EOMONTH($C$1,91),C1023&lt;EOMONTH($C$1,120)),12,IF(AND(C1023&gt;=EOMONTH($C$1,121),C1023&lt;EOMONTH($C$1,150)),15,IF(AND(C1023&gt;=EOMONTH($C$1,151),C1023&lt;EOMONTH($C$1,180)),18,IF(AND(C1023&gt;=EOMONTH($C$1,181),C1023&lt;EOMONTH($C$1,210)),21,24))))))),"")</f>
        <v/>
      </c>
      <c r="H1023" s="47" t="str">
        <f ca="1">+IF(F1023&lt;&gt;"",F1023*VLOOKUP(YEAR($C1023),'Proyecciones DTF'!$B$4:$Y$112,IF(C1023&lt;EOMONTH($C$1,61),3,IF(AND(C1023&gt;=EOMONTH($C$1,61),C1023&lt;EOMONTH($C$1,90)),6,IF(AND(C1023&gt;=EOMONTH($C$1,91),C1023&lt;EOMONTH($C$1,120)),9,IF(AND(C1023&gt;=EOMONTH($C$1,121),C1023&lt;EOMONTH($C$1,150)),12,IF(AND(C1023&gt;=EOMONTH($C$1,151),C1023&lt;EOMONTH($C$1,180)),15,IF(AND(C1023&gt;=EOMONTH($C$1,181),C1023&lt;EOMONTH($C$1,210)),18,21))))))),"")</f>
        <v/>
      </c>
      <c r="I1023" s="88" t="str">
        <f t="shared" ca="1" si="177"/>
        <v/>
      </c>
      <c r="J1023" s="138" t="str">
        <f t="shared" ca="1" si="178"/>
        <v/>
      </c>
      <c r="K1023" s="43" t="str">
        <f ca="1">+IF(G1023&lt;&gt;"",SUM($G$7:G1023),"")</f>
        <v/>
      </c>
      <c r="L1023" s="46" t="str">
        <f t="shared" ca="1" si="179"/>
        <v/>
      </c>
      <c r="M1023" s="51" t="str">
        <f ca="1">+IF(H1023&lt;&gt;"",SUM($H$7:H1023),"")</f>
        <v/>
      </c>
      <c r="N1023" s="47" t="str">
        <f t="shared" ca="1" si="180"/>
        <v/>
      </c>
      <c r="O1023" s="46" t="str">
        <f t="shared" ca="1" si="181"/>
        <v/>
      </c>
      <c r="P1023" s="46" t="str">
        <f t="shared" ca="1" si="182"/>
        <v/>
      </c>
      <c r="Q1023" s="53" t="str">
        <f t="shared" ca="1" si="183"/>
        <v/>
      </c>
      <c r="R1023" s="53" t="str">
        <f t="shared" ca="1" si="184"/>
        <v/>
      </c>
    </row>
    <row r="1024" spans="1:18" x14ac:dyDescent="0.25">
      <c r="A1024" s="31">
        <v>1018</v>
      </c>
      <c r="B1024" s="37" t="str">
        <f t="shared" ca="1" si="174"/>
        <v/>
      </c>
      <c r="C1024" s="40" t="str">
        <f t="shared" ca="1" si="175"/>
        <v/>
      </c>
      <c r="D1024" s="43" t="str">
        <f ca="1">+IF($C1024&lt;&gt;"",VLOOKUP(YEAR($C1024),'Proyecciones cuota'!$B$5:$C$113,2,FALSE),"")</f>
        <v/>
      </c>
      <c r="E1024" s="171">
        <f ca="1">IFERROR(IF($D1024&lt;&gt;"",VLOOKUP(C1024,Simulador!$H$17:$I$27,2,FALSE),0),0)</f>
        <v>0</v>
      </c>
      <c r="F1024" s="46" t="str">
        <f t="shared" ca="1" si="176"/>
        <v/>
      </c>
      <c r="G1024" s="43" t="str">
        <f ca="1">+IF(F1024&lt;&gt;"",F1024*VLOOKUP(YEAR($C1024),'Proyecciones DTF'!$B$4:$Y$112,IF(C1024&lt;EOMONTH($C$1,61),6,IF(AND(C1024&gt;=EOMONTH($C$1,61),C1024&lt;EOMONTH($C$1,90)),9,IF(AND(C1024&gt;=EOMONTH($C$1,91),C1024&lt;EOMONTH($C$1,120)),12,IF(AND(C1024&gt;=EOMONTH($C$1,121),C1024&lt;EOMONTH($C$1,150)),15,IF(AND(C1024&gt;=EOMONTH($C$1,151),C1024&lt;EOMONTH($C$1,180)),18,IF(AND(C1024&gt;=EOMONTH($C$1,181),C1024&lt;EOMONTH($C$1,210)),21,24))))))),"")</f>
        <v/>
      </c>
      <c r="H1024" s="47" t="str">
        <f ca="1">+IF(F1024&lt;&gt;"",F1024*VLOOKUP(YEAR($C1024),'Proyecciones DTF'!$B$4:$Y$112,IF(C1024&lt;EOMONTH($C$1,61),3,IF(AND(C1024&gt;=EOMONTH($C$1,61),C1024&lt;EOMONTH($C$1,90)),6,IF(AND(C1024&gt;=EOMONTH($C$1,91),C1024&lt;EOMONTH($C$1,120)),9,IF(AND(C1024&gt;=EOMONTH($C$1,121),C1024&lt;EOMONTH($C$1,150)),12,IF(AND(C1024&gt;=EOMONTH($C$1,151),C1024&lt;EOMONTH($C$1,180)),15,IF(AND(C1024&gt;=EOMONTH($C$1,181),C1024&lt;EOMONTH($C$1,210)),18,21))))))),"")</f>
        <v/>
      </c>
      <c r="I1024" s="88" t="str">
        <f t="shared" ca="1" si="177"/>
        <v/>
      </c>
      <c r="J1024" s="138" t="str">
        <f t="shared" ca="1" si="178"/>
        <v/>
      </c>
      <c r="K1024" s="43" t="str">
        <f ca="1">+IF(G1024&lt;&gt;"",SUM($G$7:G1024),"")</f>
        <v/>
      </c>
      <c r="L1024" s="46" t="str">
        <f t="shared" ca="1" si="179"/>
        <v/>
      </c>
      <c r="M1024" s="51" t="str">
        <f ca="1">+IF(H1024&lt;&gt;"",SUM($H$7:H1024),"")</f>
        <v/>
      </c>
      <c r="N1024" s="47" t="str">
        <f t="shared" ca="1" si="180"/>
        <v/>
      </c>
      <c r="O1024" s="46" t="str">
        <f t="shared" ca="1" si="181"/>
        <v/>
      </c>
      <c r="P1024" s="46" t="str">
        <f t="shared" ca="1" si="182"/>
        <v/>
      </c>
      <c r="Q1024" s="53" t="str">
        <f t="shared" ca="1" si="183"/>
        <v/>
      </c>
      <c r="R1024" s="53" t="str">
        <f t="shared" ca="1" si="184"/>
        <v/>
      </c>
    </row>
    <row r="1025" spans="1:18" x14ac:dyDescent="0.25">
      <c r="A1025" s="31">
        <v>1019</v>
      </c>
      <c r="B1025" s="37" t="str">
        <f t="shared" ca="1" si="174"/>
        <v/>
      </c>
      <c r="C1025" s="40" t="str">
        <f t="shared" ca="1" si="175"/>
        <v/>
      </c>
      <c r="D1025" s="43" t="str">
        <f ca="1">+IF($C1025&lt;&gt;"",VLOOKUP(YEAR($C1025),'Proyecciones cuota'!$B$5:$C$113,2,FALSE),"")</f>
        <v/>
      </c>
      <c r="E1025" s="171">
        <f ca="1">IFERROR(IF($D1025&lt;&gt;"",VLOOKUP(C1025,Simulador!$H$17:$I$27,2,FALSE),0),0)</f>
        <v>0</v>
      </c>
      <c r="F1025" s="46" t="str">
        <f t="shared" ca="1" si="176"/>
        <v/>
      </c>
      <c r="G1025" s="43" t="str">
        <f ca="1">+IF(F1025&lt;&gt;"",F1025*VLOOKUP(YEAR($C1025),'Proyecciones DTF'!$B$4:$Y$112,IF(C1025&lt;EOMONTH($C$1,61),6,IF(AND(C1025&gt;=EOMONTH($C$1,61),C1025&lt;EOMONTH($C$1,90)),9,IF(AND(C1025&gt;=EOMONTH($C$1,91),C1025&lt;EOMONTH($C$1,120)),12,IF(AND(C1025&gt;=EOMONTH($C$1,121),C1025&lt;EOMONTH($C$1,150)),15,IF(AND(C1025&gt;=EOMONTH($C$1,151),C1025&lt;EOMONTH($C$1,180)),18,IF(AND(C1025&gt;=EOMONTH($C$1,181),C1025&lt;EOMONTH($C$1,210)),21,24))))))),"")</f>
        <v/>
      </c>
      <c r="H1025" s="47" t="str">
        <f ca="1">+IF(F1025&lt;&gt;"",F1025*VLOOKUP(YEAR($C1025),'Proyecciones DTF'!$B$4:$Y$112,IF(C1025&lt;EOMONTH($C$1,61),3,IF(AND(C1025&gt;=EOMONTH($C$1,61),C1025&lt;EOMONTH($C$1,90)),6,IF(AND(C1025&gt;=EOMONTH($C$1,91),C1025&lt;EOMONTH($C$1,120)),9,IF(AND(C1025&gt;=EOMONTH($C$1,121),C1025&lt;EOMONTH($C$1,150)),12,IF(AND(C1025&gt;=EOMONTH($C$1,151),C1025&lt;EOMONTH($C$1,180)),15,IF(AND(C1025&gt;=EOMONTH($C$1,181),C1025&lt;EOMONTH($C$1,210)),18,21))))))),"")</f>
        <v/>
      </c>
      <c r="I1025" s="88" t="str">
        <f t="shared" ca="1" si="177"/>
        <v/>
      </c>
      <c r="J1025" s="138" t="str">
        <f t="shared" ca="1" si="178"/>
        <v/>
      </c>
      <c r="K1025" s="43" t="str">
        <f ca="1">+IF(G1025&lt;&gt;"",SUM($G$7:G1025),"")</f>
        <v/>
      </c>
      <c r="L1025" s="46" t="str">
        <f t="shared" ca="1" si="179"/>
        <v/>
      </c>
      <c r="M1025" s="51" t="str">
        <f ca="1">+IF(H1025&lt;&gt;"",SUM($H$7:H1025),"")</f>
        <v/>
      </c>
      <c r="N1025" s="47" t="str">
        <f t="shared" ca="1" si="180"/>
        <v/>
      </c>
      <c r="O1025" s="46" t="str">
        <f t="shared" ca="1" si="181"/>
        <v/>
      </c>
      <c r="P1025" s="46" t="str">
        <f t="shared" ca="1" si="182"/>
        <v/>
      </c>
      <c r="Q1025" s="53" t="str">
        <f t="shared" ca="1" si="183"/>
        <v/>
      </c>
      <c r="R1025" s="53" t="str">
        <f t="shared" ca="1" si="184"/>
        <v/>
      </c>
    </row>
    <row r="1026" spans="1:18" x14ac:dyDescent="0.25">
      <c r="A1026" s="31">
        <v>1020</v>
      </c>
      <c r="B1026" s="37" t="str">
        <f t="shared" ca="1" si="174"/>
        <v/>
      </c>
      <c r="C1026" s="40" t="str">
        <f t="shared" ca="1" si="175"/>
        <v/>
      </c>
      <c r="D1026" s="43" t="str">
        <f ca="1">+IF($C1026&lt;&gt;"",VLOOKUP(YEAR($C1026),'Proyecciones cuota'!$B$5:$C$113,2,FALSE),"")</f>
        <v/>
      </c>
      <c r="E1026" s="171">
        <f ca="1">IFERROR(IF($D1026&lt;&gt;"",VLOOKUP(C1026,Simulador!$H$17:$I$27,2,FALSE),0),0)</f>
        <v>0</v>
      </c>
      <c r="F1026" s="46" t="str">
        <f t="shared" ca="1" si="176"/>
        <v/>
      </c>
      <c r="G1026" s="43" t="str">
        <f ca="1">+IF(F1026&lt;&gt;"",F1026*VLOOKUP(YEAR($C1026),'Proyecciones DTF'!$B$4:$Y$112,IF(C1026&lt;EOMONTH($C$1,61),6,IF(AND(C1026&gt;=EOMONTH($C$1,61),C1026&lt;EOMONTH($C$1,90)),9,IF(AND(C1026&gt;=EOMONTH($C$1,91),C1026&lt;EOMONTH($C$1,120)),12,IF(AND(C1026&gt;=EOMONTH($C$1,121),C1026&lt;EOMONTH($C$1,150)),15,IF(AND(C1026&gt;=EOMONTH($C$1,151),C1026&lt;EOMONTH($C$1,180)),18,IF(AND(C1026&gt;=EOMONTH($C$1,181),C1026&lt;EOMONTH($C$1,210)),21,24))))))),"")</f>
        <v/>
      </c>
      <c r="H1026" s="47" t="str">
        <f ca="1">+IF(F1026&lt;&gt;"",F1026*VLOOKUP(YEAR($C1026),'Proyecciones DTF'!$B$4:$Y$112,IF(C1026&lt;EOMONTH($C$1,61),3,IF(AND(C1026&gt;=EOMONTH($C$1,61),C1026&lt;EOMONTH($C$1,90)),6,IF(AND(C1026&gt;=EOMONTH($C$1,91),C1026&lt;EOMONTH($C$1,120)),9,IF(AND(C1026&gt;=EOMONTH($C$1,121),C1026&lt;EOMONTH($C$1,150)),12,IF(AND(C1026&gt;=EOMONTH($C$1,151),C1026&lt;EOMONTH($C$1,180)),15,IF(AND(C1026&gt;=EOMONTH($C$1,181),C1026&lt;EOMONTH($C$1,210)),18,21))))))),"")</f>
        <v/>
      </c>
      <c r="I1026" s="88" t="str">
        <f t="shared" ca="1" si="177"/>
        <v/>
      </c>
      <c r="J1026" s="138" t="str">
        <f t="shared" ca="1" si="178"/>
        <v/>
      </c>
      <c r="K1026" s="43" t="str">
        <f ca="1">+IF(G1026&lt;&gt;"",SUM($G$7:G1026),"")</f>
        <v/>
      </c>
      <c r="L1026" s="46" t="str">
        <f t="shared" ca="1" si="179"/>
        <v/>
      </c>
      <c r="M1026" s="51" t="str">
        <f ca="1">+IF(H1026&lt;&gt;"",SUM($H$7:H1026),"")</f>
        <v/>
      </c>
      <c r="N1026" s="47" t="str">
        <f t="shared" ca="1" si="180"/>
        <v/>
      </c>
      <c r="O1026" s="46" t="str">
        <f t="shared" ca="1" si="181"/>
        <v/>
      </c>
      <c r="P1026" s="46" t="str">
        <f t="shared" ca="1" si="182"/>
        <v/>
      </c>
      <c r="Q1026" s="53" t="str">
        <f t="shared" ca="1" si="183"/>
        <v/>
      </c>
      <c r="R1026" s="53" t="str">
        <f t="shared" ca="1" si="184"/>
        <v/>
      </c>
    </row>
    <row r="1027" spans="1:18" x14ac:dyDescent="0.25">
      <c r="A1027" s="31">
        <v>1021</v>
      </c>
      <c r="B1027" s="37" t="str">
        <f t="shared" ca="1" si="174"/>
        <v/>
      </c>
      <c r="C1027" s="40" t="str">
        <f t="shared" ca="1" si="175"/>
        <v/>
      </c>
      <c r="D1027" s="43" t="str">
        <f ca="1">+IF($C1027&lt;&gt;"",VLOOKUP(YEAR($C1027),'Proyecciones cuota'!$B$5:$C$113,2,FALSE),"")</f>
        <v/>
      </c>
      <c r="E1027" s="171">
        <f ca="1">IFERROR(IF($D1027&lt;&gt;"",VLOOKUP(C1027,Simulador!$H$17:$I$27,2,FALSE),0),0)</f>
        <v>0</v>
      </c>
      <c r="F1027" s="46" t="str">
        <f t="shared" ca="1" si="176"/>
        <v/>
      </c>
      <c r="G1027" s="43" t="str">
        <f ca="1">+IF(F1027&lt;&gt;"",F1027*VLOOKUP(YEAR($C1027),'Proyecciones DTF'!$B$4:$Y$112,IF(C1027&lt;EOMONTH($C$1,61),6,IF(AND(C1027&gt;=EOMONTH($C$1,61),C1027&lt;EOMONTH($C$1,90)),9,IF(AND(C1027&gt;=EOMONTH($C$1,91),C1027&lt;EOMONTH($C$1,120)),12,IF(AND(C1027&gt;=EOMONTH($C$1,121),C1027&lt;EOMONTH($C$1,150)),15,IF(AND(C1027&gt;=EOMONTH($C$1,151),C1027&lt;EOMONTH($C$1,180)),18,IF(AND(C1027&gt;=EOMONTH($C$1,181),C1027&lt;EOMONTH($C$1,210)),21,24))))))),"")</f>
        <v/>
      </c>
      <c r="H1027" s="47" t="str">
        <f ca="1">+IF(F1027&lt;&gt;"",F1027*VLOOKUP(YEAR($C1027),'Proyecciones DTF'!$B$4:$Y$112,IF(C1027&lt;EOMONTH($C$1,61),3,IF(AND(C1027&gt;=EOMONTH($C$1,61),C1027&lt;EOMONTH($C$1,90)),6,IF(AND(C1027&gt;=EOMONTH($C$1,91),C1027&lt;EOMONTH($C$1,120)),9,IF(AND(C1027&gt;=EOMONTH($C$1,121),C1027&lt;EOMONTH($C$1,150)),12,IF(AND(C1027&gt;=EOMONTH($C$1,151),C1027&lt;EOMONTH($C$1,180)),15,IF(AND(C1027&gt;=EOMONTH($C$1,181),C1027&lt;EOMONTH($C$1,210)),18,21))))))),"")</f>
        <v/>
      </c>
      <c r="I1027" s="88" t="str">
        <f t="shared" ca="1" si="177"/>
        <v/>
      </c>
      <c r="J1027" s="138" t="str">
        <f t="shared" ca="1" si="178"/>
        <v/>
      </c>
      <c r="K1027" s="43" t="str">
        <f ca="1">+IF(G1027&lt;&gt;"",SUM($G$7:G1027),"")</f>
        <v/>
      </c>
      <c r="L1027" s="46" t="str">
        <f t="shared" ca="1" si="179"/>
        <v/>
      </c>
      <c r="M1027" s="51" t="str">
        <f ca="1">+IF(H1027&lt;&gt;"",SUM($H$7:H1027),"")</f>
        <v/>
      </c>
      <c r="N1027" s="47" t="str">
        <f t="shared" ca="1" si="180"/>
        <v/>
      </c>
      <c r="O1027" s="46" t="str">
        <f t="shared" ca="1" si="181"/>
        <v/>
      </c>
      <c r="P1027" s="46" t="str">
        <f t="shared" ca="1" si="182"/>
        <v/>
      </c>
      <c r="Q1027" s="53" t="str">
        <f t="shared" ca="1" si="183"/>
        <v/>
      </c>
      <c r="R1027" s="53" t="str">
        <f t="shared" ca="1" si="184"/>
        <v/>
      </c>
    </row>
    <row r="1028" spans="1:18" x14ac:dyDescent="0.25">
      <c r="A1028" s="31">
        <v>1022</v>
      </c>
      <c r="B1028" s="37" t="str">
        <f t="shared" ca="1" si="174"/>
        <v/>
      </c>
      <c r="C1028" s="40" t="str">
        <f t="shared" ca="1" si="175"/>
        <v/>
      </c>
      <c r="D1028" s="43" t="str">
        <f ca="1">+IF($C1028&lt;&gt;"",VLOOKUP(YEAR($C1028),'Proyecciones cuota'!$B$5:$C$113,2,FALSE),"")</f>
        <v/>
      </c>
      <c r="E1028" s="171">
        <f ca="1">IFERROR(IF($D1028&lt;&gt;"",VLOOKUP(C1028,Simulador!$H$17:$I$27,2,FALSE),0),0)</f>
        <v>0</v>
      </c>
      <c r="F1028" s="46" t="str">
        <f t="shared" ca="1" si="176"/>
        <v/>
      </c>
      <c r="G1028" s="43" t="str">
        <f ca="1">+IF(F1028&lt;&gt;"",F1028*VLOOKUP(YEAR($C1028),'Proyecciones DTF'!$B$4:$Y$112,IF(C1028&lt;EOMONTH($C$1,61),6,IF(AND(C1028&gt;=EOMONTH($C$1,61),C1028&lt;EOMONTH($C$1,90)),9,IF(AND(C1028&gt;=EOMONTH($C$1,91),C1028&lt;EOMONTH($C$1,120)),12,IF(AND(C1028&gt;=EOMONTH($C$1,121),C1028&lt;EOMONTH($C$1,150)),15,IF(AND(C1028&gt;=EOMONTH($C$1,151),C1028&lt;EOMONTH($C$1,180)),18,IF(AND(C1028&gt;=EOMONTH($C$1,181),C1028&lt;EOMONTH($C$1,210)),21,24))))))),"")</f>
        <v/>
      </c>
      <c r="H1028" s="47" t="str">
        <f ca="1">+IF(F1028&lt;&gt;"",F1028*VLOOKUP(YEAR($C1028),'Proyecciones DTF'!$B$4:$Y$112,IF(C1028&lt;EOMONTH($C$1,61),3,IF(AND(C1028&gt;=EOMONTH($C$1,61),C1028&lt;EOMONTH($C$1,90)),6,IF(AND(C1028&gt;=EOMONTH($C$1,91),C1028&lt;EOMONTH($C$1,120)),9,IF(AND(C1028&gt;=EOMONTH($C$1,121),C1028&lt;EOMONTH($C$1,150)),12,IF(AND(C1028&gt;=EOMONTH($C$1,151),C1028&lt;EOMONTH($C$1,180)),15,IF(AND(C1028&gt;=EOMONTH($C$1,181),C1028&lt;EOMONTH($C$1,210)),18,21))))))),"")</f>
        <v/>
      </c>
      <c r="I1028" s="88" t="str">
        <f t="shared" ca="1" si="177"/>
        <v/>
      </c>
      <c r="J1028" s="138" t="str">
        <f t="shared" ca="1" si="178"/>
        <v/>
      </c>
      <c r="K1028" s="43" t="str">
        <f ca="1">+IF(G1028&lt;&gt;"",SUM($G$7:G1028),"")</f>
        <v/>
      </c>
      <c r="L1028" s="46" t="str">
        <f t="shared" ca="1" si="179"/>
        <v/>
      </c>
      <c r="M1028" s="51" t="str">
        <f ca="1">+IF(H1028&lt;&gt;"",SUM($H$7:H1028),"")</f>
        <v/>
      </c>
      <c r="N1028" s="47" t="str">
        <f t="shared" ca="1" si="180"/>
        <v/>
      </c>
      <c r="O1028" s="46" t="str">
        <f t="shared" ca="1" si="181"/>
        <v/>
      </c>
      <c r="P1028" s="46" t="str">
        <f t="shared" ca="1" si="182"/>
        <v/>
      </c>
      <c r="Q1028" s="53" t="str">
        <f t="shared" ca="1" si="183"/>
        <v/>
      </c>
      <c r="R1028" s="53" t="str">
        <f t="shared" ca="1" si="184"/>
        <v/>
      </c>
    </row>
    <row r="1029" spans="1:18" x14ac:dyDescent="0.25">
      <c r="A1029" s="31">
        <v>1023</v>
      </c>
      <c r="B1029" s="37" t="str">
        <f t="shared" ca="1" si="174"/>
        <v/>
      </c>
      <c r="C1029" s="40" t="str">
        <f t="shared" ca="1" si="175"/>
        <v/>
      </c>
      <c r="D1029" s="43" t="str">
        <f ca="1">+IF($C1029&lt;&gt;"",VLOOKUP(YEAR($C1029),'Proyecciones cuota'!$B$5:$C$113,2,FALSE),"")</f>
        <v/>
      </c>
      <c r="E1029" s="171">
        <f ca="1">IFERROR(IF($D1029&lt;&gt;"",VLOOKUP(C1029,Simulador!$H$17:$I$27,2,FALSE),0),0)</f>
        <v>0</v>
      </c>
      <c r="F1029" s="46" t="str">
        <f t="shared" ca="1" si="176"/>
        <v/>
      </c>
      <c r="G1029" s="43" t="str">
        <f ca="1">+IF(F1029&lt;&gt;"",F1029*VLOOKUP(YEAR($C1029),'Proyecciones DTF'!$B$4:$Y$112,IF(C1029&lt;EOMONTH($C$1,61),6,IF(AND(C1029&gt;=EOMONTH($C$1,61),C1029&lt;EOMONTH($C$1,90)),9,IF(AND(C1029&gt;=EOMONTH($C$1,91),C1029&lt;EOMONTH($C$1,120)),12,IF(AND(C1029&gt;=EOMONTH($C$1,121),C1029&lt;EOMONTH($C$1,150)),15,IF(AND(C1029&gt;=EOMONTH($C$1,151),C1029&lt;EOMONTH($C$1,180)),18,IF(AND(C1029&gt;=EOMONTH($C$1,181),C1029&lt;EOMONTH($C$1,210)),21,24))))))),"")</f>
        <v/>
      </c>
      <c r="H1029" s="47" t="str">
        <f ca="1">+IF(F1029&lt;&gt;"",F1029*VLOOKUP(YEAR($C1029),'Proyecciones DTF'!$B$4:$Y$112,IF(C1029&lt;EOMONTH($C$1,61),3,IF(AND(C1029&gt;=EOMONTH($C$1,61),C1029&lt;EOMONTH($C$1,90)),6,IF(AND(C1029&gt;=EOMONTH($C$1,91),C1029&lt;EOMONTH($C$1,120)),9,IF(AND(C1029&gt;=EOMONTH($C$1,121),C1029&lt;EOMONTH($C$1,150)),12,IF(AND(C1029&gt;=EOMONTH($C$1,151),C1029&lt;EOMONTH($C$1,180)),15,IF(AND(C1029&gt;=EOMONTH($C$1,181),C1029&lt;EOMONTH($C$1,210)),18,21))))))),"")</f>
        <v/>
      </c>
      <c r="I1029" s="88" t="str">
        <f t="shared" ca="1" si="177"/>
        <v/>
      </c>
      <c r="J1029" s="138" t="str">
        <f t="shared" ca="1" si="178"/>
        <v/>
      </c>
      <c r="K1029" s="43" t="str">
        <f ca="1">+IF(G1029&lt;&gt;"",SUM($G$7:G1029),"")</f>
        <v/>
      </c>
      <c r="L1029" s="46" t="str">
        <f t="shared" ca="1" si="179"/>
        <v/>
      </c>
      <c r="M1029" s="51" t="str">
        <f ca="1">+IF(H1029&lt;&gt;"",SUM($H$7:H1029),"")</f>
        <v/>
      </c>
      <c r="N1029" s="47" t="str">
        <f t="shared" ca="1" si="180"/>
        <v/>
      </c>
      <c r="O1029" s="46" t="str">
        <f t="shared" ca="1" si="181"/>
        <v/>
      </c>
      <c r="P1029" s="46" t="str">
        <f t="shared" ca="1" si="182"/>
        <v/>
      </c>
      <c r="Q1029" s="53" t="str">
        <f t="shared" ca="1" si="183"/>
        <v/>
      </c>
      <c r="R1029" s="53" t="str">
        <f t="shared" ca="1" si="184"/>
        <v/>
      </c>
    </row>
    <row r="1030" spans="1:18" x14ac:dyDescent="0.25">
      <c r="A1030" s="31">
        <v>1024</v>
      </c>
      <c r="B1030" s="37" t="str">
        <f t="shared" ca="1" si="174"/>
        <v/>
      </c>
      <c r="C1030" s="40" t="str">
        <f t="shared" ca="1" si="175"/>
        <v/>
      </c>
      <c r="D1030" s="43" t="str">
        <f ca="1">+IF($C1030&lt;&gt;"",VLOOKUP(YEAR($C1030),'Proyecciones cuota'!$B$5:$C$113,2,FALSE),"")</f>
        <v/>
      </c>
      <c r="E1030" s="171">
        <f ca="1">IFERROR(IF($D1030&lt;&gt;"",VLOOKUP(C1030,Simulador!$H$17:$I$27,2,FALSE),0),0)</f>
        <v>0</v>
      </c>
      <c r="F1030" s="46" t="str">
        <f t="shared" ca="1" si="176"/>
        <v/>
      </c>
      <c r="G1030" s="43" t="str">
        <f ca="1">+IF(F1030&lt;&gt;"",F1030*VLOOKUP(YEAR($C1030),'Proyecciones DTF'!$B$4:$Y$112,IF(C1030&lt;EOMONTH($C$1,61),6,IF(AND(C1030&gt;=EOMONTH($C$1,61),C1030&lt;EOMONTH($C$1,90)),9,IF(AND(C1030&gt;=EOMONTH($C$1,91),C1030&lt;EOMONTH($C$1,120)),12,IF(AND(C1030&gt;=EOMONTH($C$1,121),C1030&lt;EOMONTH($C$1,150)),15,IF(AND(C1030&gt;=EOMONTH($C$1,151),C1030&lt;EOMONTH($C$1,180)),18,IF(AND(C1030&gt;=EOMONTH($C$1,181),C1030&lt;EOMONTH($C$1,210)),21,24))))))),"")</f>
        <v/>
      </c>
      <c r="H1030" s="47" t="str">
        <f ca="1">+IF(F1030&lt;&gt;"",F1030*VLOOKUP(YEAR($C1030),'Proyecciones DTF'!$B$4:$Y$112,IF(C1030&lt;EOMONTH($C$1,61),3,IF(AND(C1030&gt;=EOMONTH($C$1,61),C1030&lt;EOMONTH($C$1,90)),6,IF(AND(C1030&gt;=EOMONTH($C$1,91),C1030&lt;EOMONTH($C$1,120)),9,IF(AND(C1030&gt;=EOMONTH($C$1,121),C1030&lt;EOMONTH($C$1,150)),12,IF(AND(C1030&gt;=EOMONTH($C$1,151),C1030&lt;EOMONTH($C$1,180)),15,IF(AND(C1030&gt;=EOMONTH($C$1,181),C1030&lt;EOMONTH($C$1,210)),18,21))))))),"")</f>
        <v/>
      </c>
      <c r="I1030" s="88" t="str">
        <f t="shared" ca="1" si="177"/>
        <v/>
      </c>
      <c r="J1030" s="138" t="str">
        <f t="shared" ca="1" si="178"/>
        <v/>
      </c>
      <c r="K1030" s="43" t="str">
        <f ca="1">+IF(G1030&lt;&gt;"",SUM($G$7:G1030),"")</f>
        <v/>
      </c>
      <c r="L1030" s="46" t="str">
        <f t="shared" ca="1" si="179"/>
        <v/>
      </c>
      <c r="M1030" s="51" t="str">
        <f ca="1">+IF(H1030&lt;&gt;"",SUM($H$7:H1030),"")</f>
        <v/>
      </c>
      <c r="N1030" s="47" t="str">
        <f t="shared" ca="1" si="180"/>
        <v/>
      </c>
      <c r="O1030" s="46" t="str">
        <f t="shared" ca="1" si="181"/>
        <v/>
      </c>
      <c r="P1030" s="46" t="str">
        <f t="shared" ca="1" si="182"/>
        <v/>
      </c>
      <c r="Q1030" s="53" t="str">
        <f t="shared" ca="1" si="183"/>
        <v/>
      </c>
      <c r="R1030" s="53" t="str">
        <f t="shared" ca="1" si="184"/>
        <v/>
      </c>
    </row>
    <row r="1031" spans="1:18" x14ac:dyDescent="0.25">
      <c r="A1031" s="31">
        <v>1025</v>
      </c>
      <c r="B1031" s="37" t="str">
        <f t="shared" ca="1" si="174"/>
        <v/>
      </c>
      <c r="C1031" s="40" t="str">
        <f t="shared" ca="1" si="175"/>
        <v/>
      </c>
      <c r="D1031" s="43" t="str">
        <f ca="1">+IF($C1031&lt;&gt;"",VLOOKUP(YEAR($C1031),'Proyecciones cuota'!$B$5:$C$113,2,FALSE),"")</f>
        <v/>
      </c>
      <c r="E1031" s="171">
        <f ca="1">IFERROR(IF($D1031&lt;&gt;"",VLOOKUP(C1031,Simulador!$H$17:$I$27,2,FALSE),0),0)</f>
        <v>0</v>
      </c>
      <c r="F1031" s="46" t="str">
        <f t="shared" ca="1" si="176"/>
        <v/>
      </c>
      <c r="G1031" s="43" t="str">
        <f ca="1">+IF(F1031&lt;&gt;"",F1031*VLOOKUP(YEAR($C1031),'Proyecciones DTF'!$B$4:$Y$112,IF(C1031&lt;EOMONTH($C$1,61),6,IF(AND(C1031&gt;=EOMONTH($C$1,61),C1031&lt;EOMONTH($C$1,90)),9,IF(AND(C1031&gt;=EOMONTH($C$1,91),C1031&lt;EOMONTH($C$1,120)),12,IF(AND(C1031&gt;=EOMONTH($C$1,121),C1031&lt;EOMONTH($C$1,150)),15,IF(AND(C1031&gt;=EOMONTH($C$1,151),C1031&lt;EOMONTH($C$1,180)),18,IF(AND(C1031&gt;=EOMONTH($C$1,181),C1031&lt;EOMONTH($C$1,210)),21,24))))))),"")</f>
        <v/>
      </c>
      <c r="H1031" s="47" t="str">
        <f ca="1">+IF(F1031&lt;&gt;"",F1031*VLOOKUP(YEAR($C1031),'Proyecciones DTF'!$B$4:$Y$112,IF(C1031&lt;EOMONTH($C$1,61),3,IF(AND(C1031&gt;=EOMONTH($C$1,61),C1031&lt;EOMONTH($C$1,90)),6,IF(AND(C1031&gt;=EOMONTH($C$1,91),C1031&lt;EOMONTH($C$1,120)),9,IF(AND(C1031&gt;=EOMONTH($C$1,121),C1031&lt;EOMONTH($C$1,150)),12,IF(AND(C1031&gt;=EOMONTH($C$1,151),C1031&lt;EOMONTH($C$1,180)),15,IF(AND(C1031&gt;=EOMONTH($C$1,181),C1031&lt;EOMONTH($C$1,210)),18,21))))))),"")</f>
        <v/>
      </c>
      <c r="I1031" s="88" t="str">
        <f t="shared" ca="1" si="177"/>
        <v/>
      </c>
      <c r="J1031" s="138" t="str">
        <f t="shared" ca="1" si="178"/>
        <v/>
      </c>
      <c r="K1031" s="43" t="str">
        <f ca="1">+IF(G1031&lt;&gt;"",SUM($G$7:G1031),"")</f>
        <v/>
      </c>
      <c r="L1031" s="46" t="str">
        <f t="shared" ca="1" si="179"/>
        <v/>
      </c>
      <c r="M1031" s="51" t="str">
        <f ca="1">+IF(H1031&lt;&gt;"",SUM($H$7:H1031),"")</f>
        <v/>
      </c>
      <c r="N1031" s="47" t="str">
        <f t="shared" ca="1" si="180"/>
        <v/>
      </c>
      <c r="O1031" s="46" t="str">
        <f t="shared" ca="1" si="181"/>
        <v/>
      </c>
      <c r="P1031" s="46" t="str">
        <f t="shared" ca="1" si="182"/>
        <v/>
      </c>
      <c r="Q1031" s="53" t="str">
        <f t="shared" ca="1" si="183"/>
        <v/>
      </c>
      <c r="R1031" s="53" t="str">
        <f t="shared" ca="1" si="184"/>
        <v/>
      </c>
    </row>
    <row r="1032" spans="1:18" x14ac:dyDescent="0.25">
      <c r="A1032" s="31">
        <v>1026</v>
      </c>
      <c r="B1032" s="37" t="str">
        <f t="shared" ca="1" si="174"/>
        <v/>
      </c>
      <c r="C1032" s="40" t="str">
        <f t="shared" ca="1" si="175"/>
        <v/>
      </c>
      <c r="D1032" s="43" t="str">
        <f ca="1">+IF($C1032&lt;&gt;"",VLOOKUP(YEAR($C1032),'Proyecciones cuota'!$B$5:$C$113,2,FALSE),"")</f>
        <v/>
      </c>
      <c r="E1032" s="171">
        <f ca="1">IFERROR(IF($D1032&lt;&gt;"",VLOOKUP(C1032,Simulador!$H$17:$I$27,2,FALSE),0),0)</f>
        <v>0</v>
      </c>
      <c r="F1032" s="46" t="str">
        <f t="shared" ca="1" si="176"/>
        <v/>
      </c>
      <c r="G1032" s="43" t="str">
        <f ca="1">+IF(F1032&lt;&gt;"",F1032*VLOOKUP(YEAR($C1032),'Proyecciones DTF'!$B$4:$Y$112,IF(C1032&lt;EOMONTH($C$1,61),6,IF(AND(C1032&gt;=EOMONTH($C$1,61),C1032&lt;EOMONTH($C$1,90)),9,IF(AND(C1032&gt;=EOMONTH($C$1,91),C1032&lt;EOMONTH($C$1,120)),12,IF(AND(C1032&gt;=EOMONTH($C$1,121),C1032&lt;EOMONTH($C$1,150)),15,IF(AND(C1032&gt;=EOMONTH($C$1,151),C1032&lt;EOMONTH($C$1,180)),18,IF(AND(C1032&gt;=EOMONTH($C$1,181),C1032&lt;EOMONTH($C$1,210)),21,24))))))),"")</f>
        <v/>
      </c>
      <c r="H1032" s="47" t="str">
        <f ca="1">+IF(F1032&lt;&gt;"",F1032*VLOOKUP(YEAR($C1032),'Proyecciones DTF'!$B$4:$Y$112,IF(C1032&lt;EOMONTH($C$1,61),3,IF(AND(C1032&gt;=EOMONTH($C$1,61),C1032&lt;EOMONTH($C$1,90)),6,IF(AND(C1032&gt;=EOMONTH($C$1,91),C1032&lt;EOMONTH($C$1,120)),9,IF(AND(C1032&gt;=EOMONTH($C$1,121),C1032&lt;EOMONTH($C$1,150)),12,IF(AND(C1032&gt;=EOMONTH($C$1,151),C1032&lt;EOMONTH($C$1,180)),15,IF(AND(C1032&gt;=EOMONTH($C$1,181),C1032&lt;EOMONTH($C$1,210)),18,21))))))),"")</f>
        <v/>
      </c>
      <c r="I1032" s="88" t="str">
        <f t="shared" ca="1" si="177"/>
        <v/>
      </c>
      <c r="J1032" s="138" t="str">
        <f t="shared" ca="1" si="178"/>
        <v/>
      </c>
      <c r="K1032" s="43" t="str">
        <f ca="1">+IF(G1032&lt;&gt;"",SUM($G$7:G1032),"")</f>
        <v/>
      </c>
      <c r="L1032" s="46" t="str">
        <f t="shared" ca="1" si="179"/>
        <v/>
      </c>
      <c r="M1032" s="51" t="str">
        <f ca="1">+IF(H1032&lt;&gt;"",SUM($H$7:H1032),"")</f>
        <v/>
      </c>
      <c r="N1032" s="47" t="str">
        <f t="shared" ca="1" si="180"/>
        <v/>
      </c>
      <c r="O1032" s="46" t="str">
        <f t="shared" ca="1" si="181"/>
        <v/>
      </c>
      <c r="P1032" s="46" t="str">
        <f t="shared" ca="1" si="182"/>
        <v/>
      </c>
      <c r="Q1032" s="53" t="str">
        <f t="shared" ca="1" si="183"/>
        <v/>
      </c>
      <c r="R1032" s="53" t="str">
        <f t="shared" ca="1" si="184"/>
        <v/>
      </c>
    </row>
    <row r="1033" spans="1:18" x14ac:dyDescent="0.25">
      <c r="A1033" s="31">
        <v>1027</v>
      </c>
      <c r="B1033" s="37" t="str">
        <f t="shared" ref="B1033:B1087" ca="1" si="185">+IF(C1033&lt;&gt;"",YEAR(C1033),"")</f>
        <v/>
      </c>
      <c r="C1033" s="40" t="str">
        <f t="shared" ref="C1033:C1087" ca="1" si="186">+IF(EOMONTH($C$1,A1033)&lt;=EOMONTH($C$1,$C$2*12),EOMONTH($C$1,A1033),"")</f>
        <v/>
      </c>
      <c r="D1033" s="43" t="str">
        <f ca="1">+IF($C1033&lt;&gt;"",VLOOKUP(YEAR($C1033),'Proyecciones cuota'!$B$5:$C$113,2,FALSE),"")</f>
        <v/>
      </c>
      <c r="E1033" s="171">
        <f ca="1">IFERROR(IF($D1033&lt;&gt;"",VLOOKUP(C1033,Simulador!$H$17:$I$27,2,FALSE),0),0)</f>
        <v>0</v>
      </c>
      <c r="F1033" s="46" t="str">
        <f t="shared" ref="F1033:F1096" ca="1" si="187">+IF(D1033&lt;&gt;"",F1032+D1033+E1033,"")</f>
        <v/>
      </c>
      <c r="G1033" s="43" t="str">
        <f ca="1">+IF(F1033&lt;&gt;"",F1033*VLOOKUP(YEAR($C1033),'Proyecciones DTF'!$B$4:$Y$112,IF(C1033&lt;EOMONTH($C$1,61),6,IF(AND(C1033&gt;=EOMONTH($C$1,61),C1033&lt;EOMONTH($C$1,90)),9,IF(AND(C1033&gt;=EOMONTH($C$1,91),C1033&lt;EOMONTH($C$1,120)),12,IF(AND(C1033&gt;=EOMONTH($C$1,121),C1033&lt;EOMONTH($C$1,150)),15,IF(AND(C1033&gt;=EOMONTH($C$1,151),C1033&lt;EOMONTH($C$1,180)),18,IF(AND(C1033&gt;=EOMONTH($C$1,181),C1033&lt;EOMONTH($C$1,210)),21,24))))))),"")</f>
        <v/>
      </c>
      <c r="H1033" s="47" t="str">
        <f ca="1">+IF(F1033&lt;&gt;"",F1033*VLOOKUP(YEAR($C1033),'Proyecciones DTF'!$B$4:$Y$112,IF(C1033&lt;EOMONTH($C$1,61),3,IF(AND(C1033&gt;=EOMONTH($C$1,61),C1033&lt;EOMONTH($C$1,90)),6,IF(AND(C1033&gt;=EOMONTH($C$1,91),C1033&lt;EOMONTH($C$1,120)),9,IF(AND(C1033&gt;=EOMONTH($C$1,121),C1033&lt;EOMONTH($C$1,150)),12,IF(AND(C1033&gt;=EOMONTH($C$1,151),C1033&lt;EOMONTH($C$1,180)),15,IF(AND(C1033&gt;=EOMONTH($C$1,181),C1033&lt;EOMONTH($C$1,210)),18,21))))))),"")</f>
        <v/>
      </c>
      <c r="I1033" s="88" t="str">
        <f t="shared" ref="I1033:I1087" ca="1" si="188">IF(G1033="","",((1+G1033/F1033)^(12/1))-1)</f>
        <v/>
      </c>
      <c r="J1033" s="138" t="str">
        <f t="shared" ref="J1033:J1087" ca="1" si="189">IFERROR(((1+H1033/F1033)^(12/1))-1,"")</f>
        <v/>
      </c>
      <c r="K1033" s="43" t="str">
        <f ca="1">+IF(G1033&lt;&gt;"",SUM($G$7:G1033),"")</f>
        <v/>
      </c>
      <c r="L1033" s="46" t="str">
        <f t="shared" ref="L1033:L1087" ca="1" si="190">IF(K1033="","",K1033*93%)</f>
        <v/>
      </c>
      <c r="M1033" s="51" t="str">
        <f ca="1">+IF(H1033&lt;&gt;"",SUM($H$7:H1033),"")</f>
        <v/>
      </c>
      <c r="N1033" s="47" t="str">
        <f t="shared" ref="N1033:N1064" ca="1" si="191">IF(M1033="","",M1033*$U$13)</f>
        <v/>
      </c>
      <c r="O1033" s="46" t="str">
        <f t="shared" ref="O1033:O1087" ca="1" si="192">+IF(K1033&lt;&gt;"",F1033+K1033,"")</f>
        <v/>
      </c>
      <c r="P1033" s="46" t="str">
        <f t="shared" ref="P1033:P1087" ca="1" si="193">IF(L1033="","",F1033+L1033)</f>
        <v/>
      </c>
      <c r="Q1033" s="53" t="str">
        <f t="shared" ref="Q1033:Q1087" ca="1" si="194">+IF(M1033&lt;&gt;"",F1033+M1033,"")</f>
        <v/>
      </c>
      <c r="R1033" s="53" t="str">
        <f t="shared" ref="R1033:R1087" ca="1" si="195">IF(N1033="","",F1033+N1033)</f>
        <v/>
      </c>
    </row>
    <row r="1034" spans="1:18" x14ac:dyDescent="0.25">
      <c r="A1034" s="31">
        <v>1028</v>
      </c>
      <c r="B1034" s="37" t="str">
        <f t="shared" ca="1" si="185"/>
        <v/>
      </c>
      <c r="C1034" s="40" t="str">
        <f t="shared" ca="1" si="186"/>
        <v/>
      </c>
      <c r="D1034" s="43" t="str">
        <f ca="1">+IF($C1034&lt;&gt;"",VLOOKUP(YEAR($C1034),'Proyecciones cuota'!$B$5:$C$113,2,FALSE),"")</f>
        <v/>
      </c>
      <c r="E1034" s="171">
        <f ca="1">IFERROR(IF($D1034&lt;&gt;"",VLOOKUP(C1034,Simulador!$H$17:$I$27,2,FALSE),0),0)</f>
        <v>0</v>
      </c>
      <c r="F1034" s="46" t="str">
        <f t="shared" ca="1" si="187"/>
        <v/>
      </c>
      <c r="G1034" s="43" t="str">
        <f ca="1">+IF(F1034&lt;&gt;"",F1034*VLOOKUP(YEAR($C1034),'Proyecciones DTF'!$B$4:$Y$112,IF(C1034&lt;EOMONTH($C$1,61),6,IF(AND(C1034&gt;=EOMONTH($C$1,61),C1034&lt;EOMONTH($C$1,90)),9,IF(AND(C1034&gt;=EOMONTH($C$1,91),C1034&lt;EOMONTH($C$1,120)),12,IF(AND(C1034&gt;=EOMONTH($C$1,121),C1034&lt;EOMONTH($C$1,150)),15,IF(AND(C1034&gt;=EOMONTH($C$1,151),C1034&lt;EOMONTH($C$1,180)),18,IF(AND(C1034&gt;=EOMONTH($C$1,181),C1034&lt;EOMONTH($C$1,210)),21,24))))))),"")</f>
        <v/>
      </c>
      <c r="H1034" s="47" t="str">
        <f ca="1">+IF(F1034&lt;&gt;"",F1034*VLOOKUP(YEAR($C1034),'Proyecciones DTF'!$B$4:$Y$112,IF(C1034&lt;EOMONTH($C$1,61),3,IF(AND(C1034&gt;=EOMONTH($C$1,61),C1034&lt;EOMONTH($C$1,90)),6,IF(AND(C1034&gt;=EOMONTH($C$1,91),C1034&lt;EOMONTH($C$1,120)),9,IF(AND(C1034&gt;=EOMONTH($C$1,121),C1034&lt;EOMONTH($C$1,150)),12,IF(AND(C1034&gt;=EOMONTH($C$1,151),C1034&lt;EOMONTH($C$1,180)),15,IF(AND(C1034&gt;=EOMONTH($C$1,181),C1034&lt;EOMONTH($C$1,210)),18,21))))))),"")</f>
        <v/>
      </c>
      <c r="I1034" s="88" t="str">
        <f t="shared" ca="1" si="188"/>
        <v/>
      </c>
      <c r="J1034" s="138" t="str">
        <f t="shared" ca="1" si="189"/>
        <v/>
      </c>
      <c r="K1034" s="43" t="str">
        <f ca="1">+IF(G1034&lt;&gt;"",SUM($G$7:G1034),"")</f>
        <v/>
      </c>
      <c r="L1034" s="46" t="str">
        <f t="shared" ca="1" si="190"/>
        <v/>
      </c>
      <c r="M1034" s="51" t="str">
        <f ca="1">+IF(H1034&lt;&gt;"",SUM($H$7:H1034),"")</f>
        <v/>
      </c>
      <c r="N1034" s="47" t="str">
        <f t="shared" ca="1" si="191"/>
        <v/>
      </c>
      <c r="O1034" s="46" t="str">
        <f t="shared" ca="1" si="192"/>
        <v/>
      </c>
      <c r="P1034" s="46" t="str">
        <f t="shared" ca="1" si="193"/>
        <v/>
      </c>
      <c r="Q1034" s="53" t="str">
        <f t="shared" ca="1" si="194"/>
        <v/>
      </c>
      <c r="R1034" s="53" t="str">
        <f t="shared" ca="1" si="195"/>
        <v/>
      </c>
    </row>
    <row r="1035" spans="1:18" x14ac:dyDescent="0.25">
      <c r="A1035" s="31">
        <v>1029</v>
      </c>
      <c r="B1035" s="37" t="str">
        <f t="shared" ca="1" si="185"/>
        <v/>
      </c>
      <c r="C1035" s="40" t="str">
        <f t="shared" ca="1" si="186"/>
        <v/>
      </c>
      <c r="D1035" s="43" t="str">
        <f ca="1">+IF($C1035&lt;&gt;"",VLOOKUP(YEAR($C1035),'Proyecciones cuota'!$B$5:$C$113,2,FALSE),"")</f>
        <v/>
      </c>
      <c r="E1035" s="171">
        <f ca="1">IFERROR(IF($D1035&lt;&gt;"",VLOOKUP(C1035,Simulador!$H$17:$I$27,2,FALSE),0),0)</f>
        <v>0</v>
      </c>
      <c r="F1035" s="46" t="str">
        <f t="shared" ca="1" si="187"/>
        <v/>
      </c>
      <c r="G1035" s="43" t="str">
        <f ca="1">+IF(F1035&lt;&gt;"",F1035*VLOOKUP(YEAR($C1035),'Proyecciones DTF'!$B$4:$Y$112,IF(C1035&lt;EOMONTH($C$1,61),6,IF(AND(C1035&gt;=EOMONTH($C$1,61),C1035&lt;EOMONTH($C$1,90)),9,IF(AND(C1035&gt;=EOMONTH($C$1,91),C1035&lt;EOMONTH($C$1,120)),12,IF(AND(C1035&gt;=EOMONTH($C$1,121),C1035&lt;EOMONTH($C$1,150)),15,IF(AND(C1035&gt;=EOMONTH($C$1,151),C1035&lt;EOMONTH($C$1,180)),18,IF(AND(C1035&gt;=EOMONTH($C$1,181),C1035&lt;EOMONTH($C$1,210)),21,24))))))),"")</f>
        <v/>
      </c>
      <c r="H1035" s="47" t="str">
        <f ca="1">+IF(F1035&lt;&gt;"",F1035*VLOOKUP(YEAR($C1035),'Proyecciones DTF'!$B$4:$Y$112,IF(C1035&lt;EOMONTH($C$1,61),3,IF(AND(C1035&gt;=EOMONTH($C$1,61),C1035&lt;EOMONTH($C$1,90)),6,IF(AND(C1035&gt;=EOMONTH($C$1,91),C1035&lt;EOMONTH($C$1,120)),9,IF(AND(C1035&gt;=EOMONTH($C$1,121),C1035&lt;EOMONTH($C$1,150)),12,IF(AND(C1035&gt;=EOMONTH($C$1,151),C1035&lt;EOMONTH($C$1,180)),15,IF(AND(C1035&gt;=EOMONTH($C$1,181),C1035&lt;EOMONTH($C$1,210)),18,21))))))),"")</f>
        <v/>
      </c>
      <c r="I1035" s="88" t="str">
        <f t="shared" ca="1" si="188"/>
        <v/>
      </c>
      <c r="J1035" s="138" t="str">
        <f t="shared" ca="1" si="189"/>
        <v/>
      </c>
      <c r="K1035" s="43" t="str">
        <f ca="1">+IF(G1035&lt;&gt;"",SUM($G$7:G1035),"")</f>
        <v/>
      </c>
      <c r="L1035" s="46" t="str">
        <f t="shared" ca="1" si="190"/>
        <v/>
      </c>
      <c r="M1035" s="51" t="str">
        <f ca="1">+IF(H1035&lt;&gt;"",SUM($H$7:H1035),"")</f>
        <v/>
      </c>
      <c r="N1035" s="47" t="str">
        <f t="shared" ca="1" si="191"/>
        <v/>
      </c>
      <c r="O1035" s="46" t="str">
        <f t="shared" ca="1" si="192"/>
        <v/>
      </c>
      <c r="P1035" s="46" t="str">
        <f t="shared" ca="1" si="193"/>
        <v/>
      </c>
      <c r="Q1035" s="53" t="str">
        <f t="shared" ca="1" si="194"/>
        <v/>
      </c>
      <c r="R1035" s="53" t="str">
        <f t="shared" ca="1" si="195"/>
        <v/>
      </c>
    </row>
    <row r="1036" spans="1:18" x14ac:dyDescent="0.25">
      <c r="A1036" s="31">
        <v>1030</v>
      </c>
      <c r="B1036" s="37" t="str">
        <f t="shared" ca="1" si="185"/>
        <v/>
      </c>
      <c r="C1036" s="40" t="str">
        <f t="shared" ca="1" si="186"/>
        <v/>
      </c>
      <c r="D1036" s="43" t="str">
        <f ca="1">+IF($C1036&lt;&gt;"",VLOOKUP(YEAR($C1036),'Proyecciones cuota'!$B$5:$C$113,2,FALSE),"")</f>
        <v/>
      </c>
      <c r="E1036" s="171">
        <f ca="1">IFERROR(IF($D1036&lt;&gt;"",VLOOKUP(C1036,Simulador!$H$17:$I$27,2,FALSE),0),0)</f>
        <v>0</v>
      </c>
      <c r="F1036" s="46" t="str">
        <f t="shared" ca="1" si="187"/>
        <v/>
      </c>
      <c r="G1036" s="43" t="str">
        <f ca="1">+IF(F1036&lt;&gt;"",F1036*VLOOKUP(YEAR($C1036),'Proyecciones DTF'!$B$4:$Y$112,IF(C1036&lt;EOMONTH($C$1,61),6,IF(AND(C1036&gt;=EOMONTH($C$1,61),C1036&lt;EOMONTH($C$1,90)),9,IF(AND(C1036&gt;=EOMONTH($C$1,91),C1036&lt;EOMONTH($C$1,120)),12,IF(AND(C1036&gt;=EOMONTH($C$1,121),C1036&lt;EOMONTH($C$1,150)),15,IF(AND(C1036&gt;=EOMONTH($C$1,151),C1036&lt;EOMONTH($C$1,180)),18,IF(AND(C1036&gt;=EOMONTH($C$1,181),C1036&lt;EOMONTH($C$1,210)),21,24))))))),"")</f>
        <v/>
      </c>
      <c r="H1036" s="47" t="str">
        <f ca="1">+IF(F1036&lt;&gt;"",F1036*VLOOKUP(YEAR($C1036),'Proyecciones DTF'!$B$4:$Y$112,IF(C1036&lt;EOMONTH($C$1,61),3,IF(AND(C1036&gt;=EOMONTH($C$1,61),C1036&lt;EOMONTH($C$1,90)),6,IF(AND(C1036&gt;=EOMONTH($C$1,91),C1036&lt;EOMONTH($C$1,120)),9,IF(AND(C1036&gt;=EOMONTH($C$1,121),C1036&lt;EOMONTH($C$1,150)),12,IF(AND(C1036&gt;=EOMONTH($C$1,151),C1036&lt;EOMONTH($C$1,180)),15,IF(AND(C1036&gt;=EOMONTH($C$1,181),C1036&lt;EOMONTH($C$1,210)),18,21))))))),"")</f>
        <v/>
      </c>
      <c r="I1036" s="88" t="str">
        <f t="shared" ca="1" si="188"/>
        <v/>
      </c>
      <c r="J1036" s="138" t="str">
        <f t="shared" ca="1" si="189"/>
        <v/>
      </c>
      <c r="K1036" s="43" t="str">
        <f ca="1">+IF(G1036&lt;&gt;"",SUM($G$7:G1036),"")</f>
        <v/>
      </c>
      <c r="L1036" s="46" t="str">
        <f t="shared" ca="1" si="190"/>
        <v/>
      </c>
      <c r="M1036" s="51" t="str">
        <f ca="1">+IF(H1036&lt;&gt;"",SUM($H$7:H1036),"")</f>
        <v/>
      </c>
      <c r="N1036" s="47" t="str">
        <f t="shared" ca="1" si="191"/>
        <v/>
      </c>
      <c r="O1036" s="46" t="str">
        <f t="shared" ca="1" si="192"/>
        <v/>
      </c>
      <c r="P1036" s="46" t="str">
        <f t="shared" ca="1" si="193"/>
        <v/>
      </c>
      <c r="Q1036" s="53" t="str">
        <f t="shared" ca="1" si="194"/>
        <v/>
      </c>
      <c r="R1036" s="53" t="str">
        <f t="shared" ca="1" si="195"/>
        <v/>
      </c>
    </row>
    <row r="1037" spans="1:18" x14ac:dyDescent="0.25">
      <c r="A1037" s="31">
        <v>1031</v>
      </c>
      <c r="B1037" s="37" t="str">
        <f t="shared" ca="1" si="185"/>
        <v/>
      </c>
      <c r="C1037" s="40" t="str">
        <f t="shared" ca="1" si="186"/>
        <v/>
      </c>
      <c r="D1037" s="43" t="str">
        <f ca="1">+IF($C1037&lt;&gt;"",VLOOKUP(YEAR($C1037),'Proyecciones cuota'!$B$5:$C$113,2,FALSE),"")</f>
        <v/>
      </c>
      <c r="E1037" s="171">
        <f ca="1">IFERROR(IF($D1037&lt;&gt;"",VLOOKUP(C1037,Simulador!$H$17:$I$27,2,FALSE),0),0)</f>
        <v>0</v>
      </c>
      <c r="F1037" s="46" t="str">
        <f t="shared" ca="1" si="187"/>
        <v/>
      </c>
      <c r="G1037" s="43" t="str">
        <f ca="1">+IF(F1037&lt;&gt;"",F1037*VLOOKUP(YEAR($C1037),'Proyecciones DTF'!$B$4:$Y$112,IF(C1037&lt;EOMONTH($C$1,61),6,IF(AND(C1037&gt;=EOMONTH($C$1,61),C1037&lt;EOMONTH($C$1,90)),9,IF(AND(C1037&gt;=EOMONTH($C$1,91),C1037&lt;EOMONTH($C$1,120)),12,IF(AND(C1037&gt;=EOMONTH($C$1,121),C1037&lt;EOMONTH($C$1,150)),15,IF(AND(C1037&gt;=EOMONTH($C$1,151),C1037&lt;EOMONTH($C$1,180)),18,IF(AND(C1037&gt;=EOMONTH($C$1,181),C1037&lt;EOMONTH($C$1,210)),21,24))))))),"")</f>
        <v/>
      </c>
      <c r="H1037" s="47" t="str">
        <f ca="1">+IF(F1037&lt;&gt;"",F1037*VLOOKUP(YEAR($C1037),'Proyecciones DTF'!$B$4:$Y$112,IF(C1037&lt;EOMONTH($C$1,61),3,IF(AND(C1037&gt;=EOMONTH($C$1,61),C1037&lt;EOMONTH($C$1,90)),6,IF(AND(C1037&gt;=EOMONTH($C$1,91),C1037&lt;EOMONTH($C$1,120)),9,IF(AND(C1037&gt;=EOMONTH($C$1,121),C1037&lt;EOMONTH($C$1,150)),12,IF(AND(C1037&gt;=EOMONTH($C$1,151),C1037&lt;EOMONTH($C$1,180)),15,IF(AND(C1037&gt;=EOMONTH($C$1,181),C1037&lt;EOMONTH($C$1,210)),18,21))))))),"")</f>
        <v/>
      </c>
      <c r="I1037" s="88" t="str">
        <f t="shared" ca="1" si="188"/>
        <v/>
      </c>
      <c r="J1037" s="138" t="str">
        <f t="shared" ca="1" si="189"/>
        <v/>
      </c>
      <c r="K1037" s="43" t="str">
        <f ca="1">+IF(G1037&lt;&gt;"",SUM($G$7:G1037),"")</f>
        <v/>
      </c>
      <c r="L1037" s="46" t="str">
        <f t="shared" ca="1" si="190"/>
        <v/>
      </c>
      <c r="M1037" s="51" t="str">
        <f ca="1">+IF(H1037&lt;&gt;"",SUM($H$7:H1037),"")</f>
        <v/>
      </c>
      <c r="N1037" s="47" t="str">
        <f t="shared" ca="1" si="191"/>
        <v/>
      </c>
      <c r="O1037" s="46" t="str">
        <f t="shared" ca="1" si="192"/>
        <v/>
      </c>
      <c r="P1037" s="46" t="str">
        <f t="shared" ca="1" si="193"/>
        <v/>
      </c>
      <c r="Q1037" s="53" t="str">
        <f t="shared" ca="1" si="194"/>
        <v/>
      </c>
      <c r="R1037" s="53" t="str">
        <f t="shared" ca="1" si="195"/>
        <v/>
      </c>
    </row>
    <row r="1038" spans="1:18" x14ac:dyDescent="0.25">
      <c r="A1038" s="31">
        <v>1032</v>
      </c>
      <c r="B1038" s="37" t="str">
        <f t="shared" ca="1" si="185"/>
        <v/>
      </c>
      <c r="C1038" s="40" t="str">
        <f t="shared" ca="1" si="186"/>
        <v/>
      </c>
      <c r="D1038" s="43" t="str">
        <f ca="1">+IF($C1038&lt;&gt;"",VLOOKUP(YEAR($C1038),'Proyecciones cuota'!$B$5:$C$113,2,FALSE),"")</f>
        <v/>
      </c>
      <c r="E1038" s="171">
        <f ca="1">IFERROR(IF($D1038&lt;&gt;"",VLOOKUP(C1038,Simulador!$H$17:$I$27,2,FALSE),0),0)</f>
        <v>0</v>
      </c>
      <c r="F1038" s="46" t="str">
        <f t="shared" ca="1" si="187"/>
        <v/>
      </c>
      <c r="G1038" s="43" t="str">
        <f ca="1">+IF(F1038&lt;&gt;"",F1038*VLOOKUP(YEAR($C1038),'Proyecciones DTF'!$B$4:$Y$112,IF(C1038&lt;EOMONTH($C$1,61),6,IF(AND(C1038&gt;=EOMONTH($C$1,61),C1038&lt;EOMONTH($C$1,90)),9,IF(AND(C1038&gt;=EOMONTH($C$1,91),C1038&lt;EOMONTH($C$1,120)),12,IF(AND(C1038&gt;=EOMONTH($C$1,121),C1038&lt;EOMONTH($C$1,150)),15,IF(AND(C1038&gt;=EOMONTH($C$1,151),C1038&lt;EOMONTH($C$1,180)),18,IF(AND(C1038&gt;=EOMONTH($C$1,181),C1038&lt;EOMONTH($C$1,210)),21,24))))))),"")</f>
        <v/>
      </c>
      <c r="H1038" s="47" t="str">
        <f ca="1">+IF(F1038&lt;&gt;"",F1038*VLOOKUP(YEAR($C1038),'Proyecciones DTF'!$B$4:$Y$112,IF(C1038&lt;EOMONTH($C$1,61),3,IF(AND(C1038&gt;=EOMONTH($C$1,61),C1038&lt;EOMONTH($C$1,90)),6,IF(AND(C1038&gt;=EOMONTH($C$1,91),C1038&lt;EOMONTH($C$1,120)),9,IF(AND(C1038&gt;=EOMONTH($C$1,121),C1038&lt;EOMONTH($C$1,150)),12,IF(AND(C1038&gt;=EOMONTH($C$1,151),C1038&lt;EOMONTH($C$1,180)),15,IF(AND(C1038&gt;=EOMONTH($C$1,181),C1038&lt;EOMONTH($C$1,210)),18,21))))))),"")</f>
        <v/>
      </c>
      <c r="I1038" s="88" t="str">
        <f t="shared" ca="1" si="188"/>
        <v/>
      </c>
      <c r="J1038" s="138" t="str">
        <f t="shared" ca="1" si="189"/>
        <v/>
      </c>
      <c r="K1038" s="43" t="str">
        <f ca="1">+IF(G1038&lt;&gt;"",SUM($G$7:G1038),"")</f>
        <v/>
      </c>
      <c r="L1038" s="46" t="str">
        <f t="shared" ca="1" si="190"/>
        <v/>
      </c>
      <c r="M1038" s="51" t="str">
        <f ca="1">+IF(H1038&lt;&gt;"",SUM($H$7:H1038),"")</f>
        <v/>
      </c>
      <c r="N1038" s="47" t="str">
        <f t="shared" ca="1" si="191"/>
        <v/>
      </c>
      <c r="O1038" s="46" t="str">
        <f t="shared" ca="1" si="192"/>
        <v/>
      </c>
      <c r="P1038" s="46" t="str">
        <f t="shared" ca="1" si="193"/>
        <v/>
      </c>
      <c r="Q1038" s="53" t="str">
        <f t="shared" ca="1" si="194"/>
        <v/>
      </c>
      <c r="R1038" s="53" t="str">
        <f t="shared" ca="1" si="195"/>
        <v/>
      </c>
    </row>
    <row r="1039" spans="1:18" x14ac:dyDescent="0.25">
      <c r="A1039" s="31">
        <v>1033</v>
      </c>
      <c r="B1039" s="37" t="str">
        <f t="shared" ca="1" si="185"/>
        <v/>
      </c>
      <c r="C1039" s="40" t="str">
        <f t="shared" ca="1" si="186"/>
        <v/>
      </c>
      <c r="D1039" s="43" t="str">
        <f ca="1">+IF($C1039&lt;&gt;"",VLOOKUP(YEAR($C1039),'Proyecciones cuota'!$B$5:$C$113,2,FALSE),"")</f>
        <v/>
      </c>
      <c r="E1039" s="171">
        <f ca="1">IFERROR(IF($D1039&lt;&gt;"",VLOOKUP(C1039,Simulador!$H$17:$I$27,2,FALSE),0),0)</f>
        <v>0</v>
      </c>
      <c r="F1039" s="46" t="str">
        <f t="shared" ca="1" si="187"/>
        <v/>
      </c>
      <c r="G1039" s="43" t="str">
        <f ca="1">+IF(F1039&lt;&gt;"",F1039*VLOOKUP(YEAR($C1039),'Proyecciones DTF'!$B$4:$Y$112,IF(C1039&lt;EOMONTH($C$1,61),6,IF(AND(C1039&gt;=EOMONTH($C$1,61),C1039&lt;EOMONTH($C$1,90)),9,IF(AND(C1039&gt;=EOMONTH($C$1,91),C1039&lt;EOMONTH($C$1,120)),12,IF(AND(C1039&gt;=EOMONTH($C$1,121),C1039&lt;EOMONTH($C$1,150)),15,IF(AND(C1039&gt;=EOMONTH($C$1,151),C1039&lt;EOMONTH($C$1,180)),18,IF(AND(C1039&gt;=EOMONTH($C$1,181),C1039&lt;EOMONTH($C$1,210)),21,24))))))),"")</f>
        <v/>
      </c>
      <c r="H1039" s="47" t="str">
        <f ca="1">+IF(F1039&lt;&gt;"",F1039*VLOOKUP(YEAR($C1039),'Proyecciones DTF'!$B$4:$Y$112,IF(C1039&lt;EOMONTH($C$1,61),3,IF(AND(C1039&gt;=EOMONTH($C$1,61),C1039&lt;EOMONTH($C$1,90)),6,IF(AND(C1039&gt;=EOMONTH($C$1,91),C1039&lt;EOMONTH($C$1,120)),9,IF(AND(C1039&gt;=EOMONTH($C$1,121),C1039&lt;EOMONTH($C$1,150)),12,IF(AND(C1039&gt;=EOMONTH($C$1,151),C1039&lt;EOMONTH($C$1,180)),15,IF(AND(C1039&gt;=EOMONTH($C$1,181),C1039&lt;EOMONTH($C$1,210)),18,21))))))),"")</f>
        <v/>
      </c>
      <c r="I1039" s="88" t="str">
        <f t="shared" ca="1" si="188"/>
        <v/>
      </c>
      <c r="J1039" s="138" t="str">
        <f t="shared" ca="1" si="189"/>
        <v/>
      </c>
      <c r="K1039" s="43" t="str">
        <f ca="1">+IF(G1039&lt;&gt;"",SUM($G$7:G1039),"")</f>
        <v/>
      </c>
      <c r="L1039" s="46" t="str">
        <f t="shared" ca="1" si="190"/>
        <v/>
      </c>
      <c r="M1039" s="51" t="str">
        <f ca="1">+IF(H1039&lt;&gt;"",SUM($H$7:H1039),"")</f>
        <v/>
      </c>
      <c r="N1039" s="47" t="str">
        <f t="shared" ca="1" si="191"/>
        <v/>
      </c>
      <c r="O1039" s="46" t="str">
        <f t="shared" ca="1" si="192"/>
        <v/>
      </c>
      <c r="P1039" s="46" t="str">
        <f t="shared" ca="1" si="193"/>
        <v/>
      </c>
      <c r="Q1039" s="53" t="str">
        <f t="shared" ca="1" si="194"/>
        <v/>
      </c>
      <c r="R1039" s="53" t="str">
        <f t="shared" ca="1" si="195"/>
        <v/>
      </c>
    </row>
    <row r="1040" spans="1:18" x14ac:dyDescent="0.25">
      <c r="A1040" s="31">
        <v>1034</v>
      </c>
      <c r="B1040" s="37" t="str">
        <f t="shared" ca="1" si="185"/>
        <v/>
      </c>
      <c r="C1040" s="40" t="str">
        <f t="shared" ca="1" si="186"/>
        <v/>
      </c>
      <c r="D1040" s="43" t="str">
        <f ca="1">+IF($C1040&lt;&gt;"",VLOOKUP(YEAR($C1040),'Proyecciones cuota'!$B$5:$C$113,2,FALSE),"")</f>
        <v/>
      </c>
      <c r="E1040" s="171">
        <f ca="1">IFERROR(IF($D1040&lt;&gt;"",VLOOKUP(C1040,Simulador!$H$17:$I$27,2,FALSE),0),0)</f>
        <v>0</v>
      </c>
      <c r="F1040" s="46" t="str">
        <f t="shared" ca="1" si="187"/>
        <v/>
      </c>
      <c r="G1040" s="43" t="str">
        <f ca="1">+IF(F1040&lt;&gt;"",F1040*VLOOKUP(YEAR($C1040),'Proyecciones DTF'!$B$4:$Y$112,IF(C1040&lt;EOMONTH($C$1,61),6,IF(AND(C1040&gt;=EOMONTH($C$1,61),C1040&lt;EOMONTH($C$1,90)),9,IF(AND(C1040&gt;=EOMONTH($C$1,91),C1040&lt;EOMONTH($C$1,120)),12,IF(AND(C1040&gt;=EOMONTH($C$1,121),C1040&lt;EOMONTH($C$1,150)),15,IF(AND(C1040&gt;=EOMONTH($C$1,151),C1040&lt;EOMONTH($C$1,180)),18,IF(AND(C1040&gt;=EOMONTH($C$1,181),C1040&lt;EOMONTH($C$1,210)),21,24))))))),"")</f>
        <v/>
      </c>
      <c r="H1040" s="47" t="str">
        <f ca="1">+IF(F1040&lt;&gt;"",F1040*VLOOKUP(YEAR($C1040),'Proyecciones DTF'!$B$4:$Y$112,IF(C1040&lt;EOMONTH($C$1,61),3,IF(AND(C1040&gt;=EOMONTH($C$1,61),C1040&lt;EOMONTH($C$1,90)),6,IF(AND(C1040&gt;=EOMONTH($C$1,91),C1040&lt;EOMONTH($C$1,120)),9,IF(AND(C1040&gt;=EOMONTH($C$1,121),C1040&lt;EOMONTH($C$1,150)),12,IF(AND(C1040&gt;=EOMONTH($C$1,151),C1040&lt;EOMONTH($C$1,180)),15,IF(AND(C1040&gt;=EOMONTH($C$1,181),C1040&lt;EOMONTH($C$1,210)),18,21))))))),"")</f>
        <v/>
      </c>
      <c r="I1040" s="88" t="str">
        <f t="shared" ca="1" si="188"/>
        <v/>
      </c>
      <c r="J1040" s="138" t="str">
        <f t="shared" ca="1" si="189"/>
        <v/>
      </c>
      <c r="K1040" s="43" t="str">
        <f ca="1">+IF(G1040&lt;&gt;"",SUM($G$7:G1040),"")</f>
        <v/>
      </c>
      <c r="L1040" s="46" t="str">
        <f t="shared" ca="1" si="190"/>
        <v/>
      </c>
      <c r="M1040" s="51" t="str">
        <f ca="1">+IF(H1040&lt;&gt;"",SUM($H$7:H1040),"")</f>
        <v/>
      </c>
      <c r="N1040" s="47" t="str">
        <f t="shared" ca="1" si="191"/>
        <v/>
      </c>
      <c r="O1040" s="46" t="str">
        <f t="shared" ca="1" si="192"/>
        <v/>
      </c>
      <c r="P1040" s="46" t="str">
        <f t="shared" ca="1" si="193"/>
        <v/>
      </c>
      <c r="Q1040" s="53" t="str">
        <f t="shared" ca="1" si="194"/>
        <v/>
      </c>
      <c r="R1040" s="53" t="str">
        <f t="shared" ca="1" si="195"/>
        <v/>
      </c>
    </row>
    <row r="1041" spans="1:18" x14ac:dyDescent="0.25">
      <c r="A1041" s="31">
        <v>1035</v>
      </c>
      <c r="B1041" s="37" t="str">
        <f t="shared" ca="1" si="185"/>
        <v/>
      </c>
      <c r="C1041" s="40" t="str">
        <f t="shared" ca="1" si="186"/>
        <v/>
      </c>
      <c r="D1041" s="43" t="str">
        <f ca="1">+IF($C1041&lt;&gt;"",VLOOKUP(YEAR($C1041),'Proyecciones cuota'!$B$5:$C$113,2,FALSE),"")</f>
        <v/>
      </c>
      <c r="E1041" s="171">
        <f ca="1">IFERROR(IF($D1041&lt;&gt;"",VLOOKUP(C1041,Simulador!$H$17:$I$27,2,FALSE),0),0)</f>
        <v>0</v>
      </c>
      <c r="F1041" s="46" t="str">
        <f t="shared" ca="1" si="187"/>
        <v/>
      </c>
      <c r="G1041" s="43" t="str">
        <f ca="1">+IF(F1041&lt;&gt;"",F1041*VLOOKUP(YEAR($C1041),'Proyecciones DTF'!$B$4:$Y$112,IF(C1041&lt;EOMONTH($C$1,61),6,IF(AND(C1041&gt;=EOMONTH($C$1,61),C1041&lt;EOMONTH($C$1,90)),9,IF(AND(C1041&gt;=EOMONTH($C$1,91),C1041&lt;EOMONTH($C$1,120)),12,IF(AND(C1041&gt;=EOMONTH($C$1,121),C1041&lt;EOMONTH($C$1,150)),15,IF(AND(C1041&gt;=EOMONTH($C$1,151),C1041&lt;EOMONTH($C$1,180)),18,IF(AND(C1041&gt;=EOMONTH($C$1,181),C1041&lt;EOMONTH($C$1,210)),21,24))))))),"")</f>
        <v/>
      </c>
      <c r="H1041" s="47" t="str">
        <f ca="1">+IF(F1041&lt;&gt;"",F1041*VLOOKUP(YEAR($C1041),'Proyecciones DTF'!$B$4:$Y$112,IF(C1041&lt;EOMONTH($C$1,61),3,IF(AND(C1041&gt;=EOMONTH($C$1,61),C1041&lt;EOMONTH($C$1,90)),6,IF(AND(C1041&gt;=EOMONTH($C$1,91),C1041&lt;EOMONTH($C$1,120)),9,IF(AND(C1041&gt;=EOMONTH($C$1,121),C1041&lt;EOMONTH($C$1,150)),12,IF(AND(C1041&gt;=EOMONTH($C$1,151),C1041&lt;EOMONTH($C$1,180)),15,IF(AND(C1041&gt;=EOMONTH($C$1,181),C1041&lt;EOMONTH($C$1,210)),18,21))))))),"")</f>
        <v/>
      </c>
      <c r="I1041" s="88" t="str">
        <f t="shared" ca="1" si="188"/>
        <v/>
      </c>
      <c r="J1041" s="138" t="str">
        <f t="shared" ca="1" si="189"/>
        <v/>
      </c>
      <c r="K1041" s="43" t="str">
        <f ca="1">+IF(G1041&lt;&gt;"",SUM($G$7:G1041),"")</f>
        <v/>
      </c>
      <c r="L1041" s="46" t="str">
        <f t="shared" ca="1" si="190"/>
        <v/>
      </c>
      <c r="M1041" s="51" t="str">
        <f ca="1">+IF(H1041&lt;&gt;"",SUM($H$7:H1041),"")</f>
        <v/>
      </c>
      <c r="N1041" s="47" t="str">
        <f t="shared" ca="1" si="191"/>
        <v/>
      </c>
      <c r="O1041" s="46" t="str">
        <f t="shared" ca="1" si="192"/>
        <v/>
      </c>
      <c r="P1041" s="46" t="str">
        <f t="shared" ca="1" si="193"/>
        <v/>
      </c>
      <c r="Q1041" s="53" t="str">
        <f t="shared" ca="1" si="194"/>
        <v/>
      </c>
      <c r="R1041" s="53" t="str">
        <f t="shared" ca="1" si="195"/>
        <v/>
      </c>
    </row>
    <row r="1042" spans="1:18" x14ac:dyDescent="0.25">
      <c r="A1042" s="31">
        <v>1036</v>
      </c>
      <c r="B1042" s="37" t="str">
        <f t="shared" ca="1" si="185"/>
        <v/>
      </c>
      <c r="C1042" s="40" t="str">
        <f t="shared" ca="1" si="186"/>
        <v/>
      </c>
      <c r="D1042" s="43" t="str">
        <f ca="1">+IF($C1042&lt;&gt;"",VLOOKUP(YEAR($C1042),'Proyecciones cuota'!$B$5:$C$113,2,FALSE),"")</f>
        <v/>
      </c>
      <c r="E1042" s="171">
        <f ca="1">IFERROR(IF($D1042&lt;&gt;"",VLOOKUP(C1042,Simulador!$H$17:$I$27,2,FALSE),0),0)</f>
        <v>0</v>
      </c>
      <c r="F1042" s="46" t="str">
        <f t="shared" ca="1" si="187"/>
        <v/>
      </c>
      <c r="G1042" s="43" t="str">
        <f ca="1">+IF(F1042&lt;&gt;"",F1042*VLOOKUP(YEAR($C1042),'Proyecciones DTF'!$B$4:$Y$112,IF(C1042&lt;EOMONTH($C$1,61),6,IF(AND(C1042&gt;=EOMONTH($C$1,61),C1042&lt;EOMONTH($C$1,90)),9,IF(AND(C1042&gt;=EOMONTH($C$1,91),C1042&lt;EOMONTH($C$1,120)),12,IF(AND(C1042&gt;=EOMONTH($C$1,121),C1042&lt;EOMONTH($C$1,150)),15,IF(AND(C1042&gt;=EOMONTH($C$1,151),C1042&lt;EOMONTH($C$1,180)),18,IF(AND(C1042&gt;=EOMONTH($C$1,181),C1042&lt;EOMONTH($C$1,210)),21,24))))))),"")</f>
        <v/>
      </c>
      <c r="H1042" s="47" t="str">
        <f ca="1">+IF(F1042&lt;&gt;"",F1042*VLOOKUP(YEAR($C1042),'Proyecciones DTF'!$B$4:$Y$112,IF(C1042&lt;EOMONTH($C$1,61),3,IF(AND(C1042&gt;=EOMONTH($C$1,61),C1042&lt;EOMONTH($C$1,90)),6,IF(AND(C1042&gt;=EOMONTH($C$1,91),C1042&lt;EOMONTH($C$1,120)),9,IF(AND(C1042&gt;=EOMONTH($C$1,121),C1042&lt;EOMONTH($C$1,150)),12,IF(AND(C1042&gt;=EOMONTH($C$1,151),C1042&lt;EOMONTH($C$1,180)),15,IF(AND(C1042&gt;=EOMONTH($C$1,181),C1042&lt;EOMONTH($C$1,210)),18,21))))))),"")</f>
        <v/>
      </c>
      <c r="I1042" s="88" t="str">
        <f t="shared" ca="1" si="188"/>
        <v/>
      </c>
      <c r="J1042" s="138" t="str">
        <f t="shared" ca="1" si="189"/>
        <v/>
      </c>
      <c r="K1042" s="43" t="str">
        <f ca="1">+IF(G1042&lt;&gt;"",SUM($G$7:G1042),"")</f>
        <v/>
      </c>
      <c r="L1042" s="46" t="str">
        <f t="shared" ca="1" si="190"/>
        <v/>
      </c>
      <c r="M1042" s="51" t="str">
        <f ca="1">+IF(H1042&lt;&gt;"",SUM($H$7:H1042),"")</f>
        <v/>
      </c>
      <c r="N1042" s="47" t="str">
        <f t="shared" ca="1" si="191"/>
        <v/>
      </c>
      <c r="O1042" s="46" t="str">
        <f t="shared" ca="1" si="192"/>
        <v/>
      </c>
      <c r="P1042" s="46" t="str">
        <f t="shared" ca="1" si="193"/>
        <v/>
      </c>
      <c r="Q1042" s="53" t="str">
        <f t="shared" ca="1" si="194"/>
        <v/>
      </c>
      <c r="R1042" s="53" t="str">
        <f t="shared" ca="1" si="195"/>
        <v/>
      </c>
    </row>
    <row r="1043" spans="1:18" x14ac:dyDescent="0.25">
      <c r="A1043" s="31">
        <v>1037</v>
      </c>
      <c r="B1043" s="37" t="str">
        <f t="shared" ca="1" si="185"/>
        <v/>
      </c>
      <c r="C1043" s="40" t="str">
        <f t="shared" ca="1" si="186"/>
        <v/>
      </c>
      <c r="D1043" s="43" t="str">
        <f ca="1">+IF($C1043&lt;&gt;"",VLOOKUP(YEAR($C1043),'Proyecciones cuota'!$B$5:$C$113,2,FALSE),"")</f>
        <v/>
      </c>
      <c r="E1043" s="171">
        <f ca="1">IFERROR(IF($D1043&lt;&gt;"",VLOOKUP(C1043,Simulador!$H$17:$I$27,2,FALSE),0),0)</f>
        <v>0</v>
      </c>
      <c r="F1043" s="46" t="str">
        <f t="shared" ca="1" si="187"/>
        <v/>
      </c>
      <c r="G1043" s="43" t="str">
        <f ca="1">+IF(F1043&lt;&gt;"",F1043*VLOOKUP(YEAR($C1043),'Proyecciones DTF'!$B$4:$Y$112,IF(C1043&lt;EOMONTH($C$1,61),6,IF(AND(C1043&gt;=EOMONTH($C$1,61),C1043&lt;EOMONTH($C$1,90)),9,IF(AND(C1043&gt;=EOMONTH($C$1,91),C1043&lt;EOMONTH($C$1,120)),12,IF(AND(C1043&gt;=EOMONTH($C$1,121),C1043&lt;EOMONTH($C$1,150)),15,IF(AND(C1043&gt;=EOMONTH($C$1,151),C1043&lt;EOMONTH($C$1,180)),18,IF(AND(C1043&gt;=EOMONTH($C$1,181),C1043&lt;EOMONTH($C$1,210)),21,24))))))),"")</f>
        <v/>
      </c>
      <c r="H1043" s="47" t="str">
        <f ca="1">+IF(F1043&lt;&gt;"",F1043*VLOOKUP(YEAR($C1043),'Proyecciones DTF'!$B$4:$Y$112,IF(C1043&lt;EOMONTH($C$1,61),3,IF(AND(C1043&gt;=EOMONTH($C$1,61),C1043&lt;EOMONTH($C$1,90)),6,IF(AND(C1043&gt;=EOMONTH($C$1,91),C1043&lt;EOMONTH($C$1,120)),9,IF(AND(C1043&gt;=EOMONTH($C$1,121),C1043&lt;EOMONTH($C$1,150)),12,IF(AND(C1043&gt;=EOMONTH($C$1,151),C1043&lt;EOMONTH($C$1,180)),15,IF(AND(C1043&gt;=EOMONTH($C$1,181),C1043&lt;EOMONTH($C$1,210)),18,21))))))),"")</f>
        <v/>
      </c>
      <c r="I1043" s="88" t="str">
        <f t="shared" ca="1" si="188"/>
        <v/>
      </c>
      <c r="J1043" s="138" t="str">
        <f t="shared" ca="1" si="189"/>
        <v/>
      </c>
      <c r="K1043" s="43" t="str">
        <f ca="1">+IF(G1043&lt;&gt;"",SUM($G$7:G1043),"")</f>
        <v/>
      </c>
      <c r="L1043" s="46" t="str">
        <f t="shared" ca="1" si="190"/>
        <v/>
      </c>
      <c r="M1043" s="51" t="str">
        <f ca="1">+IF(H1043&lt;&gt;"",SUM($H$7:H1043),"")</f>
        <v/>
      </c>
      <c r="N1043" s="47" t="str">
        <f t="shared" ca="1" si="191"/>
        <v/>
      </c>
      <c r="O1043" s="46" t="str">
        <f t="shared" ca="1" si="192"/>
        <v/>
      </c>
      <c r="P1043" s="46" t="str">
        <f t="shared" ca="1" si="193"/>
        <v/>
      </c>
      <c r="Q1043" s="53" t="str">
        <f t="shared" ca="1" si="194"/>
        <v/>
      </c>
      <c r="R1043" s="53" t="str">
        <f t="shared" ca="1" si="195"/>
        <v/>
      </c>
    </row>
    <row r="1044" spans="1:18" x14ac:dyDescent="0.25">
      <c r="A1044" s="31">
        <v>1038</v>
      </c>
      <c r="B1044" s="37" t="str">
        <f t="shared" ca="1" si="185"/>
        <v/>
      </c>
      <c r="C1044" s="40" t="str">
        <f t="shared" ca="1" si="186"/>
        <v/>
      </c>
      <c r="D1044" s="43" t="str">
        <f ca="1">+IF($C1044&lt;&gt;"",VLOOKUP(YEAR($C1044),'Proyecciones cuota'!$B$5:$C$113,2,FALSE),"")</f>
        <v/>
      </c>
      <c r="E1044" s="171">
        <f ca="1">IFERROR(IF($D1044&lt;&gt;"",VLOOKUP(C1044,Simulador!$H$17:$I$27,2,FALSE),0),0)</f>
        <v>0</v>
      </c>
      <c r="F1044" s="46" t="str">
        <f t="shared" ca="1" si="187"/>
        <v/>
      </c>
      <c r="G1044" s="43" t="str">
        <f ca="1">+IF(F1044&lt;&gt;"",F1044*VLOOKUP(YEAR($C1044),'Proyecciones DTF'!$B$4:$Y$112,IF(C1044&lt;EOMONTH($C$1,61),6,IF(AND(C1044&gt;=EOMONTH($C$1,61),C1044&lt;EOMONTH($C$1,90)),9,IF(AND(C1044&gt;=EOMONTH($C$1,91),C1044&lt;EOMONTH($C$1,120)),12,IF(AND(C1044&gt;=EOMONTH($C$1,121),C1044&lt;EOMONTH($C$1,150)),15,IF(AND(C1044&gt;=EOMONTH($C$1,151),C1044&lt;EOMONTH($C$1,180)),18,IF(AND(C1044&gt;=EOMONTH($C$1,181),C1044&lt;EOMONTH($C$1,210)),21,24))))))),"")</f>
        <v/>
      </c>
      <c r="H1044" s="47" t="str">
        <f ca="1">+IF(F1044&lt;&gt;"",F1044*VLOOKUP(YEAR($C1044),'Proyecciones DTF'!$B$4:$Y$112,IF(C1044&lt;EOMONTH($C$1,61),3,IF(AND(C1044&gt;=EOMONTH($C$1,61),C1044&lt;EOMONTH($C$1,90)),6,IF(AND(C1044&gt;=EOMONTH($C$1,91),C1044&lt;EOMONTH($C$1,120)),9,IF(AND(C1044&gt;=EOMONTH($C$1,121),C1044&lt;EOMONTH($C$1,150)),12,IF(AND(C1044&gt;=EOMONTH($C$1,151),C1044&lt;EOMONTH($C$1,180)),15,IF(AND(C1044&gt;=EOMONTH($C$1,181),C1044&lt;EOMONTH($C$1,210)),18,21))))))),"")</f>
        <v/>
      </c>
      <c r="I1044" s="88" t="str">
        <f t="shared" ca="1" si="188"/>
        <v/>
      </c>
      <c r="J1044" s="138" t="str">
        <f t="shared" ca="1" si="189"/>
        <v/>
      </c>
      <c r="K1044" s="43" t="str">
        <f ca="1">+IF(G1044&lt;&gt;"",SUM($G$7:G1044),"")</f>
        <v/>
      </c>
      <c r="L1044" s="46" t="str">
        <f t="shared" ca="1" si="190"/>
        <v/>
      </c>
      <c r="M1044" s="51" t="str">
        <f ca="1">+IF(H1044&lt;&gt;"",SUM($H$7:H1044),"")</f>
        <v/>
      </c>
      <c r="N1044" s="47" t="str">
        <f t="shared" ca="1" si="191"/>
        <v/>
      </c>
      <c r="O1044" s="46" t="str">
        <f t="shared" ca="1" si="192"/>
        <v/>
      </c>
      <c r="P1044" s="46" t="str">
        <f t="shared" ca="1" si="193"/>
        <v/>
      </c>
      <c r="Q1044" s="53" t="str">
        <f t="shared" ca="1" si="194"/>
        <v/>
      </c>
      <c r="R1044" s="53" t="str">
        <f t="shared" ca="1" si="195"/>
        <v/>
      </c>
    </row>
    <row r="1045" spans="1:18" x14ac:dyDescent="0.25">
      <c r="A1045" s="31">
        <v>1039</v>
      </c>
      <c r="B1045" s="37" t="str">
        <f t="shared" ca="1" si="185"/>
        <v/>
      </c>
      <c r="C1045" s="40" t="str">
        <f t="shared" ca="1" si="186"/>
        <v/>
      </c>
      <c r="D1045" s="43" t="str">
        <f ca="1">+IF($C1045&lt;&gt;"",VLOOKUP(YEAR($C1045),'Proyecciones cuota'!$B$5:$C$113,2,FALSE),"")</f>
        <v/>
      </c>
      <c r="E1045" s="171">
        <f ca="1">IFERROR(IF($D1045&lt;&gt;"",VLOOKUP(C1045,Simulador!$H$17:$I$27,2,FALSE),0),0)</f>
        <v>0</v>
      </c>
      <c r="F1045" s="46" t="str">
        <f t="shared" ca="1" si="187"/>
        <v/>
      </c>
      <c r="G1045" s="43" t="str">
        <f ca="1">+IF(F1045&lt;&gt;"",F1045*VLOOKUP(YEAR($C1045),'Proyecciones DTF'!$B$4:$Y$112,IF(C1045&lt;EOMONTH($C$1,61),6,IF(AND(C1045&gt;=EOMONTH($C$1,61),C1045&lt;EOMONTH($C$1,90)),9,IF(AND(C1045&gt;=EOMONTH($C$1,91),C1045&lt;EOMONTH($C$1,120)),12,IF(AND(C1045&gt;=EOMONTH($C$1,121),C1045&lt;EOMONTH($C$1,150)),15,IF(AND(C1045&gt;=EOMONTH($C$1,151),C1045&lt;EOMONTH($C$1,180)),18,IF(AND(C1045&gt;=EOMONTH($C$1,181),C1045&lt;EOMONTH($C$1,210)),21,24))))))),"")</f>
        <v/>
      </c>
      <c r="H1045" s="47" t="str">
        <f ca="1">+IF(F1045&lt;&gt;"",F1045*VLOOKUP(YEAR($C1045),'Proyecciones DTF'!$B$4:$Y$112,IF(C1045&lt;EOMONTH($C$1,61),3,IF(AND(C1045&gt;=EOMONTH($C$1,61),C1045&lt;EOMONTH($C$1,90)),6,IF(AND(C1045&gt;=EOMONTH($C$1,91),C1045&lt;EOMONTH($C$1,120)),9,IF(AND(C1045&gt;=EOMONTH($C$1,121),C1045&lt;EOMONTH($C$1,150)),12,IF(AND(C1045&gt;=EOMONTH($C$1,151),C1045&lt;EOMONTH($C$1,180)),15,IF(AND(C1045&gt;=EOMONTH($C$1,181),C1045&lt;EOMONTH($C$1,210)),18,21))))))),"")</f>
        <v/>
      </c>
      <c r="I1045" s="88" t="str">
        <f t="shared" ca="1" si="188"/>
        <v/>
      </c>
      <c r="J1045" s="138" t="str">
        <f t="shared" ca="1" si="189"/>
        <v/>
      </c>
      <c r="K1045" s="43" t="str">
        <f ca="1">+IF(G1045&lt;&gt;"",SUM($G$7:G1045),"")</f>
        <v/>
      </c>
      <c r="L1045" s="46" t="str">
        <f t="shared" ca="1" si="190"/>
        <v/>
      </c>
      <c r="M1045" s="51" t="str">
        <f ca="1">+IF(H1045&lt;&gt;"",SUM($H$7:H1045),"")</f>
        <v/>
      </c>
      <c r="N1045" s="47" t="str">
        <f t="shared" ca="1" si="191"/>
        <v/>
      </c>
      <c r="O1045" s="46" t="str">
        <f t="shared" ca="1" si="192"/>
        <v/>
      </c>
      <c r="P1045" s="46" t="str">
        <f t="shared" ca="1" si="193"/>
        <v/>
      </c>
      <c r="Q1045" s="53" t="str">
        <f t="shared" ca="1" si="194"/>
        <v/>
      </c>
      <c r="R1045" s="53" t="str">
        <f t="shared" ca="1" si="195"/>
        <v/>
      </c>
    </row>
    <row r="1046" spans="1:18" x14ac:dyDescent="0.25">
      <c r="A1046" s="31">
        <v>1040</v>
      </c>
      <c r="B1046" s="37" t="str">
        <f t="shared" ca="1" si="185"/>
        <v/>
      </c>
      <c r="C1046" s="40" t="str">
        <f t="shared" ca="1" si="186"/>
        <v/>
      </c>
      <c r="D1046" s="43" t="str">
        <f ca="1">+IF($C1046&lt;&gt;"",VLOOKUP(YEAR($C1046),'Proyecciones cuota'!$B$5:$C$113,2,FALSE),"")</f>
        <v/>
      </c>
      <c r="E1046" s="171">
        <f ca="1">IFERROR(IF($D1046&lt;&gt;"",VLOOKUP(C1046,Simulador!$H$17:$I$27,2,FALSE),0),0)</f>
        <v>0</v>
      </c>
      <c r="F1046" s="46" t="str">
        <f t="shared" ca="1" si="187"/>
        <v/>
      </c>
      <c r="G1046" s="43" t="str">
        <f ca="1">+IF(F1046&lt;&gt;"",F1046*VLOOKUP(YEAR($C1046),'Proyecciones DTF'!$B$4:$Y$112,IF(C1046&lt;EOMONTH($C$1,61),6,IF(AND(C1046&gt;=EOMONTH($C$1,61),C1046&lt;EOMONTH($C$1,90)),9,IF(AND(C1046&gt;=EOMONTH($C$1,91),C1046&lt;EOMONTH($C$1,120)),12,IF(AND(C1046&gt;=EOMONTH($C$1,121),C1046&lt;EOMONTH($C$1,150)),15,IF(AND(C1046&gt;=EOMONTH($C$1,151),C1046&lt;EOMONTH($C$1,180)),18,IF(AND(C1046&gt;=EOMONTH($C$1,181),C1046&lt;EOMONTH($C$1,210)),21,24))))))),"")</f>
        <v/>
      </c>
      <c r="H1046" s="47" t="str">
        <f ca="1">+IF(F1046&lt;&gt;"",F1046*VLOOKUP(YEAR($C1046),'Proyecciones DTF'!$B$4:$Y$112,IF(C1046&lt;EOMONTH($C$1,61),3,IF(AND(C1046&gt;=EOMONTH($C$1,61),C1046&lt;EOMONTH($C$1,90)),6,IF(AND(C1046&gt;=EOMONTH($C$1,91),C1046&lt;EOMONTH($C$1,120)),9,IF(AND(C1046&gt;=EOMONTH($C$1,121),C1046&lt;EOMONTH($C$1,150)),12,IF(AND(C1046&gt;=EOMONTH($C$1,151),C1046&lt;EOMONTH($C$1,180)),15,IF(AND(C1046&gt;=EOMONTH($C$1,181),C1046&lt;EOMONTH($C$1,210)),18,21))))))),"")</f>
        <v/>
      </c>
      <c r="I1046" s="88" t="str">
        <f t="shared" ca="1" si="188"/>
        <v/>
      </c>
      <c r="J1046" s="138" t="str">
        <f t="shared" ca="1" si="189"/>
        <v/>
      </c>
      <c r="K1046" s="43" t="str">
        <f ca="1">+IF(G1046&lt;&gt;"",SUM($G$7:G1046),"")</f>
        <v/>
      </c>
      <c r="L1046" s="46" t="str">
        <f t="shared" ca="1" si="190"/>
        <v/>
      </c>
      <c r="M1046" s="51" t="str">
        <f ca="1">+IF(H1046&lt;&gt;"",SUM($H$7:H1046),"")</f>
        <v/>
      </c>
      <c r="N1046" s="47" t="str">
        <f t="shared" ca="1" si="191"/>
        <v/>
      </c>
      <c r="O1046" s="46" t="str">
        <f t="shared" ca="1" si="192"/>
        <v/>
      </c>
      <c r="P1046" s="46" t="str">
        <f t="shared" ca="1" si="193"/>
        <v/>
      </c>
      <c r="Q1046" s="53" t="str">
        <f t="shared" ca="1" si="194"/>
        <v/>
      </c>
      <c r="R1046" s="53" t="str">
        <f t="shared" ca="1" si="195"/>
        <v/>
      </c>
    </row>
    <row r="1047" spans="1:18" x14ac:dyDescent="0.25">
      <c r="A1047" s="31">
        <v>1041</v>
      </c>
      <c r="B1047" s="37" t="str">
        <f t="shared" ca="1" si="185"/>
        <v/>
      </c>
      <c r="C1047" s="40" t="str">
        <f t="shared" ca="1" si="186"/>
        <v/>
      </c>
      <c r="D1047" s="43" t="str">
        <f ca="1">+IF($C1047&lt;&gt;"",VLOOKUP(YEAR($C1047),'Proyecciones cuota'!$B$5:$C$113,2,FALSE),"")</f>
        <v/>
      </c>
      <c r="E1047" s="171">
        <f ca="1">IFERROR(IF($D1047&lt;&gt;"",VLOOKUP(C1047,Simulador!$H$17:$I$27,2,FALSE),0),0)</f>
        <v>0</v>
      </c>
      <c r="F1047" s="46" t="str">
        <f t="shared" ca="1" si="187"/>
        <v/>
      </c>
      <c r="G1047" s="43" t="str">
        <f ca="1">+IF(F1047&lt;&gt;"",F1047*VLOOKUP(YEAR($C1047),'Proyecciones DTF'!$B$4:$Y$112,IF(C1047&lt;EOMONTH($C$1,61),6,IF(AND(C1047&gt;=EOMONTH($C$1,61),C1047&lt;EOMONTH($C$1,90)),9,IF(AND(C1047&gt;=EOMONTH($C$1,91),C1047&lt;EOMONTH($C$1,120)),12,IF(AND(C1047&gt;=EOMONTH($C$1,121),C1047&lt;EOMONTH($C$1,150)),15,IF(AND(C1047&gt;=EOMONTH($C$1,151),C1047&lt;EOMONTH($C$1,180)),18,IF(AND(C1047&gt;=EOMONTH($C$1,181),C1047&lt;EOMONTH($C$1,210)),21,24))))))),"")</f>
        <v/>
      </c>
      <c r="H1047" s="47" t="str">
        <f ca="1">+IF(F1047&lt;&gt;"",F1047*VLOOKUP(YEAR($C1047),'Proyecciones DTF'!$B$4:$Y$112,IF(C1047&lt;EOMONTH($C$1,61),3,IF(AND(C1047&gt;=EOMONTH($C$1,61),C1047&lt;EOMONTH($C$1,90)),6,IF(AND(C1047&gt;=EOMONTH($C$1,91),C1047&lt;EOMONTH($C$1,120)),9,IF(AND(C1047&gt;=EOMONTH($C$1,121),C1047&lt;EOMONTH($C$1,150)),12,IF(AND(C1047&gt;=EOMONTH($C$1,151),C1047&lt;EOMONTH($C$1,180)),15,IF(AND(C1047&gt;=EOMONTH($C$1,181),C1047&lt;EOMONTH($C$1,210)),18,21))))))),"")</f>
        <v/>
      </c>
      <c r="I1047" s="88" t="str">
        <f t="shared" ca="1" si="188"/>
        <v/>
      </c>
      <c r="J1047" s="138" t="str">
        <f t="shared" ca="1" si="189"/>
        <v/>
      </c>
      <c r="K1047" s="43" t="str">
        <f ca="1">+IF(G1047&lt;&gt;"",SUM($G$7:G1047),"")</f>
        <v/>
      </c>
      <c r="L1047" s="46" t="str">
        <f t="shared" ca="1" si="190"/>
        <v/>
      </c>
      <c r="M1047" s="51" t="str">
        <f ca="1">+IF(H1047&lt;&gt;"",SUM($H$7:H1047),"")</f>
        <v/>
      </c>
      <c r="N1047" s="47" t="str">
        <f t="shared" ca="1" si="191"/>
        <v/>
      </c>
      <c r="O1047" s="46" t="str">
        <f t="shared" ca="1" si="192"/>
        <v/>
      </c>
      <c r="P1047" s="46" t="str">
        <f t="shared" ca="1" si="193"/>
        <v/>
      </c>
      <c r="Q1047" s="53" t="str">
        <f t="shared" ca="1" si="194"/>
        <v/>
      </c>
      <c r="R1047" s="53" t="str">
        <f t="shared" ca="1" si="195"/>
        <v/>
      </c>
    </row>
    <row r="1048" spans="1:18" x14ac:dyDescent="0.25">
      <c r="A1048" s="31">
        <v>1042</v>
      </c>
      <c r="B1048" s="37" t="str">
        <f t="shared" ca="1" si="185"/>
        <v/>
      </c>
      <c r="C1048" s="40" t="str">
        <f t="shared" ca="1" si="186"/>
        <v/>
      </c>
      <c r="D1048" s="43" t="str">
        <f ca="1">+IF($C1048&lt;&gt;"",VLOOKUP(YEAR($C1048),'Proyecciones cuota'!$B$5:$C$113,2,FALSE),"")</f>
        <v/>
      </c>
      <c r="E1048" s="171">
        <f ca="1">IFERROR(IF($D1048&lt;&gt;"",VLOOKUP(C1048,Simulador!$H$17:$I$27,2,FALSE),0),0)</f>
        <v>0</v>
      </c>
      <c r="F1048" s="46" t="str">
        <f t="shared" ca="1" si="187"/>
        <v/>
      </c>
      <c r="G1048" s="43" t="str">
        <f ca="1">+IF(F1048&lt;&gt;"",F1048*VLOOKUP(YEAR($C1048),'Proyecciones DTF'!$B$4:$Y$112,IF(C1048&lt;EOMONTH($C$1,61),6,IF(AND(C1048&gt;=EOMONTH($C$1,61),C1048&lt;EOMONTH($C$1,90)),9,IF(AND(C1048&gt;=EOMONTH($C$1,91),C1048&lt;EOMONTH($C$1,120)),12,IF(AND(C1048&gt;=EOMONTH($C$1,121),C1048&lt;EOMONTH($C$1,150)),15,IF(AND(C1048&gt;=EOMONTH($C$1,151),C1048&lt;EOMONTH($C$1,180)),18,IF(AND(C1048&gt;=EOMONTH($C$1,181),C1048&lt;EOMONTH($C$1,210)),21,24))))))),"")</f>
        <v/>
      </c>
      <c r="H1048" s="47" t="str">
        <f ca="1">+IF(F1048&lt;&gt;"",F1048*VLOOKUP(YEAR($C1048),'Proyecciones DTF'!$B$4:$Y$112,IF(C1048&lt;EOMONTH($C$1,61),3,IF(AND(C1048&gt;=EOMONTH($C$1,61),C1048&lt;EOMONTH($C$1,90)),6,IF(AND(C1048&gt;=EOMONTH($C$1,91),C1048&lt;EOMONTH($C$1,120)),9,IF(AND(C1048&gt;=EOMONTH($C$1,121),C1048&lt;EOMONTH($C$1,150)),12,IF(AND(C1048&gt;=EOMONTH($C$1,151),C1048&lt;EOMONTH($C$1,180)),15,IF(AND(C1048&gt;=EOMONTH($C$1,181),C1048&lt;EOMONTH($C$1,210)),18,21))))))),"")</f>
        <v/>
      </c>
      <c r="I1048" s="88" t="str">
        <f t="shared" ca="1" si="188"/>
        <v/>
      </c>
      <c r="J1048" s="138" t="str">
        <f t="shared" ca="1" si="189"/>
        <v/>
      </c>
      <c r="K1048" s="43" t="str">
        <f ca="1">+IF(G1048&lt;&gt;"",SUM($G$7:G1048),"")</f>
        <v/>
      </c>
      <c r="L1048" s="46" t="str">
        <f t="shared" ca="1" si="190"/>
        <v/>
      </c>
      <c r="M1048" s="51" t="str">
        <f ca="1">+IF(H1048&lt;&gt;"",SUM($H$7:H1048),"")</f>
        <v/>
      </c>
      <c r="N1048" s="47" t="str">
        <f t="shared" ca="1" si="191"/>
        <v/>
      </c>
      <c r="O1048" s="46" t="str">
        <f t="shared" ca="1" si="192"/>
        <v/>
      </c>
      <c r="P1048" s="46" t="str">
        <f t="shared" ca="1" si="193"/>
        <v/>
      </c>
      <c r="Q1048" s="53" t="str">
        <f t="shared" ca="1" si="194"/>
        <v/>
      </c>
      <c r="R1048" s="53" t="str">
        <f t="shared" ca="1" si="195"/>
        <v/>
      </c>
    </row>
    <row r="1049" spans="1:18" x14ac:dyDescent="0.25">
      <c r="A1049" s="31">
        <v>1043</v>
      </c>
      <c r="B1049" s="37" t="str">
        <f t="shared" ca="1" si="185"/>
        <v/>
      </c>
      <c r="C1049" s="40" t="str">
        <f t="shared" ca="1" si="186"/>
        <v/>
      </c>
      <c r="D1049" s="43" t="str">
        <f ca="1">+IF($C1049&lt;&gt;"",VLOOKUP(YEAR($C1049),'Proyecciones cuota'!$B$5:$C$113,2,FALSE),"")</f>
        <v/>
      </c>
      <c r="E1049" s="171">
        <f ca="1">IFERROR(IF($D1049&lt;&gt;"",VLOOKUP(C1049,Simulador!$H$17:$I$27,2,FALSE),0),0)</f>
        <v>0</v>
      </c>
      <c r="F1049" s="46" t="str">
        <f t="shared" ca="1" si="187"/>
        <v/>
      </c>
      <c r="G1049" s="43" t="str">
        <f ca="1">+IF(F1049&lt;&gt;"",F1049*VLOOKUP(YEAR($C1049),'Proyecciones DTF'!$B$4:$Y$112,IF(C1049&lt;EOMONTH($C$1,61),6,IF(AND(C1049&gt;=EOMONTH($C$1,61),C1049&lt;EOMONTH($C$1,90)),9,IF(AND(C1049&gt;=EOMONTH($C$1,91),C1049&lt;EOMONTH($C$1,120)),12,IF(AND(C1049&gt;=EOMONTH($C$1,121),C1049&lt;EOMONTH($C$1,150)),15,IF(AND(C1049&gt;=EOMONTH($C$1,151),C1049&lt;EOMONTH($C$1,180)),18,IF(AND(C1049&gt;=EOMONTH($C$1,181),C1049&lt;EOMONTH($C$1,210)),21,24))))))),"")</f>
        <v/>
      </c>
      <c r="H1049" s="47" t="str">
        <f ca="1">+IF(F1049&lt;&gt;"",F1049*VLOOKUP(YEAR($C1049),'Proyecciones DTF'!$B$4:$Y$112,IF(C1049&lt;EOMONTH($C$1,61),3,IF(AND(C1049&gt;=EOMONTH($C$1,61),C1049&lt;EOMONTH($C$1,90)),6,IF(AND(C1049&gt;=EOMONTH($C$1,91),C1049&lt;EOMONTH($C$1,120)),9,IF(AND(C1049&gt;=EOMONTH($C$1,121),C1049&lt;EOMONTH($C$1,150)),12,IF(AND(C1049&gt;=EOMONTH($C$1,151),C1049&lt;EOMONTH($C$1,180)),15,IF(AND(C1049&gt;=EOMONTH($C$1,181),C1049&lt;EOMONTH($C$1,210)),18,21))))))),"")</f>
        <v/>
      </c>
      <c r="I1049" s="88" t="str">
        <f t="shared" ca="1" si="188"/>
        <v/>
      </c>
      <c r="J1049" s="138" t="str">
        <f t="shared" ca="1" si="189"/>
        <v/>
      </c>
      <c r="K1049" s="43" t="str">
        <f ca="1">+IF(G1049&lt;&gt;"",SUM($G$7:G1049),"")</f>
        <v/>
      </c>
      <c r="L1049" s="46" t="str">
        <f t="shared" ca="1" si="190"/>
        <v/>
      </c>
      <c r="M1049" s="51" t="str">
        <f ca="1">+IF(H1049&lt;&gt;"",SUM($H$7:H1049),"")</f>
        <v/>
      </c>
      <c r="N1049" s="47" t="str">
        <f t="shared" ca="1" si="191"/>
        <v/>
      </c>
      <c r="O1049" s="46" t="str">
        <f t="shared" ca="1" si="192"/>
        <v/>
      </c>
      <c r="P1049" s="46" t="str">
        <f t="shared" ca="1" si="193"/>
        <v/>
      </c>
      <c r="Q1049" s="53" t="str">
        <f t="shared" ca="1" si="194"/>
        <v/>
      </c>
      <c r="R1049" s="53" t="str">
        <f t="shared" ca="1" si="195"/>
        <v/>
      </c>
    </row>
    <row r="1050" spans="1:18" x14ac:dyDescent="0.25">
      <c r="A1050" s="31">
        <v>1044</v>
      </c>
      <c r="B1050" s="37" t="str">
        <f t="shared" ca="1" si="185"/>
        <v/>
      </c>
      <c r="C1050" s="40" t="str">
        <f t="shared" ca="1" si="186"/>
        <v/>
      </c>
      <c r="D1050" s="43" t="str">
        <f ca="1">+IF($C1050&lt;&gt;"",VLOOKUP(YEAR($C1050),'Proyecciones cuota'!$B$5:$C$113,2,FALSE),"")</f>
        <v/>
      </c>
      <c r="E1050" s="171">
        <f ca="1">IFERROR(IF($D1050&lt;&gt;"",VLOOKUP(C1050,Simulador!$H$17:$I$27,2,FALSE),0),0)</f>
        <v>0</v>
      </c>
      <c r="F1050" s="46" t="str">
        <f t="shared" ca="1" si="187"/>
        <v/>
      </c>
      <c r="G1050" s="43" t="str">
        <f ca="1">+IF(F1050&lt;&gt;"",F1050*VLOOKUP(YEAR($C1050),'Proyecciones DTF'!$B$4:$Y$112,IF(C1050&lt;EOMONTH($C$1,61),6,IF(AND(C1050&gt;=EOMONTH($C$1,61),C1050&lt;EOMONTH($C$1,90)),9,IF(AND(C1050&gt;=EOMONTH($C$1,91),C1050&lt;EOMONTH($C$1,120)),12,IF(AND(C1050&gt;=EOMONTH($C$1,121),C1050&lt;EOMONTH($C$1,150)),15,IF(AND(C1050&gt;=EOMONTH($C$1,151),C1050&lt;EOMONTH($C$1,180)),18,IF(AND(C1050&gt;=EOMONTH($C$1,181),C1050&lt;EOMONTH($C$1,210)),21,24))))))),"")</f>
        <v/>
      </c>
      <c r="H1050" s="47" t="str">
        <f ca="1">+IF(F1050&lt;&gt;"",F1050*VLOOKUP(YEAR($C1050),'Proyecciones DTF'!$B$4:$Y$112,IF(C1050&lt;EOMONTH($C$1,61),3,IF(AND(C1050&gt;=EOMONTH($C$1,61),C1050&lt;EOMONTH($C$1,90)),6,IF(AND(C1050&gt;=EOMONTH($C$1,91),C1050&lt;EOMONTH($C$1,120)),9,IF(AND(C1050&gt;=EOMONTH($C$1,121),C1050&lt;EOMONTH($C$1,150)),12,IF(AND(C1050&gt;=EOMONTH($C$1,151),C1050&lt;EOMONTH($C$1,180)),15,IF(AND(C1050&gt;=EOMONTH($C$1,181),C1050&lt;EOMONTH($C$1,210)),18,21))))))),"")</f>
        <v/>
      </c>
      <c r="I1050" s="88" t="str">
        <f t="shared" ca="1" si="188"/>
        <v/>
      </c>
      <c r="J1050" s="138" t="str">
        <f t="shared" ca="1" si="189"/>
        <v/>
      </c>
      <c r="K1050" s="43" t="str">
        <f ca="1">+IF(G1050&lt;&gt;"",SUM($G$7:G1050),"")</f>
        <v/>
      </c>
      <c r="L1050" s="46" t="str">
        <f t="shared" ca="1" si="190"/>
        <v/>
      </c>
      <c r="M1050" s="51" t="str">
        <f ca="1">+IF(H1050&lt;&gt;"",SUM($H$7:H1050),"")</f>
        <v/>
      </c>
      <c r="N1050" s="47" t="str">
        <f t="shared" ca="1" si="191"/>
        <v/>
      </c>
      <c r="O1050" s="46" t="str">
        <f t="shared" ca="1" si="192"/>
        <v/>
      </c>
      <c r="P1050" s="46" t="str">
        <f t="shared" ca="1" si="193"/>
        <v/>
      </c>
      <c r="Q1050" s="53" t="str">
        <f t="shared" ca="1" si="194"/>
        <v/>
      </c>
      <c r="R1050" s="53" t="str">
        <f t="shared" ca="1" si="195"/>
        <v/>
      </c>
    </row>
    <row r="1051" spans="1:18" x14ac:dyDescent="0.25">
      <c r="A1051" s="31">
        <v>1045</v>
      </c>
      <c r="B1051" s="37" t="str">
        <f t="shared" ca="1" si="185"/>
        <v/>
      </c>
      <c r="C1051" s="40" t="str">
        <f t="shared" ca="1" si="186"/>
        <v/>
      </c>
      <c r="D1051" s="43" t="str">
        <f ca="1">+IF($C1051&lt;&gt;"",VLOOKUP(YEAR($C1051),'Proyecciones cuota'!$B$5:$C$113,2,FALSE),"")</f>
        <v/>
      </c>
      <c r="E1051" s="171">
        <f ca="1">IFERROR(IF($D1051&lt;&gt;"",VLOOKUP(C1051,Simulador!$H$17:$I$27,2,FALSE),0),0)</f>
        <v>0</v>
      </c>
      <c r="F1051" s="46" t="str">
        <f t="shared" ca="1" si="187"/>
        <v/>
      </c>
      <c r="G1051" s="43" t="str">
        <f ca="1">+IF(F1051&lt;&gt;"",F1051*VLOOKUP(YEAR($C1051),'Proyecciones DTF'!$B$4:$Y$112,IF(C1051&lt;EOMONTH($C$1,61),6,IF(AND(C1051&gt;=EOMONTH($C$1,61),C1051&lt;EOMONTH($C$1,90)),9,IF(AND(C1051&gt;=EOMONTH($C$1,91),C1051&lt;EOMONTH($C$1,120)),12,IF(AND(C1051&gt;=EOMONTH($C$1,121),C1051&lt;EOMONTH($C$1,150)),15,IF(AND(C1051&gt;=EOMONTH($C$1,151),C1051&lt;EOMONTH($C$1,180)),18,IF(AND(C1051&gt;=EOMONTH($C$1,181),C1051&lt;EOMONTH($C$1,210)),21,24))))))),"")</f>
        <v/>
      </c>
      <c r="H1051" s="47" t="str">
        <f ca="1">+IF(F1051&lt;&gt;"",F1051*VLOOKUP(YEAR($C1051),'Proyecciones DTF'!$B$4:$Y$112,IF(C1051&lt;EOMONTH($C$1,61),3,IF(AND(C1051&gt;=EOMONTH($C$1,61),C1051&lt;EOMONTH($C$1,90)),6,IF(AND(C1051&gt;=EOMONTH($C$1,91),C1051&lt;EOMONTH($C$1,120)),9,IF(AND(C1051&gt;=EOMONTH($C$1,121),C1051&lt;EOMONTH($C$1,150)),12,IF(AND(C1051&gt;=EOMONTH($C$1,151),C1051&lt;EOMONTH($C$1,180)),15,IF(AND(C1051&gt;=EOMONTH($C$1,181),C1051&lt;EOMONTH($C$1,210)),18,21))))))),"")</f>
        <v/>
      </c>
      <c r="I1051" s="88" t="str">
        <f t="shared" ca="1" si="188"/>
        <v/>
      </c>
      <c r="J1051" s="138" t="str">
        <f t="shared" ca="1" si="189"/>
        <v/>
      </c>
      <c r="K1051" s="43" t="str">
        <f ca="1">+IF(G1051&lt;&gt;"",SUM($G$7:G1051),"")</f>
        <v/>
      </c>
      <c r="L1051" s="46" t="str">
        <f t="shared" ca="1" si="190"/>
        <v/>
      </c>
      <c r="M1051" s="51" t="str">
        <f ca="1">+IF(H1051&lt;&gt;"",SUM($H$7:H1051),"")</f>
        <v/>
      </c>
      <c r="N1051" s="47" t="str">
        <f t="shared" ca="1" si="191"/>
        <v/>
      </c>
      <c r="O1051" s="46" t="str">
        <f t="shared" ca="1" si="192"/>
        <v/>
      </c>
      <c r="P1051" s="46" t="str">
        <f t="shared" ca="1" si="193"/>
        <v/>
      </c>
      <c r="Q1051" s="53" t="str">
        <f t="shared" ca="1" si="194"/>
        <v/>
      </c>
      <c r="R1051" s="53" t="str">
        <f t="shared" ca="1" si="195"/>
        <v/>
      </c>
    </row>
    <row r="1052" spans="1:18" x14ac:dyDescent="0.25">
      <c r="A1052" s="31">
        <v>1046</v>
      </c>
      <c r="B1052" s="37" t="str">
        <f t="shared" ca="1" si="185"/>
        <v/>
      </c>
      <c r="C1052" s="40" t="str">
        <f t="shared" ca="1" si="186"/>
        <v/>
      </c>
      <c r="D1052" s="43" t="str">
        <f ca="1">+IF($C1052&lt;&gt;"",VLOOKUP(YEAR($C1052),'Proyecciones cuota'!$B$5:$C$113,2,FALSE),"")</f>
        <v/>
      </c>
      <c r="E1052" s="171">
        <f ca="1">IFERROR(IF($D1052&lt;&gt;"",VLOOKUP(C1052,Simulador!$H$17:$I$27,2,FALSE),0),0)</f>
        <v>0</v>
      </c>
      <c r="F1052" s="46" t="str">
        <f t="shared" ca="1" si="187"/>
        <v/>
      </c>
      <c r="G1052" s="43" t="str">
        <f ca="1">+IF(F1052&lt;&gt;"",F1052*VLOOKUP(YEAR($C1052),'Proyecciones DTF'!$B$4:$Y$112,IF(C1052&lt;EOMONTH($C$1,61),6,IF(AND(C1052&gt;=EOMONTH($C$1,61),C1052&lt;EOMONTH($C$1,90)),9,IF(AND(C1052&gt;=EOMONTH($C$1,91),C1052&lt;EOMONTH($C$1,120)),12,IF(AND(C1052&gt;=EOMONTH($C$1,121),C1052&lt;EOMONTH($C$1,150)),15,IF(AND(C1052&gt;=EOMONTH($C$1,151),C1052&lt;EOMONTH($C$1,180)),18,IF(AND(C1052&gt;=EOMONTH($C$1,181),C1052&lt;EOMONTH($C$1,210)),21,24))))))),"")</f>
        <v/>
      </c>
      <c r="H1052" s="47" t="str">
        <f ca="1">+IF(F1052&lt;&gt;"",F1052*VLOOKUP(YEAR($C1052),'Proyecciones DTF'!$B$4:$Y$112,IF(C1052&lt;EOMONTH($C$1,61),3,IF(AND(C1052&gt;=EOMONTH($C$1,61),C1052&lt;EOMONTH($C$1,90)),6,IF(AND(C1052&gt;=EOMONTH($C$1,91),C1052&lt;EOMONTH($C$1,120)),9,IF(AND(C1052&gt;=EOMONTH($C$1,121),C1052&lt;EOMONTH($C$1,150)),12,IF(AND(C1052&gt;=EOMONTH($C$1,151),C1052&lt;EOMONTH($C$1,180)),15,IF(AND(C1052&gt;=EOMONTH($C$1,181),C1052&lt;EOMONTH($C$1,210)),18,21))))))),"")</f>
        <v/>
      </c>
      <c r="I1052" s="88" t="str">
        <f t="shared" ca="1" si="188"/>
        <v/>
      </c>
      <c r="J1052" s="138" t="str">
        <f t="shared" ca="1" si="189"/>
        <v/>
      </c>
      <c r="K1052" s="43" t="str">
        <f ca="1">+IF(G1052&lt;&gt;"",SUM($G$7:G1052),"")</f>
        <v/>
      </c>
      <c r="L1052" s="46" t="str">
        <f t="shared" ca="1" si="190"/>
        <v/>
      </c>
      <c r="M1052" s="51" t="str">
        <f ca="1">+IF(H1052&lt;&gt;"",SUM($H$7:H1052),"")</f>
        <v/>
      </c>
      <c r="N1052" s="47" t="str">
        <f t="shared" ca="1" si="191"/>
        <v/>
      </c>
      <c r="O1052" s="46" t="str">
        <f t="shared" ca="1" si="192"/>
        <v/>
      </c>
      <c r="P1052" s="46" t="str">
        <f t="shared" ca="1" si="193"/>
        <v/>
      </c>
      <c r="Q1052" s="53" t="str">
        <f t="shared" ca="1" si="194"/>
        <v/>
      </c>
      <c r="R1052" s="53" t="str">
        <f t="shared" ca="1" si="195"/>
        <v/>
      </c>
    </row>
    <row r="1053" spans="1:18" x14ac:dyDescent="0.25">
      <c r="A1053" s="31">
        <v>1047</v>
      </c>
      <c r="B1053" s="37" t="str">
        <f t="shared" ca="1" si="185"/>
        <v/>
      </c>
      <c r="C1053" s="40" t="str">
        <f t="shared" ca="1" si="186"/>
        <v/>
      </c>
      <c r="D1053" s="43" t="str">
        <f ca="1">+IF($C1053&lt;&gt;"",VLOOKUP(YEAR($C1053),'Proyecciones cuota'!$B$5:$C$113,2,FALSE),"")</f>
        <v/>
      </c>
      <c r="E1053" s="171">
        <f ca="1">IFERROR(IF($D1053&lt;&gt;"",VLOOKUP(C1053,Simulador!$H$17:$I$27,2,FALSE),0),0)</f>
        <v>0</v>
      </c>
      <c r="F1053" s="46" t="str">
        <f t="shared" ca="1" si="187"/>
        <v/>
      </c>
      <c r="G1053" s="43" t="str">
        <f ca="1">+IF(F1053&lt;&gt;"",F1053*VLOOKUP(YEAR($C1053),'Proyecciones DTF'!$B$4:$Y$112,IF(C1053&lt;EOMONTH($C$1,61),6,IF(AND(C1053&gt;=EOMONTH($C$1,61),C1053&lt;EOMONTH($C$1,90)),9,IF(AND(C1053&gt;=EOMONTH($C$1,91),C1053&lt;EOMONTH($C$1,120)),12,IF(AND(C1053&gt;=EOMONTH($C$1,121),C1053&lt;EOMONTH($C$1,150)),15,IF(AND(C1053&gt;=EOMONTH($C$1,151),C1053&lt;EOMONTH($C$1,180)),18,IF(AND(C1053&gt;=EOMONTH($C$1,181),C1053&lt;EOMONTH($C$1,210)),21,24))))))),"")</f>
        <v/>
      </c>
      <c r="H1053" s="47" t="str">
        <f ca="1">+IF(F1053&lt;&gt;"",F1053*VLOOKUP(YEAR($C1053),'Proyecciones DTF'!$B$4:$Y$112,IF(C1053&lt;EOMONTH($C$1,61),3,IF(AND(C1053&gt;=EOMONTH($C$1,61),C1053&lt;EOMONTH($C$1,90)),6,IF(AND(C1053&gt;=EOMONTH($C$1,91),C1053&lt;EOMONTH($C$1,120)),9,IF(AND(C1053&gt;=EOMONTH($C$1,121),C1053&lt;EOMONTH($C$1,150)),12,IF(AND(C1053&gt;=EOMONTH($C$1,151),C1053&lt;EOMONTH($C$1,180)),15,IF(AND(C1053&gt;=EOMONTH($C$1,181),C1053&lt;EOMONTH($C$1,210)),18,21))))))),"")</f>
        <v/>
      </c>
      <c r="I1053" s="88" t="str">
        <f t="shared" ca="1" si="188"/>
        <v/>
      </c>
      <c r="J1053" s="138" t="str">
        <f t="shared" ca="1" si="189"/>
        <v/>
      </c>
      <c r="K1053" s="43" t="str">
        <f ca="1">+IF(G1053&lt;&gt;"",SUM($G$7:G1053),"")</f>
        <v/>
      </c>
      <c r="L1053" s="46" t="str">
        <f t="shared" ca="1" si="190"/>
        <v/>
      </c>
      <c r="M1053" s="51" t="str">
        <f ca="1">+IF(H1053&lt;&gt;"",SUM($H$7:H1053),"")</f>
        <v/>
      </c>
      <c r="N1053" s="47" t="str">
        <f t="shared" ca="1" si="191"/>
        <v/>
      </c>
      <c r="O1053" s="46" t="str">
        <f t="shared" ca="1" si="192"/>
        <v/>
      </c>
      <c r="P1053" s="46" t="str">
        <f t="shared" ca="1" si="193"/>
        <v/>
      </c>
      <c r="Q1053" s="53" t="str">
        <f t="shared" ca="1" si="194"/>
        <v/>
      </c>
      <c r="R1053" s="53" t="str">
        <f t="shared" ca="1" si="195"/>
        <v/>
      </c>
    </row>
    <row r="1054" spans="1:18" x14ac:dyDescent="0.25">
      <c r="A1054" s="31">
        <v>1048</v>
      </c>
      <c r="B1054" s="37" t="str">
        <f t="shared" ca="1" si="185"/>
        <v/>
      </c>
      <c r="C1054" s="40" t="str">
        <f t="shared" ca="1" si="186"/>
        <v/>
      </c>
      <c r="D1054" s="43" t="str">
        <f ca="1">+IF($C1054&lt;&gt;"",VLOOKUP(YEAR($C1054),'Proyecciones cuota'!$B$5:$C$113,2,FALSE),"")</f>
        <v/>
      </c>
      <c r="E1054" s="171">
        <f ca="1">IFERROR(IF($D1054&lt;&gt;"",VLOOKUP(C1054,Simulador!$H$17:$I$27,2,FALSE),0),0)</f>
        <v>0</v>
      </c>
      <c r="F1054" s="46" t="str">
        <f t="shared" ca="1" si="187"/>
        <v/>
      </c>
      <c r="G1054" s="43" t="str">
        <f ca="1">+IF(F1054&lt;&gt;"",F1054*VLOOKUP(YEAR($C1054),'Proyecciones DTF'!$B$4:$Y$112,IF(C1054&lt;EOMONTH($C$1,61),6,IF(AND(C1054&gt;=EOMONTH($C$1,61),C1054&lt;EOMONTH($C$1,90)),9,IF(AND(C1054&gt;=EOMONTH($C$1,91),C1054&lt;EOMONTH($C$1,120)),12,IF(AND(C1054&gt;=EOMONTH($C$1,121),C1054&lt;EOMONTH($C$1,150)),15,IF(AND(C1054&gt;=EOMONTH($C$1,151),C1054&lt;EOMONTH($C$1,180)),18,IF(AND(C1054&gt;=EOMONTH($C$1,181),C1054&lt;EOMONTH($C$1,210)),21,24))))))),"")</f>
        <v/>
      </c>
      <c r="H1054" s="47" t="str">
        <f ca="1">+IF(F1054&lt;&gt;"",F1054*VLOOKUP(YEAR($C1054),'Proyecciones DTF'!$B$4:$Y$112,IF(C1054&lt;EOMONTH($C$1,61),3,IF(AND(C1054&gt;=EOMONTH($C$1,61),C1054&lt;EOMONTH($C$1,90)),6,IF(AND(C1054&gt;=EOMONTH($C$1,91),C1054&lt;EOMONTH($C$1,120)),9,IF(AND(C1054&gt;=EOMONTH($C$1,121),C1054&lt;EOMONTH($C$1,150)),12,IF(AND(C1054&gt;=EOMONTH($C$1,151),C1054&lt;EOMONTH($C$1,180)),15,IF(AND(C1054&gt;=EOMONTH($C$1,181),C1054&lt;EOMONTH($C$1,210)),18,21))))))),"")</f>
        <v/>
      </c>
      <c r="I1054" s="88" t="str">
        <f t="shared" ca="1" si="188"/>
        <v/>
      </c>
      <c r="J1054" s="138" t="str">
        <f t="shared" ca="1" si="189"/>
        <v/>
      </c>
      <c r="K1054" s="43" t="str">
        <f ca="1">+IF(G1054&lt;&gt;"",SUM($G$7:G1054),"")</f>
        <v/>
      </c>
      <c r="L1054" s="46" t="str">
        <f t="shared" ca="1" si="190"/>
        <v/>
      </c>
      <c r="M1054" s="51" t="str">
        <f ca="1">+IF(H1054&lt;&gt;"",SUM($H$7:H1054),"")</f>
        <v/>
      </c>
      <c r="N1054" s="47" t="str">
        <f t="shared" ca="1" si="191"/>
        <v/>
      </c>
      <c r="O1054" s="46" t="str">
        <f t="shared" ca="1" si="192"/>
        <v/>
      </c>
      <c r="P1054" s="46" t="str">
        <f t="shared" ca="1" si="193"/>
        <v/>
      </c>
      <c r="Q1054" s="53" t="str">
        <f t="shared" ca="1" si="194"/>
        <v/>
      </c>
      <c r="R1054" s="53" t="str">
        <f t="shared" ca="1" si="195"/>
        <v/>
      </c>
    </row>
    <row r="1055" spans="1:18" x14ac:dyDescent="0.25">
      <c r="A1055" s="31">
        <v>1049</v>
      </c>
      <c r="B1055" s="37" t="str">
        <f t="shared" ca="1" si="185"/>
        <v/>
      </c>
      <c r="C1055" s="40" t="str">
        <f t="shared" ca="1" si="186"/>
        <v/>
      </c>
      <c r="D1055" s="43" t="str">
        <f ca="1">+IF($C1055&lt;&gt;"",VLOOKUP(YEAR($C1055),'Proyecciones cuota'!$B$5:$C$113,2,FALSE),"")</f>
        <v/>
      </c>
      <c r="E1055" s="171">
        <f ca="1">IFERROR(IF($D1055&lt;&gt;"",VLOOKUP(C1055,Simulador!$H$17:$I$27,2,FALSE),0),0)</f>
        <v>0</v>
      </c>
      <c r="F1055" s="46" t="str">
        <f t="shared" ca="1" si="187"/>
        <v/>
      </c>
      <c r="G1055" s="43" t="str">
        <f ca="1">+IF(F1055&lt;&gt;"",F1055*VLOOKUP(YEAR($C1055),'Proyecciones DTF'!$B$4:$Y$112,IF(C1055&lt;EOMONTH($C$1,61),6,IF(AND(C1055&gt;=EOMONTH($C$1,61),C1055&lt;EOMONTH($C$1,90)),9,IF(AND(C1055&gt;=EOMONTH($C$1,91),C1055&lt;EOMONTH($C$1,120)),12,IF(AND(C1055&gt;=EOMONTH($C$1,121),C1055&lt;EOMONTH($C$1,150)),15,IF(AND(C1055&gt;=EOMONTH($C$1,151),C1055&lt;EOMONTH($C$1,180)),18,IF(AND(C1055&gt;=EOMONTH($C$1,181),C1055&lt;EOMONTH($C$1,210)),21,24))))))),"")</f>
        <v/>
      </c>
      <c r="H1055" s="47" t="str">
        <f ca="1">+IF(F1055&lt;&gt;"",F1055*VLOOKUP(YEAR($C1055),'Proyecciones DTF'!$B$4:$Y$112,IF(C1055&lt;EOMONTH($C$1,61),3,IF(AND(C1055&gt;=EOMONTH($C$1,61),C1055&lt;EOMONTH($C$1,90)),6,IF(AND(C1055&gt;=EOMONTH($C$1,91),C1055&lt;EOMONTH($C$1,120)),9,IF(AND(C1055&gt;=EOMONTH($C$1,121),C1055&lt;EOMONTH($C$1,150)),12,IF(AND(C1055&gt;=EOMONTH($C$1,151),C1055&lt;EOMONTH($C$1,180)),15,IF(AND(C1055&gt;=EOMONTH($C$1,181),C1055&lt;EOMONTH($C$1,210)),18,21))))))),"")</f>
        <v/>
      </c>
      <c r="I1055" s="88" t="str">
        <f t="shared" ca="1" si="188"/>
        <v/>
      </c>
      <c r="J1055" s="138" t="str">
        <f t="shared" ca="1" si="189"/>
        <v/>
      </c>
      <c r="K1055" s="43" t="str">
        <f ca="1">+IF(G1055&lt;&gt;"",SUM($G$7:G1055),"")</f>
        <v/>
      </c>
      <c r="L1055" s="46" t="str">
        <f t="shared" ca="1" si="190"/>
        <v/>
      </c>
      <c r="M1055" s="51" t="str">
        <f ca="1">+IF(H1055&lt;&gt;"",SUM($H$7:H1055),"")</f>
        <v/>
      </c>
      <c r="N1055" s="47" t="str">
        <f t="shared" ca="1" si="191"/>
        <v/>
      </c>
      <c r="O1055" s="46" t="str">
        <f t="shared" ca="1" si="192"/>
        <v/>
      </c>
      <c r="P1055" s="46" t="str">
        <f t="shared" ca="1" si="193"/>
        <v/>
      </c>
      <c r="Q1055" s="53" t="str">
        <f t="shared" ca="1" si="194"/>
        <v/>
      </c>
      <c r="R1055" s="53" t="str">
        <f t="shared" ca="1" si="195"/>
        <v/>
      </c>
    </row>
    <row r="1056" spans="1:18" x14ac:dyDescent="0.25">
      <c r="A1056" s="31">
        <v>1050</v>
      </c>
      <c r="B1056" s="37" t="str">
        <f t="shared" ca="1" si="185"/>
        <v/>
      </c>
      <c r="C1056" s="40" t="str">
        <f t="shared" ca="1" si="186"/>
        <v/>
      </c>
      <c r="D1056" s="43" t="str">
        <f ca="1">+IF($C1056&lt;&gt;"",VLOOKUP(YEAR($C1056),'Proyecciones cuota'!$B$5:$C$113,2,FALSE),"")</f>
        <v/>
      </c>
      <c r="E1056" s="171">
        <f ca="1">IFERROR(IF($D1056&lt;&gt;"",VLOOKUP(C1056,Simulador!$H$17:$I$27,2,FALSE),0),0)</f>
        <v>0</v>
      </c>
      <c r="F1056" s="46" t="str">
        <f t="shared" ca="1" si="187"/>
        <v/>
      </c>
      <c r="G1056" s="43" t="str">
        <f ca="1">+IF(F1056&lt;&gt;"",F1056*VLOOKUP(YEAR($C1056),'Proyecciones DTF'!$B$4:$Y$112,IF(C1056&lt;EOMONTH($C$1,61),6,IF(AND(C1056&gt;=EOMONTH($C$1,61),C1056&lt;EOMONTH($C$1,90)),9,IF(AND(C1056&gt;=EOMONTH($C$1,91),C1056&lt;EOMONTH($C$1,120)),12,IF(AND(C1056&gt;=EOMONTH($C$1,121),C1056&lt;EOMONTH($C$1,150)),15,IF(AND(C1056&gt;=EOMONTH($C$1,151),C1056&lt;EOMONTH($C$1,180)),18,IF(AND(C1056&gt;=EOMONTH($C$1,181),C1056&lt;EOMONTH($C$1,210)),21,24))))))),"")</f>
        <v/>
      </c>
      <c r="H1056" s="47" t="str">
        <f ca="1">+IF(F1056&lt;&gt;"",F1056*VLOOKUP(YEAR($C1056),'Proyecciones DTF'!$B$4:$Y$112,IF(C1056&lt;EOMONTH($C$1,61),3,IF(AND(C1056&gt;=EOMONTH($C$1,61),C1056&lt;EOMONTH($C$1,90)),6,IF(AND(C1056&gt;=EOMONTH($C$1,91),C1056&lt;EOMONTH($C$1,120)),9,IF(AND(C1056&gt;=EOMONTH($C$1,121),C1056&lt;EOMONTH($C$1,150)),12,IF(AND(C1056&gt;=EOMONTH($C$1,151),C1056&lt;EOMONTH($C$1,180)),15,IF(AND(C1056&gt;=EOMONTH($C$1,181),C1056&lt;EOMONTH($C$1,210)),18,21))))))),"")</f>
        <v/>
      </c>
      <c r="I1056" s="88" t="str">
        <f t="shared" ca="1" si="188"/>
        <v/>
      </c>
      <c r="J1056" s="138" t="str">
        <f t="shared" ca="1" si="189"/>
        <v/>
      </c>
      <c r="K1056" s="43" t="str">
        <f ca="1">+IF(G1056&lt;&gt;"",SUM($G$7:G1056),"")</f>
        <v/>
      </c>
      <c r="L1056" s="46" t="str">
        <f t="shared" ca="1" si="190"/>
        <v/>
      </c>
      <c r="M1056" s="51" t="str">
        <f ca="1">+IF(H1056&lt;&gt;"",SUM($H$7:H1056),"")</f>
        <v/>
      </c>
      <c r="N1056" s="47" t="str">
        <f t="shared" ca="1" si="191"/>
        <v/>
      </c>
      <c r="O1056" s="46" t="str">
        <f t="shared" ca="1" si="192"/>
        <v/>
      </c>
      <c r="P1056" s="46" t="str">
        <f t="shared" ca="1" si="193"/>
        <v/>
      </c>
      <c r="Q1056" s="53" t="str">
        <f t="shared" ca="1" si="194"/>
        <v/>
      </c>
      <c r="R1056" s="53" t="str">
        <f t="shared" ca="1" si="195"/>
        <v/>
      </c>
    </row>
    <row r="1057" spans="1:18" x14ac:dyDescent="0.25">
      <c r="A1057" s="31">
        <v>1051</v>
      </c>
      <c r="B1057" s="37" t="str">
        <f t="shared" ca="1" si="185"/>
        <v/>
      </c>
      <c r="C1057" s="40" t="str">
        <f t="shared" ca="1" si="186"/>
        <v/>
      </c>
      <c r="D1057" s="43" t="str">
        <f ca="1">+IF($C1057&lt;&gt;"",VLOOKUP(YEAR($C1057),'Proyecciones cuota'!$B$5:$C$113,2,FALSE),"")</f>
        <v/>
      </c>
      <c r="E1057" s="171">
        <f ca="1">IFERROR(IF($D1057&lt;&gt;"",VLOOKUP(C1057,Simulador!$H$17:$I$27,2,FALSE),0),0)</f>
        <v>0</v>
      </c>
      <c r="F1057" s="46" t="str">
        <f t="shared" ca="1" si="187"/>
        <v/>
      </c>
      <c r="G1057" s="43" t="str">
        <f ca="1">+IF(F1057&lt;&gt;"",F1057*VLOOKUP(YEAR($C1057),'Proyecciones DTF'!$B$4:$Y$112,IF(C1057&lt;EOMONTH($C$1,61),6,IF(AND(C1057&gt;=EOMONTH($C$1,61),C1057&lt;EOMONTH($C$1,90)),9,IF(AND(C1057&gt;=EOMONTH($C$1,91),C1057&lt;EOMONTH($C$1,120)),12,IF(AND(C1057&gt;=EOMONTH($C$1,121),C1057&lt;EOMONTH($C$1,150)),15,IF(AND(C1057&gt;=EOMONTH($C$1,151),C1057&lt;EOMONTH($C$1,180)),18,IF(AND(C1057&gt;=EOMONTH($C$1,181),C1057&lt;EOMONTH($C$1,210)),21,24))))))),"")</f>
        <v/>
      </c>
      <c r="H1057" s="47" t="str">
        <f ca="1">+IF(F1057&lt;&gt;"",F1057*VLOOKUP(YEAR($C1057),'Proyecciones DTF'!$B$4:$Y$112,IF(C1057&lt;EOMONTH($C$1,61),3,IF(AND(C1057&gt;=EOMONTH($C$1,61),C1057&lt;EOMONTH($C$1,90)),6,IF(AND(C1057&gt;=EOMONTH($C$1,91),C1057&lt;EOMONTH($C$1,120)),9,IF(AND(C1057&gt;=EOMONTH($C$1,121),C1057&lt;EOMONTH($C$1,150)),12,IF(AND(C1057&gt;=EOMONTH($C$1,151),C1057&lt;EOMONTH($C$1,180)),15,IF(AND(C1057&gt;=EOMONTH($C$1,181),C1057&lt;EOMONTH($C$1,210)),18,21))))))),"")</f>
        <v/>
      </c>
      <c r="I1057" s="88" t="str">
        <f t="shared" ca="1" si="188"/>
        <v/>
      </c>
      <c r="J1057" s="138" t="str">
        <f t="shared" ca="1" si="189"/>
        <v/>
      </c>
      <c r="K1057" s="43" t="str">
        <f ca="1">+IF(G1057&lt;&gt;"",SUM($G$7:G1057),"")</f>
        <v/>
      </c>
      <c r="L1057" s="46" t="str">
        <f t="shared" ca="1" si="190"/>
        <v/>
      </c>
      <c r="M1057" s="51" t="str">
        <f ca="1">+IF(H1057&lt;&gt;"",SUM($H$7:H1057),"")</f>
        <v/>
      </c>
      <c r="N1057" s="47" t="str">
        <f t="shared" ca="1" si="191"/>
        <v/>
      </c>
      <c r="O1057" s="46" t="str">
        <f t="shared" ca="1" si="192"/>
        <v/>
      </c>
      <c r="P1057" s="46" t="str">
        <f t="shared" ca="1" si="193"/>
        <v/>
      </c>
      <c r="Q1057" s="53" t="str">
        <f t="shared" ca="1" si="194"/>
        <v/>
      </c>
      <c r="R1057" s="53" t="str">
        <f t="shared" ca="1" si="195"/>
        <v/>
      </c>
    </row>
    <row r="1058" spans="1:18" x14ac:dyDescent="0.25">
      <c r="A1058" s="31">
        <v>1052</v>
      </c>
      <c r="B1058" s="37" t="str">
        <f t="shared" ca="1" si="185"/>
        <v/>
      </c>
      <c r="C1058" s="40" t="str">
        <f t="shared" ca="1" si="186"/>
        <v/>
      </c>
      <c r="D1058" s="43" t="str">
        <f ca="1">+IF($C1058&lt;&gt;"",VLOOKUP(YEAR($C1058),'Proyecciones cuota'!$B$5:$C$113,2,FALSE),"")</f>
        <v/>
      </c>
      <c r="E1058" s="171">
        <f ca="1">IFERROR(IF($D1058&lt;&gt;"",VLOOKUP(C1058,Simulador!$H$17:$I$27,2,FALSE),0),0)</f>
        <v>0</v>
      </c>
      <c r="F1058" s="46" t="str">
        <f t="shared" ca="1" si="187"/>
        <v/>
      </c>
      <c r="G1058" s="43" t="str">
        <f ca="1">+IF(F1058&lt;&gt;"",F1058*VLOOKUP(YEAR($C1058),'Proyecciones DTF'!$B$4:$Y$112,IF(C1058&lt;EOMONTH($C$1,61),6,IF(AND(C1058&gt;=EOMONTH($C$1,61),C1058&lt;EOMONTH($C$1,90)),9,IF(AND(C1058&gt;=EOMONTH($C$1,91),C1058&lt;EOMONTH($C$1,120)),12,IF(AND(C1058&gt;=EOMONTH($C$1,121),C1058&lt;EOMONTH($C$1,150)),15,IF(AND(C1058&gt;=EOMONTH($C$1,151),C1058&lt;EOMONTH($C$1,180)),18,IF(AND(C1058&gt;=EOMONTH($C$1,181),C1058&lt;EOMONTH($C$1,210)),21,24))))))),"")</f>
        <v/>
      </c>
      <c r="H1058" s="47" t="str">
        <f ca="1">+IF(F1058&lt;&gt;"",F1058*VLOOKUP(YEAR($C1058),'Proyecciones DTF'!$B$4:$Y$112,IF(C1058&lt;EOMONTH($C$1,61),3,IF(AND(C1058&gt;=EOMONTH($C$1,61),C1058&lt;EOMONTH($C$1,90)),6,IF(AND(C1058&gt;=EOMONTH($C$1,91),C1058&lt;EOMONTH($C$1,120)),9,IF(AND(C1058&gt;=EOMONTH($C$1,121),C1058&lt;EOMONTH($C$1,150)),12,IF(AND(C1058&gt;=EOMONTH($C$1,151),C1058&lt;EOMONTH($C$1,180)),15,IF(AND(C1058&gt;=EOMONTH($C$1,181),C1058&lt;EOMONTH($C$1,210)),18,21))))))),"")</f>
        <v/>
      </c>
      <c r="I1058" s="88" t="str">
        <f t="shared" ca="1" si="188"/>
        <v/>
      </c>
      <c r="J1058" s="138" t="str">
        <f t="shared" ca="1" si="189"/>
        <v/>
      </c>
      <c r="K1058" s="43" t="str">
        <f ca="1">+IF(G1058&lt;&gt;"",SUM($G$7:G1058),"")</f>
        <v/>
      </c>
      <c r="L1058" s="46" t="str">
        <f t="shared" ca="1" si="190"/>
        <v/>
      </c>
      <c r="M1058" s="51" t="str">
        <f ca="1">+IF(H1058&lt;&gt;"",SUM($H$7:H1058),"")</f>
        <v/>
      </c>
      <c r="N1058" s="47" t="str">
        <f t="shared" ca="1" si="191"/>
        <v/>
      </c>
      <c r="O1058" s="46" t="str">
        <f t="shared" ca="1" si="192"/>
        <v/>
      </c>
      <c r="P1058" s="46" t="str">
        <f t="shared" ca="1" si="193"/>
        <v/>
      </c>
      <c r="Q1058" s="53" t="str">
        <f t="shared" ca="1" si="194"/>
        <v/>
      </c>
      <c r="R1058" s="53" t="str">
        <f t="shared" ca="1" si="195"/>
        <v/>
      </c>
    </row>
    <row r="1059" spans="1:18" x14ac:dyDescent="0.25">
      <c r="A1059" s="31">
        <v>1053</v>
      </c>
      <c r="B1059" s="37" t="str">
        <f t="shared" ca="1" si="185"/>
        <v/>
      </c>
      <c r="C1059" s="40" t="str">
        <f t="shared" ca="1" si="186"/>
        <v/>
      </c>
      <c r="D1059" s="43" t="str">
        <f ca="1">+IF($C1059&lt;&gt;"",VLOOKUP(YEAR($C1059),'Proyecciones cuota'!$B$5:$C$113,2,FALSE),"")</f>
        <v/>
      </c>
      <c r="E1059" s="171">
        <f ca="1">IFERROR(IF($D1059&lt;&gt;"",VLOOKUP(C1059,Simulador!$H$17:$I$27,2,FALSE),0),0)</f>
        <v>0</v>
      </c>
      <c r="F1059" s="46" t="str">
        <f t="shared" ca="1" si="187"/>
        <v/>
      </c>
      <c r="G1059" s="43" t="str">
        <f ca="1">+IF(F1059&lt;&gt;"",F1059*VLOOKUP(YEAR($C1059),'Proyecciones DTF'!$B$4:$Y$112,IF(C1059&lt;EOMONTH($C$1,61),6,IF(AND(C1059&gt;=EOMONTH($C$1,61),C1059&lt;EOMONTH($C$1,90)),9,IF(AND(C1059&gt;=EOMONTH($C$1,91),C1059&lt;EOMONTH($C$1,120)),12,IF(AND(C1059&gt;=EOMONTH($C$1,121),C1059&lt;EOMONTH($C$1,150)),15,IF(AND(C1059&gt;=EOMONTH($C$1,151),C1059&lt;EOMONTH($C$1,180)),18,IF(AND(C1059&gt;=EOMONTH($C$1,181),C1059&lt;EOMONTH($C$1,210)),21,24))))))),"")</f>
        <v/>
      </c>
      <c r="H1059" s="47" t="str">
        <f ca="1">+IF(F1059&lt;&gt;"",F1059*VLOOKUP(YEAR($C1059),'Proyecciones DTF'!$B$4:$Y$112,IF(C1059&lt;EOMONTH($C$1,61),3,IF(AND(C1059&gt;=EOMONTH($C$1,61),C1059&lt;EOMONTH($C$1,90)),6,IF(AND(C1059&gt;=EOMONTH($C$1,91),C1059&lt;EOMONTH($C$1,120)),9,IF(AND(C1059&gt;=EOMONTH($C$1,121),C1059&lt;EOMONTH($C$1,150)),12,IF(AND(C1059&gt;=EOMONTH($C$1,151),C1059&lt;EOMONTH($C$1,180)),15,IF(AND(C1059&gt;=EOMONTH($C$1,181),C1059&lt;EOMONTH($C$1,210)),18,21))))))),"")</f>
        <v/>
      </c>
      <c r="I1059" s="88" t="str">
        <f t="shared" ca="1" si="188"/>
        <v/>
      </c>
      <c r="J1059" s="138" t="str">
        <f t="shared" ca="1" si="189"/>
        <v/>
      </c>
      <c r="K1059" s="43" t="str">
        <f ca="1">+IF(G1059&lt;&gt;"",SUM($G$7:G1059),"")</f>
        <v/>
      </c>
      <c r="L1059" s="46" t="str">
        <f t="shared" ca="1" si="190"/>
        <v/>
      </c>
      <c r="M1059" s="51" t="str">
        <f ca="1">+IF(H1059&lt;&gt;"",SUM($H$7:H1059),"")</f>
        <v/>
      </c>
      <c r="N1059" s="47" t="str">
        <f t="shared" ca="1" si="191"/>
        <v/>
      </c>
      <c r="O1059" s="46" t="str">
        <f t="shared" ca="1" si="192"/>
        <v/>
      </c>
      <c r="P1059" s="46" t="str">
        <f t="shared" ca="1" si="193"/>
        <v/>
      </c>
      <c r="Q1059" s="53" t="str">
        <f t="shared" ca="1" si="194"/>
        <v/>
      </c>
      <c r="R1059" s="53" t="str">
        <f t="shared" ca="1" si="195"/>
        <v/>
      </c>
    </row>
    <row r="1060" spans="1:18" x14ac:dyDescent="0.25">
      <c r="A1060" s="31">
        <v>1054</v>
      </c>
      <c r="B1060" s="37" t="str">
        <f t="shared" ca="1" si="185"/>
        <v/>
      </c>
      <c r="C1060" s="40" t="str">
        <f t="shared" ca="1" si="186"/>
        <v/>
      </c>
      <c r="D1060" s="43" t="str">
        <f ca="1">+IF($C1060&lt;&gt;"",VLOOKUP(YEAR($C1060),'Proyecciones cuota'!$B$5:$C$113,2,FALSE),"")</f>
        <v/>
      </c>
      <c r="E1060" s="171">
        <f ca="1">IFERROR(IF($D1060&lt;&gt;"",VLOOKUP(C1060,Simulador!$H$17:$I$27,2,FALSE),0),0)</f>
        <v>0</v>
      </c>
      <c r="F1060" s="46" t="str">
        <f t="shared" ca="1" si="187"/>
        <v/>
      </c>
      <c r="G1060" s="43" t="str">
        <f ca="1">+IF(F1060&lt;&gt;"",F1060*VLOOKUP(YEAR($C1060),'Proyecciones DTF'!$B$4:$Y$112,IF(C1060&lt;EOMONTH($C$1,61),6,IF(AND(C1060&gt;=EOMONTH($C$1,61),C1060&lt;EOMONTH($C$1,90)),9,IF(AND(C1060&gt;=EOMONTH($C$1,91),C1060&lt;EOMONTH($C$1,120)),12,IF(AND(C1060&gt;=EOMONTH($C$1,121),C1060&lt;EOMONTH($C$1,150)),15,IF(AND(C1060&gt;=EOMONTH($C$1,151),C1060&lt;EOMONTH($C$1,180)),18,IF(AND(C1060&gt;=EOMONTH($C$1,181),C1060&lt;EOMONTH($C$1,210)),21,24))))))),"")</f>
        <v/>
      </c>
      <c r="H1060" s="47" t="str">
        <f ca="1">+IF(F1060&lt;&gt;"",F1060*VLOOKUP(YEAR($C1060),'Proyecciones DTF'!$B$4:$Y$112,IF(C1060&lt;EOMONTH($C$1,61),3,IF(AND(C1060&gt;=EOMONTH($C$1,61),C1060&lt;EOMONTH($C$1,90)),6,IF(AND(C1060&gt;=EOMONTH($C$1,91),C1060&lt;EOMONTH($C$1,120)),9,IF(AND(C1060&gt;=EOMONTH($C$1,121),C1060&lt;EOMONTH($C$1,150)),12,IF(AND(C1060&gt;=EOMONTH($C$1,151),C1060&lt;EOMONTH($C$1,180)),15,IF(AND(C1060&gt;=EOMONTH($C$1,181),C1060&lt;EOMONTH($C$1,210)),18,21))))))),"")</f>
        <v/>
      </c>
      <c r="I1060" s="88" t="str">
        <f t="shared" ca="1" si="188"/>
        <v/>
      </c>
      <c r="J1060" s="138" t="str">
        <f t="shared" ca="1" si="189"/>
        <v/>
      </c>
      <c r="K1060" s="43" t="str">
        <f ca="1">+IF(G1060&lt;&gt;"",SUM($G$7:G1060),"")</f>
        <v/>
      </c>
      <c r="L1060" s="46" t="str">
        <f t="shared" ca="1" si="190"/>
        <v/>
      </c>
      <c r="M1060" s="51" t="str">
        <f ca="1">+IF(H1060&lt;&gt;"",SUM($H$7:H1060),"")</f>
        <v/>
      </c>
      <c r="N1060" s="47" t="str">
        <f t="shared" ca="1" si="191"/>
        <v/>
      </c>
      <c r="O1060" s="46" t="str">
        <f t="shared" ca="1" si="192"/>
        <v/>
      </c>
      <c r="P1060" s="46" t="str">
        <f t="shared" ca="1" si="193"/>
        <v/>
      </c>
      <c r="Q1060" s="53" t="str">
        <f t="shared" ca="1" si="194"/>
        <v/>
      </c>
      <c r="R1060" s="53" t="str">
        <f t="shared" ca="1" si="195"/>
        <v/>
      </c>
    </row>
    <row r="1061" spans="1:18" x14ac:dyDescent="0.25">
      <c r="A1061" s="31">
        <v>1055</v>
      </c>
      <c r="B1061" s="37" t="str">
        <f t="shared" ca="1" si="185"/>
        <v/>
      </c>
      <c r="C1061" s="40" t="str">
        <f t="shared" ca="1" si="186"/>
        <v/>
      </c>
      <c r="D1061" s="43" t="str">
        <f ca="1">+IF($C1061&lt;&gt;"",VLOOKUP(YEAR($C1061),'Proyecciones cuota'!$B$5:$C$113,2,FALSE),"")</f>
        <v/>
      </c>
      <c r="E1061" s="171">
        <f ca="1">IFERROR(IF($D1061&lt;&gt;"",VLOOKUP(C1061,Simulador!$H$17:$I$27,2,FALSE),0),0)</f>
        <v>0</v>
      </c>
      <c r="F1061" s="46" t="str">
        <f t="shared" ca="1" si="187"/>
        <v/>
      </c>
      <c r="G1061" s="43" t="str">
        <f ca="1">+IF(F1061&lt;&gt;"",F1061*VLOOKUP(YEAR($C1061),'Proyecciones DTF'!$B$4:$Y$112,IF(C1061&lt;EOMONTH($C$1,61),6,IF(AND(C1061&gt;=EOMONTH($C$1,61),C1061&lt;EOMONTH($C$1,90)),9,IF(AND(C1061&gt;=EOMONTH($C$1,91),C1061&lt;EOMONTH($C$1,120)),12,IF(AND(C1061&gt;=EOMONTH($C$1,121),C1061&lt;EOMONTH($C$1,150)),15,IF(AND(C1061&gt;=EOMONTH($C$1,151),C1061&lt;EOMONTH($C$1,180)),18,IF(AND(C1061&gt;=EOMONTH($C$1,181),C1061&lt;EOMONTH($C$1,210)),21,24))))))),"")</f>
        <v/>
      </c>
      <c r="H1061" s="47" t="str">
        <f ca="1">+IF(F1061&lt;&gt;"",F1061*VLOOKUP(YEAR($C1061),'Proyecciones DTF'!$B$4:$Y$112,IF(C1061&lt;EOMONTH($C$1,61),3,IF(AND(C1061&gt;=EOMONTH($C$1,61),C1061&lt;EOMONTH($C$1,90)),6,IF(AND(C1061&gt;=EOMONTH($C$1,91),C1061&lt;EOMONTH($C$1,120)),9,IF(AND(C1061&gt;=EOMONTH($C$1,121),C1061&lt;EOMONTH($C$1,150)),12,IF(AND(C1061&gt;=EOMONTH($C$1,151),C1061&lt;EOMONTH($C$1,180)),15,IF(AND(C1061&gt;=EOMONTH($C$1,181),C1061&lt;EOMONTH($C$1,210)),18,21))))))),"")</f>
        <v/>
      </c>
      <c r="I1061" s="88" t="str">
        <f t="shared" ca="1" si="188"/>
        <v/>
      </c>
      <c r="J1061" s="138" t="str">
        <f t="shared" ca="1" si="189"/>
        <v/>
      </c>
      <c r="K1061" s="43" t="str">
        <f ca="1">+IF(G1061&lt;&gt;"",SUM($G$7:G1061),"")</f>
        <v/>
      </c>
      <c r="L1061" s="46" t="str">
        <f t="shared" ca="1" si="190"/>
        <v/>
      </c>
      <c r="M1061" s="51" t="str">
        <f ca="1">+IF(H1061&lt;&gt;"",SUM($H$7:H1061),"")</f>
        <v/>
      </c>
      <c r="N1061" s="47" t="str">
        <f t="shared" ca="1" si="191"/>
        <v/>
      </c>
      <c r="O1061" s="46" t="str">
        <f t="shared" ca="1" si="192"/>
        <v/>
      </c>
      <c r="P1061" s="46" t="str">
        <f t="shared" ca="1" si="193"/>
        <v/>
      </c>
      <c r="Q1061" s="53" t="str">
        <f t="shared" ca="1" si="194"/>
        <v/>
      </c>
      <c r="R1061" s="53" t="str">
        <f t="shared" ca="1" si="195"/>
        <v/>
      </c>
    </row>
    <row r="1062" spans="1:18" x14ac:dyDescent="0.25">
      <c r="A1062" s="31">
        <v>1056</v>
      </c>
      <c r="B1062" s="37" t="str">
        <f t="shared" ca="1" si="185"/>
        <v/>
      </c>
      <c r="C1062" s="40" t="str">
        <f t="shared" ca="1" si="186"/>
        <v/>
      </c>
      <c r="D1062" s="43" t="str">
        <f ca="1">+IF($C1062&lt;&gt;"",VLOOKUP(YEAR($C1062),'Proyecciones cuota'!$B$5:$C$113,2,FALSE),"")</f>
        <v/>
      </c>
      <c r="E1062" s="171">
        <f ca="1">IFERROR(IF($D1062&lt;&gt;"",VLOOKUP(C1062,Simulador!$H$17:$I$27,2,FALSE),0),0)</f>
        <v>0</v>
      </c>
      <c r="F1062" s="46" t="str">
        <f t="shared" ca="1" si="187"/>
        <v/>
      </c>
      <c r="G1062" s="43" t="str">
        <f ca="1">+IF(F1062&lt;&gt;"",F1062*VLOOKUP(YEAR($C1062),'Proyecciones DTF'!$B$4:$Y$112,IF(C1062&lt;EOMONTH($C$1,61),6,IF(AND(C1062&gt;=EOMONTH($C$1,61),C1062&lt;EOMONTH($C$1,90)),9,IF(AND(C1062&gt;=EOMONTH($C$1,91),C1062&lt;EOMONTH($C$1,120)),12,IF(AND(C1062&gt;=EOMONTH($C$1,121),C1062&lt;EOMONTH($C$1,150)),15,IF(AND(C1062&gt;=EOMONTH($C$1,151),C1062&lt;EOMONTH($C$1,180)),18,IF(AND(C1062&gt;=EOMONTH($C$1,181),C1062&lt;EOMONTH($C$1,210)),21,24))))))),"")</f>
        <v/>
      </c>
      <c r="H1062" s="47" t="str">
        <f ca="1">+IF(F1062&lt;&gt;"",F1062*VLOOKUP(YEAR($C1062),'Proyecciones DTF'!$B$4:$Y$112,IF(C1062&lt;EOMONTH($C$1,61),3,IF(AND(C1062&gt;=EOMONTH($C$1,61),C1062&lt;EOMONTH($C$1,90)),6,IF(AND(C1062&gt;=EOMONTH($C$1,91),C1062&lt;EOMONTH($C$1,120)),9,IF(AND(C1062&gt;=EOMONTH($C$1,121),C1062&lt;EOMONTH($C$1,150)),12,IF(AND(C1062&gt;=EOMONTH($C$1,151),C1062&lt;EOMONTH($C$1,180)),15,IF(AND(C1062&gt;=EOMONTH($C$1,181),C1062&lt;EOMONTH($C$1,210)),18,21))))))),"")</f>
        <v/>
      </c>
      <c r="I1062" s="88" t="str">
        <f t="shared" ca="1" si="188"/>
        <v/>
      </c>
      <c r="J1062" s="138" t="str">
        <f t="shared" ca="1" si="189"/>
        <v/>
      </c>
      <c r="K1062" s="43" t="str">
        <f ca="1">+IF(G1062&lt;&gt;"",SUM($G$7:G1062),"")</f>
        <v/>
      </c>
      <c r="L1062" s="46" t="str">
        <f t="shared" ca="1" si="190"/>
        <v/>
      </c>
      <c r="M1062" s="51" t="str">
        <f ca="1">+IF(H1062&lt;&gt;"",SUM($H$7:H1062),"")</f>
        <v/>
      </c>
      <c r="N1062" s="47" t="str">
        <f t="shared" ca="1" si="191"/>
        <v/>
      </c>
      <c r="O1062" s="46" t="str">
        <f t="shared" ca="1" si="192"/>
        <v/>
      </c>
      <c r="P1062" s="46" t="str">
        <f t="shared" ca="1" si="193"/>
        <v/>
      </c>
      <c r="Q1062" s="53" t="str">
        <f t="shared" ca="1" si="194"/>
        <v/>
      </c>
      <c r="R1062" s="53" t="str">
        <f t="shared" ca="1" si="195"/>
        <v/>
      </c>
    </row>
    <row r="1063" spans="1:18" x14ac:dyDescent="0.25">
      <c r="A1063" s="31">
        <v>1057</v>
      </c>
      <c r="B1063" s="37" t="str">
        <f t="shared" ca="1" si="185"/>
        <v/>
      </c>
      <c r="C1063" s="40" t="str">
        <f t="shared" ca="1" si="186"/>
        <v/>
      </c>
      <c r="D1063" s="43" t="str">
        <f ca="1">+IF($C1063&lt;&gt;"",VLOOKUP(YEAR($C1063),'Proyecciones cuota'!$B$5:$C$113,2,FALSE),"")</f>
        <v/>
      </c>
      <c r="E1063" s="171">
        <f ca="1">IFERROR(IF($D1063&lt;&gt;"",VLOOKUP(C1063,Simulador!$H$17:$I$27,2,FALSE),0),0)</f>
        <v>0</v>
      </c>
      <c r="F1063" s="46" t="str">
        <f t="shared" ca="1" si="187"/>
        <v/>
      </c>
      <c r="G1063" s="43" t="str">
        <f ca="1">+IF(F1063&lt;&gt;"",F1063*VLOOKUP(YEAR($C1063),'Proyecciones DTF'!$B$4:$Y$112,IF(C1063&lt;EOMONTH($C$1,61),6,IF(AND(C1063&gt;=EOMONTH($C$1,61),C1063&lt;EOMONTH($C$1,90)),9,IF(AND(C1063&gt;=EOMONTH($C$1,91),C1063&lt;EOMONTH($C$1,120)),12,IF(AND(C1063&gt;=EOMONTH($C$1,121),C1063&lt;EOMONTH($C$1,150)),15,IF(AND(C1063&gt;=EOMONTH($C$1,151),C1063&lt;EOMONTH($C$1,180)),18,IF(AND(C1063&gt;=EOMONTH($C$1,181),C1063&lt;EOMONTH($C$1,210)),21,24))))))),"")</f>
        <v/>
      </c>
      <c r="H1063" s="47" t="str">
        <f ca="1">+IF(F1063&lt;&gt;"",F1063*VLOOKUP(YEAR($C1063),'Proyecciones DTF'!$B$4:$Y$112,IF(C1063&lt;EOMONTH($C$1,61),3,IF(AND(C1063&gt;=EOMONTH($C$1,61),C1063&lt;EOMONTH($C$1,90)),6,IF(AND(C1063&gt;=EOMONTH($C$1,91),C1063&lt;EOMONTH($C$1,120)),9,IF(AND(C1063&gt;=EOMONTH($C$1,121),C1063&lt;EOMONTH($C$1,150)),12,IF(AND(C1063&gt;=EOMONTH($C$1,151),C1063&lt;EOMONTH($C$1,180)),15,IF(AND(C1063&gt;=EOMONTH($C$1,181),C1063&lt;EOMONTH($C$1,210)),18,21))))))),"")</f>
        <v/>
      </c>
      <c r="I1063" s="88" t="str">
        <f t="shared" ca="1" si="188"/>
        <v/>
      </c>
      <c r="J1063" s="138" t="str">
        <f t="shared" ca="1" si="189"/>
        <v/>
      </c>
      <c r="K1063" s="43" t="str">
        <f ca="1">+IF(G1063&lt;&gt;"",SUM($G$7:G1063),"")</f>
        <v/>
      </c>
      <c r="L1063" s="46" t="str">
        <f t="shared" ca="1" si="190"/>
        <v/>
      </c>
      <c r="M1063" s="51" t="str">
        <f ca="1">+IF(H1063&lt;&gt;"",SUM($H$7:H1063),"")</f>
        <v/>
      </c>
      <c r="N1063" s="47" t="str">
        <f t="shared" ca="1" si="191"/>
        <v/>
      </c>
      <c r="O1063" s="46" t="str">
        <f t="shared" ca="1" si="192"/>
        <v/>
      </c>
      <c r="P1063" s="46" t="str">
        <f t="shared" ca="1" si="193"/>
        <v/>
      </c>
      <c r="Q1063" s="53" t="str">
        <f t="shared" ca="1" si="194"/>
        <v/>
      </c>
      <c r="R1063" s="53" t="str">
        <f t="shared" ca="1" si="195"/>
        <v/>
      </c>
    </row>
    <row r="1064" spans="1:18" x14ac:dyDescent="0.25">
      <c r="A1064" s="31">
        <v>1058</v>
      </c>
      <c r="B1064" s="37" t="str">
        <f t="shared" ca="1" si="185"/>
        <v/>
      </c>
      <c r="C1064" s="40" t="str">
        <f t="shared" ca="1" si="186"/>
        <v/>
      </c>
      <c r="D1064" s="43" t="str">
        <f ca="1">+IF($C1064&lt;&gt;"",VLOOKUP(YEAR($C1064),'Proyecciones cuota'!$B$5:$C$113,2,FALSE),"")</f>
        <v/>
      </c>
      <c r="E1064" s="171">
        <f ca="1">IFERROR(IF($D1064&lt;&gt;"",VLOOKUP(C1064,Simulador!$H$17:$I$27,2,FALSE),0),0)</f>
        <v>0</v>
      </c>
      <c r="F1064" s="46" t="str">
        <f t="shared" ca="1" si="187"/>
        <v/>
      </c>
      <c r="G1064" s="43" t="str">
        <f ca="1">+IF(F1064&lt;&gt;"",F1064*VLOOKUP(YEAR($C1064),'Proyecciones DTF'!$B$4:$Y$112,IF(C1064&lt;EOMONTH($C$1,61),6,IF(AND(C1064&gt;=EOMONTH($C$1,61),C1064&lt;EOMONTH($C$1,90)),9,IF(AND(C1064&gt;=EOMONTH($C$1,91),C1064&lt;EOMONTH($C$1,120)),12,IF(AND(C1064&gt;=EOMONTH($C$1,121),C1064&lt;EOMONTH($C$1,150)),15,IF(AND(C1064&gt;=EOMONTH($C$1,151),C1064&lt;EOMONTH($C$1,180)),18,IF(AND(C1064&gt;=EOMONTH($C$1,181),C1064&lt;EOMONTH($C$1,210)),21,24))))))),"")</f>
        <v/>
      </c>
      <c r="H1064" s="47" t="str">
        <f ca="1">+IF(F1064&lt;&gt;"",F1064*VLOOKUP(YEAR($C1064),'Proyecciones DTF'!$B$4:$Y$112,IF(C1064&lt;EOMONTH($C$1,61),3,IF(AND(C1064&gt;=EOMONTH($C$1,61),C1064&lt;EOMONTH($C$1,90)),6,IF(AND(C1064&gt;=EOMONTH($C$1,91),C1064&lt;EOMONTH($C$1,120)),9,IF(AND(C1064&gt;=EOMONTH($C$1,121),C1064&lt;EOMONTH($C$1,150)),12,IF(AND(C1064&gt;=EOMONTH($C$1,151),C1064&lt;EOMONTH($C$1,180)),15,IF(AND(C1064&gt;=EOMONTH($C$1,181),C1064&lt;EOMONTH($C$1,210)),18,21))))))),"")</f>
        <v/>
      </c>
      <c r="I1064" s="88" t="str">
        <f t="shared" ca="1" si="188"/>
        <v/>
      </c>
      <c r="J1064" s="138" t="str">
        <f t="shared" ca="1" si="189"/>
        <v/>
      </c>
      <c r="K1064" s="43" t="str">
        <f ca="1">+IF(G1064&lt;&gt;"",SUM($G$7:G1064),"")</f>
        <v/>
      </c>
      <c r="L1064" s="46" t="str">
        <f t="shared" ca="1" si="190"/>
        <v/>
      </c>
      <c r="M1064" s="51" t="str">
        <f ca="1">+IF(H1064&lt;&gt;"",SUM($H$7:H1064),"")</f>
        <v/>
      </c>
      <c r="N1064" s="47" t="str">
        <f t="shared" ca="1" si="191"/>
        <v/>
      </c>
      <c r="O1064" s="46" t="str">
        <f t="shared" ca="1" si="192"/>
        <v/>
      </c>
      <c r="P1064" s="46" t="str">
        <f t="shared" ca="1" si="193"/>
        <v/>
      </c>
      <c r="Q1064" s="53" t="str">
        <f t="shared" ca="1" si="194"/>
        <v/>
      </c>
      <c r="R1064" s="53" t="str">
        <f t="shared" ca="1" si="195"/>
        <v/>
      </c>
    </row>
    <row r="1065" spans="1:18" x14ac:dyDescent="0.25">
      <c r="A1065" s="31">
        <v>1059</v>
      </c>
      <c r="B1065" s="37" t="str">
        <f t="shared" ca="1" si="185"/>
        <v/>
      </c>
      <c r="C1065" s="40" t="str">
        <f t="shared" ca="1" si="186"/>
        <v/>
      </c>
      <c r="D1065" s="43" t="str">
        <f ca="1">+IF($C1065&lt;&gt;"",VLOOKUP(YEAR($C1065),'Proyecciones cuota'!$B$5:$C$113,2,FALSE),"")</f>
        <v/>
      </c>
      <c r="E1065" s="171">
        <f ca="1">IFERROR(IF($D1065&lt;&gt;"",VLOOKUP(C1065,Simulador!$H$17:$I$27,2,FALSE),0),0)</f>
        <v>0</v>
      </c>
      <c r="F1065" s="46" t="str">
        <f t="shared" ca="1" si="187"/>
        <v/>
      </c>
      <c r="G1065" s="43" t="str">
        <f ca="1">+IF(F1065&lt;&gt;"",F1065*VLOOKUP(YEAR($C1065),'Proyecciones DTF'!$B$4:$Y$112,IF(C1065&lt;EOMONTH($C$1,61),6,IF(AND(C1065&gt;=EOMONTH($C$1,61),C1065&lt;EOMONTH($C$1,90)),9,IF(AND(C1065&gt;=EOMONTH($C$1,91),C1065&lt;EOMONTH($C$1,120)),12,IF(AND(C1065&gt;=EOMONTH($C$1,121),C1065&lt;EOMONTH($C$1,150)),15,IF(AND(C1065&gt;=EOMONTH($C$1,151),C1065&lt;EOMONTH($C$1,180)),18,IF(AND(C1065&gt;=EOMONTH($C$1,181),C1065&lt;EOMONTH($C$1,210)),21,24))))))),"")</f>
        <v/>
      </c>
      <c r="H1065" s="47" t="str">
        <f ca="1">+IF(F1065&lt;&gt;"",F1065*VLOOKUP(YEAR($C1065),'Proyecciones DTF'!$B$4:$Y$112,IF(C1065&lt;EOMONTH($C$1,61),3,IF(AND(C1065&gt;=EOMONTH($C$1,61),C1065&lt;EOMONTH($C$1,90)),6,IF(AND(C1065&gt;=EOMONTH($C$1,91),C1065&lt;EOMONTH($C$1,120)),9,IF(AND(C1065&gt;=EOMONTH($C$1,121),C1065&lt;EOMONTH($C$1,150)),12,IF(AND(C1065&gt;=EOMONTH($C$1,151),C1065&lt;EOMONTH($C$1,180)),15,IF(AND(C1065&gt;=EOMONTH($C$1,181),C1065&lt;EOMONTH($C$1,210)),18,21))))))),"")</f>
        <v/>
      </c>
      <c r="I1065" s="88" t="str">
        <f t="shared" ca="1" si="188"/>
        <v/>
      </c>
      <c r="J1065" s="138" t="str">
        <f t="shared" ca="1" si="189"/>
        <v/>
      </c>
      <c r="K1065" s="43" t="str">
        <f ca="1">+IF(G1065&lt;&gt;"",SUM($G$7:G1065),"")</f>
        <v/>
      </c>
      <c r="L1065" s="46" t="str">
        <f t="shared" ca="1" si="190"/>
        <v/>
      </c>
      <c r="M1065" s="51" t="str">
        <f ca="1">+IF(H1065&lt;&gt;"",SUM($H$7:H1065),"")</f>
        <v/>
      </c>
      <c r="N1065" s="47" t="str">
        <f t="shared" ref="N1065:N1087" ca="1" si="196">IF(M1065="","",M1065*$U$13)</f>
        <v/>
      </c>
      <c r="O1065" s="46" t="str">
        <f t="shared" ca="1" si="192"/>
        <v/>
      </c>
      <c r="P1065" s="46" t="str">
        <f t="shared" ca="1" si="193"/>
        <v/>
      </c>
      <c r="Q1065" s="53" t="str">
        <f t="shared" ca="1" si="194"/>
        <v/>
      </c>
      <c r="R1065" s="53" t="str">
        <f t="shared" ca="1" si="195"/>
        <v/>
      </c>
    </row>
    <row r="1066" spans="1:18" x14ac:dyDescent="0.25">
      <c r="A1066" s="31">
        <v>1060</v>
      </c>
      <c r="B1066" s="37" t="str">
        <f t="shared" ca="1" si="185"/>
        <v/>
      </c>
      <c r="C1066" s="40" t="str">
        <f t="shared" ca="1" si="186"/>
        <v/>
      </c>
      <c r="D1066" s="43" t="str">
        <f ca="1">+IF($C1066&lt;&gt;"",VLOOKUP(YEAR($C1066),'Proyecciones cuota'!$B$5:$C$113,2,FALSE),"")</f>
        <v/>
      </c>
      <c r="E1066" s="171">
        <f ca="1">IFERROR(IF($D1066&lt;&gt;"",VLOOKUP(C1066,Simulador!$H$17:$I$27,2,FALSE),0),0)</f>
        <v>0</v>
      </c>
      <c r="F1066" s="46" t="str">
        <f t="shared" ca="1" si="187"/>
        <v/>
      </c>
      <c r="G1066" s="43" t="str">
        <f ca="1">+IF(F1066&lt;&gt;"",F1066*VLOOKUP(YEAR($C1066),'Proyecciones DTF'!$B$4:$Y$112,IF(C1066&lt;EOMONTH($C$1,61),6,IF(AND(C1066&gt;=EOMONTH($C$1,61),C1066&lt;EOMONTH($C$1,90)),9,IF(AND(C1066&gt;=EOMONTH($C$1,91),C1066&lt;EOMONTH($C$1,120)),12,IF(AND(C1066&gt;=EOMONTH($C$1,121),C1066&lt;EOMONTH($C$1,150)),15,IF(AND(C1066&gt;=EOMONTH($C$1,151),C1066&lt;EOMONTH($C$1,180)),18,IF(AND(C1066&gt;=EOMONTH($C$1,181),C1066&lt;EOMONTH($C$1,210)),21,24))))))),"")</f>
        <v/>
      </c>
      <c r="H1066" s="47" t="str">
        <f ca="1">+IF(F1066&lt;&gt;"",F1066*VLOOKUP(YEAR($C1066),'Proyecciones DTF'!$B$4:$Y$112,IF(C1066&lt;EOMONTH($C$1,61),3,IF(AND(C1066&gt;=EOMONTH($C$1,61),C1066&lt;EOMONTH($C$1,90)),6,IF(AND(C1066&gt;=EOMONTH($C$1,91),C1066&lt;EOMONTH($C$1,120)),9,IF(AND(C1066&gt;=EOMONTH($C$1,121),C1066&lt;EOMONTH($C$1,150)),12,IF(AND(C1066&gt;=EOMONTH($C$1,151),C1066&lt;EOMONTH($C$1,180)),15,IF(AND(C1066&gt;=EOMONTH($C$1,181),C1066&lt;EOMONTH($C$1,210)),18,21))))))),"")</f>
        <v/>
      </c>
      <c r="I1066" s="88" t="str">
        <f t="shared" ca="1" si="188"/>
        <v/>
      </c>
      <c r="J1066" s="138" t="str">
        <f t="shared" ca="1" si="189"/>
        <v/>
      </c>
      <c r="K1066" s="43" t="str">
        <f ca="1">+IF(G1066&lt;&gt;"",SUM($G$7:G1066),"")</f>
        <v/>
      </c>
      <c r="L1066" s="46" t="str">
        <f t="shared" ca="1" si="190"/>
        <v/>
      </c>
      <c r="M1066" s="51" t="str">
        <f ca="1">+IF(H1066&lt;&gt;"",SUM($H$7:H1066),"")</f>
        <v/>
      </c>
      <c r="N1066" s="47" t="str">
        <f t="shared" ca="1" si="196"/>
        <v/>
      </c>
      <c r="O1066" s="46" t="str">
        <f t="shared" ca="1" si="192"/>
        <v/>
      </c>
      <c r="P1066" s="46" t="str">
        <f t="shared" ca="1" si="193"/>
        <v/>
      </c>
      <c r="Q1066" s="53" t="str">
        <f t="shared" ca="1" si="194"/>
        <v/>
      </c>
      <c r="R1066" s="53" t="str">
        <f t="shared" ca="1" si="195"/>
        <v/>
      </c>
    </row>
    <row r="1067" spans="1:18" x14ac:dyDescent="0.25">
      <c r="A1067" s="31">
        <v>1061</v>
      </c>
      <c r="B1067" s="37" t="str">
        <f t="shared" ca="1" si="185"/>
        <v/>
      </c>
      <c r="C1067" s="40" t="str">
        <f t="shared" ca="1" si="186"/>
        <v/>
      </c>
      <c r="D1067" s="43" t="str">
        <f ca="1">+IF($C1067&lt;&gt;"",VLOOKUP(YEAR($C1067),'Proyecciones cuota'!$B$5:$C$113,2,FALSE),"")</f>
        <v/>
      </c>
      <c r="E1067" s="171">
        <f ca="1">IFERROR(IF($D1067&lt;&gt;"",VLOOKUP(C1067,Simulador!$H$17:$I$27,2,FALSE),0),0)</f>
        <v>0</v>
      </c>
      <c r="F1067" s="46" t="str">
        <f t="shared" ca="1" si="187"/>
        <v/>
      </c>
      <c r="G1067" s="43" t="str">
        <f ca="1">+IF(F1067&lt;&gt;"",F1067*VLOOKUP(YEAR($C1067),'Proyecciones DTF'!$B$4:$Y$112,IF(C1067&lt;EOMONTH($C$1,61),6,IF(AND(C1067&gt;=EOMONTH($C$1,61),C1067&lt;EOMONTH($C$1,90)),9,IF(AND(C1067&gt;=EOMONTH($C$1,91),C1067&lt;EOMONTH($C$1,120)),12,IF(AND(C1067&gt;=EOMONTH($C$1,121),C1067&lt;EOMONTH($C$1,150)),15,IF(AND(C1067&gt;=EOMONTH($C$1,151),C1067&lt;EOMONTH($C$1,180)),18,IF(AND(C1067&gt;=EOMONTH($C$1,181),C1067&lt;EOMONTH($C$1,210)),21,24))))))),"")</f>
        <v/>
      </c>
      <c r="H1067" s="47" t="str">
        <f ca="1">+IF(F1067&lt;&gt;"",F1067*VLOOKUP(YEAR($C1067),'Proyecciones DTF'!$B$4:$Y$112,IF(C1067&lt;EOMONTH($C$1,61),3,IF(AND(C1067&gt;=EOMONTH($C$1,61),C1067&lt;EOMONTH($C$1,90)),6,IF(AND(C1067&gt;=EOMONTH($C$1,91),C1067&lt;EOMONTH($C$1,120)),9,IF(AND(C1067&gt;=EOMONTH($C$1,121),C1067&lt;EOMONTH($C$1,150)),12,IF(AND(C1067&gt;=EOMONTH($C$1,151),C1067&lt;EOMONTH($C$1,180)),15,IF(AND(C1067&gt;=EOMONTH($C$1,181),C1067&lt;EOMONTH($C$1,210)),18,21))))))),"")</f>
        <v/>
      </c>
      <c r="I1067" s="88" t="str">
        <f t="shared" ca="1" si="188"/>
        <v/>
      </c>
      <c r="J1067" s="138" t="str">
        <f t="shared" ca="1" si="189"/>
        <v/>
      </c>
      <c r="K1067" s="43" t="str">
        <f ca="1">+IF(G1067&lt;&gt;"",SUM($G$7:G1067),"")</f>
        <v/>
      </c>
      <c r="L1067" s="46" t="str">
        <f t="shared" ca="1" si="190"/>
        <v/>
      </c>
      <c r="M1067" s="51" t="str">
        <f ca="1">+IF(H1067&lt;&gt;"",SUM($H$7:H1067),"")</f>
        <v/>
      </c>
      <c r="N1067" s="47" t="str">
        <f t="shared" ca="1" si="196"/>
        <v/>
      </c>
      <c r="O1067" s="46" t="str">
        <f t="shared" ca="1" si="192"/>
        <v/>
      </c>
      <c r="P1067" s="46" t="str">
        <f t="shared" ca="1" si="193"/>
        <v/>
      </c>
      <c r="Q1067" s="53" t="str">
        <f t="shared" ca="1" si="194"/>
        <v/>
      </c>
      <c r="R1067" s="53" t="str">
        <f t="shared" ca="1" si="195"/>
        <v/>
      </c>
    </row>
    <row r="1068" spans="1:18" x14ac:dyDescent="0.25">
      <c r="A1068" s="31">
        <v>1062</v>
      </c>
      <c r="B1068" s="37" t="str">
        <f t="shared" ca="1" si="185"/>
        <v/>
      </c>
      <c r="C1068" s="40" t="str">
        <f t="shared" ca="1" si="186"/>
        <v/>
      </c>
      <c r="D1068" s="43" t="str">
        <f ca="1">+IF($C1068&lt;&gt;"",VLOOKUP(YEAR($C1068),'Proyecciones cuota'!$B$5:$C$113,2,FALSE),"")</f>
        <v/>
      </c>
      <c r="E1068" s="171">
        <f ca="1">IFERROR(IF($D1068&lt;&gt;"",VLOOKUP(C1068,Simulador!$H$17:$I$27,2,FALSE),0),0)</f>
        <v>0</v>
      </c>
      <c r="F1068" s="46" t="str">
        <f t="shared" ca="1" si="187"/>
        <v/>
      </c>
      <c r="G1068" s="43" t="str">
        <f ca="1">+IF(F1068&lt;&gt;"",F1068*VLOOKUP(YEAR($C1068),'Proyecciones DTF'!$B$4:$Y$112,IF(C1068&lt;EOMONTH($C$1,61),6,IF(AND(C1068&gt;=EOMONTH($C$1,61),C1068&lt;EOMONTH($C$1,90)),9,IF(AND(C1068&gt;=EOMONTH($C$1,91),C1068&lt;EOMONTH($C$1,120)),12,IF(AND(C1068&gt;=EOMONTH($C$1,121),C1068&lt;EOMONTH($C$1,150)),15,IF(AND(C1068&gt;=EOMONTH($C$1,151),C1068&lt;EOMONTH($C$1,180)),18,IF(AND(C1068&gt;=EOMONTH($C$1,181),C1068&lt;EOMONTH($C$1,210)),21,24))))))),"")</f>
        <v/>
      </c>
      <c r="H1068" s="47" t="str">
        <f ca="1">+IF(F1068&lt;&gt;"",F1068*VLOOKUP(YEAR($C1068),'Proyecciones DTF'!$B$4:$Y$112,IF(C1068&lt;EOMONTH($C$1,61),3,IF(AND(C1068&gt;=EOMONTH($C$1,61),C1068&lt;EOMONTH($C$1,90)),6,IF(AND(C1068&gt;=EOMONTH($C$1,91),C1068&lt;EOMONTH($C$1,120)),9,IF(AND(C1068&gt;=EOMONTH($C$1,121),C1068&lt;EOMONTH($C$1,150)),12,IF(AND(C1068&gt;=EOMONTH($C$1,151),C1068&lt;EOMONTH($C$1,180)),15,IF(AND(C1068&gt;=EOMONTH($C$1,181),C1068&lt;EOMONTH($C$1,210)),18,21))))))),"")</f>
        <v/>
      </c>
      <c r="I1068" s="88" t="str">
        <f t="shared" ca="1" si="188"/>
        <v/>
      </c>
      <c r="J1068" s="138" t="str">
        <f t="shared" ca="1" si="189"/>
        <v/>
      </c>
      <c r="K1068" s="43" t="str">
        <f ca="1">+IF(G1068&lt;&gt;"",SUM($G$7:G1068),"")</f>
        <v/>
      </c>
      <c r="L1068" s="46" t="str">
        <f t="shared" ca="1" si="190"/>
        <v/>
      </c>
      <c r="M1068" s="51" t="str">
        <f ca="1">+IF(H1068&lt;&gt;"",SUM($H$7:H1068),"")</f>
        <v/>
      </c>
      <c r="N1068" s="47" t="str">
        <f t="shared" ca="1" si="196"/>
        <v/>
      </c>
      <c r="O1068" s="46" t="str">
        <f t="shared" ca="1" si="192"/>
        <v/>
      </c>
      <c r="P1068" s="46" t="str">
        <f t="shared" ca="1" si="193"/>
        <v/>
      </c>
      <c r="Q1068" s="53" t="str">
        <f t="shared" ca="1" si="194"/>
        <v/>
      </c>
      <c r="R1068" s="53" t="str">
        <f t="shared" ca="1" si="195"/>
        <v/>
      </c>
    </row>
    <row r="1069" spans="1:18" x14ac:dyDescent="0.25">
      <c r="A1069" s="31">
        <v>1063</v>
      </c>
      <c r="B1069" s="37" t="str">
        <f t="shared" ca="1" si="185"/>
        <v/>
      </c>
      <c r="C1069" s="40" t="str">
        <f t="shared" ca="1" si="186"/>
        <v/>
      </c>
      <c r="D1069" s="43" t="str">
        <f ca="1">+IF($C1069&lt;&gt;"",VLOOKUP(YEAR($C1069),'Proyecciones cuota'!$B$5:$C$113,2,FALSE),"")</f>
        <v/>
      </c>
      <c r="E1069" s="171">
        <f ca="1">IFERROR(IF($D1069&lt;&gt;"",VLOOKUP(C1069,Simulador!$H$17:$I$27,2,FALSE),0),0)</f>
        <v>0</v>
      </c>
      <c r="F1069" s="46" t="str">
        <f t="shared" ca="1" si="187"/>
        <v/>
      </c>
      <c r="G1069" s="43" t="str">
        <f ca="1">+IF(F1069&lt;&gt;"",F1069*VLOOKUP(YEAR($C1069),'Proyecciones DTF'!$B$4:$Y$112,IF(C1069&lt;EOMONTH($C$1,61),6,IF(AND(C1069&gt;=EOMONTH($C$1,61),C1069&lt;EOMONTH($C$1,90)),9,IF(AND(C1069&gt;=EOMONTH($C$1,91),C1069&lt;EOMONTH($C$1,120)),12,IF(AND(C1069&gt;=EOMONTH($C$1,121),C1069&lt;EOMONTH($C$1,150)),15,IF(AND(C1069&gt;=EOMONTH($C$1,151),C1069&lt;EOMONTH($C$1,180)),18,IF(AND(C1069&gt;=EOMONTH($C$1,181),C1069&lt;EOMONTH($C$1,210)),21,24))))))),"")</f>
        <v/>
      </c>
      <c r="H1069" s="47" t="str">
        <f ca="1">+IF(F1069&lt;&gt;"",F1069*VLOOKUP(YEAR($C1069),'Proyecciones DTF'!$B$4:$Y$112,IF(C1069&lt;EOMONTH($C$1,61),3,IF(AND(C1069&gt;=EOMONTH($C$1,61),C1069&lt;EOMONTH($C$1,90)),6,IF(AND(C1069&gt;=EOMONTH($C$1,91),C1069&lt;EOMONTH($C$1,120)),9,IF(AND(C1069&gt;=EOMONTH($C$1,121),C1069&lt;EOMONTH($C$1,150)),12,IF(AND(C1069&gt;=EOMONTH($C$1,151),C1069&lt;EOMONTH($C$1,180)),15,IF(AND(C1069&gt;=EOMONTH($C$1,181),C1069&lt;EOMONTH($C$1,210)),18,21))))))),"")</f>
        <v/>
      </c>
      <c r="I1069" s="88" t="str">
        <f t="shared" ca="1" si="188"/>
        <v/>
      </c>
      <c r="J1069" s="138" t="str">
        <f t="shared" ca="1" si="189"/>
        <v/>
      </c>
      <c r="K1069" s="43" t="str">
        <f ca="1">+IF(G1069&lt;&gt;"",SUM($G$7:G1069),"")</f>
        <v/>
      </c>
      <c r="L1069" s="46" t="str">
        <f t="shared" ca="1" si="190"/>
        <v/>
      </c>
      <c r="M1069" s="51" t="str">
        <f ca="1">+IF(H1069&lt;&gt;"",SUM($H$7:H1069),"")</f>
        <v/>
      </c>
      <c r="N1069" s="47" t="str">
        <f t="shared" ca="1" si="196"/>
        <v/>
      </c>
      <c r="O1069" s="46" t="str">
        <f t="shared" ca="1" si="192"/>
        <v/>
      </c>
      <c r="P1069" s="46" t="str">
        <f t="shared" ca="1" si="193"/>
        <v/>
      </c>
      <c r="Q1069" s="53" t="str">
        <f t="shared" ca="1" si="194"/>
        <v/>
      </c>
      <c r="R1069" s="53" t="str">
        <f t="shared" ca="1" si="195"/>
        <v/>
      </c>
    </row>
    <row r="1070" spans="1:18" x14ac:dyDescent="0.25">
      <c r="A1070" s="31">
        <v>1064</v>
      </c>
      <c r="B1070" s="37" t="str">
        <f t="shared" ca="1" si="185"/>
        <v/>
      </c>
      <c r="C1070" s="40" t="str">
        <f t="shared" ca="1" si="186"/>
        <v/>
      </c>
      <c r="D1070" s="43" t="str">
        <f ca="1">+IF($C1070&lt;&gt;"",VLOOKUP(YEAR($C1070),'Proyecciones cuota'!$B$5:$C$113,2,FALSE),"")</f>
        <v/>
      </c>
      <c r="E1070" s="171">
        <f ca="1">IFERROR(IF($D1070&lt;&gt;"",VLOOKUP(C1070,Simulador!$H$17:$I$27,2,FALSE),0),0)</f>
        <v>0</v>
      </c>
      <c r="F1070" s="46" t="str">
        <f t="shared" ca="1" si="187"/>
        <v/>
      </c>
      <c r="G1070" s="43" t="str">
        <f ca="1">+IF(F1070&lt;&gt;"",F1070*VLOOKUP(YEAR($C1070),'Proyecciones DTF'!$B$4:$Y$112,IF(C1070&lt;EOMONTH($C$1,61),6,IF(AND(C1070&gt;=EOMONTH($C$1,61),C1070&lt;EOMONTH($C$1,90)),9,IF(AND(C1070&gt;=EOMONTH($C$1,91),C1070&lt;EOMONTH($C$1,120)),12,IF(AND(C1070&gt;=EOMONTH($C$1,121),C1070&lt;EOMONTH($C$1,150)),15,IF(AND(C1070&gt;=EOMONTH($C$1,151),C1070&lt;EOMONTH($C$1,180)),18,IF(AND(C1070&gt;=EOMONTH($C$1,181),C1070&lt;EOMONTH($C$1,210)),21,24))))))),"")</f>
        <v/>
      </c>
      <c r="H1070" s="47" t="str">
        <f ca="1">+IF(F1070&lt;&gt;"",F1070*VLOOKUP(YEAR($C1070),'Proyecciones DTF'!$B$4:$Y$112,IF(C1070&lt;EOMONTH($C$1,61),3,IF(AND(C1070&gt;=EOMONTH($C$1,61),C1070&lt;EOMONTH($C$1,90)),6,IF(AND(C1070&gt;=EOMONTH($C$1,91),C1070&lt;EOMONTH($C$1,120)),9,IF(AND(C1070&gt;=EOMONTH($C$1,121),C1070&lt;EOMONTH($C$1,150)),12,IF(AND(C1070&gt;=EOMONTH($C$1,151),C1070&lt;EOMONTH($C$1,180)),15,IF(AND(C1070&gt;=EOMONTH($C$1,181),C1070&lt;EOMONTH($C$1,210)),18,21))))))),"")</f>
        <v/>
      </c>
      <c r="I1070" s="88" t="str">
        <f t="shared" ca="1" si="188"/>
        <v/>
      </c>
      <c r="J1070" s="138" t="str">
        <f t="shared" ca="1" si="189"/>
        <v/>
      </c>
      <c r="K1070" s="43" t="str">
        <f ca="1">+IF(G1070&lt;&gt;"",SUM($G$7:G1070),"")</f>
        <v/>
      </c>
      <c r="L1070" s="46" t="str">
        <f t="shared" ca="1" si="190"/>
        <v/>
      </c>
      <c r="M1070" s="51" t="str">
        <f ca="1">+IF(H1070&lt;&gt;"",SUM($H$7:H1070),"")</f>
        <v/>
      </c>
      <c r="N1070" s="47" t="str">
        <f t="shared" ca="1" si="196"/>
        <v/>
      </c>
      <c r="O1070" s="46" t="str">
        <f t="shared" ca="1" si="192"/>
        <v/>
      </c>
      <c r="P1070" s="46" t="str">
        <f t="shared" ca="1" si="193"/>
        <v/>
      </c>
      <c r="Q1070" s="53" t="str">
        <f t="shared" ca="1" si="194"/>
        <v/>
      </c>
      <c r="R1070" s="53" t="str">
        <f t="shared" ca="1" si="195"/>
        <v/>
      </c>
    </row>
    <row r="1071" spans="1:18" x14ac:dyDescent="0.25">
      <c r="A1071" s="31">
        <v>1065</v>
      </c>
      <c r="B1071" s="37" t="str">
        <f t="shared" ca="1" si="185"/>
        <v/>
      </c>
      <c r="C1071" s="40" t="str">
        <f t="shared" ca="1" si="186"/>
        <v/>
      </c>
      <c r="D1071" s="43" t="str">
        <f ca="1">+IF($C1071&lt;&gt;"",VLOOKUP(YEAR($C1071),'Proyecciones cuota'!$B$5:$C$113,2,FALSE),"")</f>
        <v/>
      </c>
      <c r="E1071" s="171">
        <f ca="1">IFERROR(IF($D1071&lt;&gt;"",VLOOKUP(C1071,Simulador!$H$17:$I$27,2,FALSE),0),0)</f>
        <v>0</v>
      </c>
      <c r="F1071" s="46" t="str">
        <f t="shared" ca="1" si="187"/>
        <v/>
      </c>
      <c r="G1071" s="43" t="str">
        <f ca="1">+IF(F1071&lt;&gt;"",F1071*VLOOKUP(YEAR($C1071),'Proyecciones DTF'!$B$4:$Y$112,IF(C1071&lt;EOMONTH($C$1,61),6,IF(AND(C1071&gt;=EOMONTH($C$1,61),C1071&lt;EOMONTH($C$1,90)),9,IF(AND(C1071&gt;=EOMONTH($C$1,91),C1071&lt;EOMONTH($C$1,120)),12,IF(AND(C1071&gt;=EOMONTH($C$1,121),C1071&lt;EOMONTH($C$1,150)),15,IF(AND(C1071&gt;=EOMONTH($C$1,151),C1071&lt;EOMONTH($C$1,180)),18,IF(AND(C1071&gt;=EOMONTH($C$1,181),C1071&lt;EOMONTH($C$1,210)),21,24))))))),"")</f>
        <v/>
      </c>
      <c r="H1071" s="47" t="str">
        <f ca="1">+IF(F1071&lt;&gt;"",F1071*VLOOKUP(YEAR($C1071),'Proyecciones DTF'!$B$4:$Y$112,IF(C1071&lt;EOMONTH($C$1,61),3,IF(AND(C1071&gt;=EOMONTH($C$1,61),C1071&lt;EOMONTH($C$1,90)),6,IF(AND(C1071&gt;=EOMONTH($C$1,91),C1071&lt;EOMONTH($C$1,120)),9,IF(AND(C1071&gt;=EOMONTH($C$1,121),C1071&lt;EOMONTH($C$1,150)),12,IF(AND(C1071&gt;=EOMONTH($C$1,151),C1071&lt;EOMONTH($C$1,180)),15,IF(AND(C1071&gt;=EOMONTH($C$1,181),C1071&lt;EOMONTH($C$1,210)),18,21))))))),"")</f>
        <v/>
      </c>
      <c r="I1071" s="88" t="str">
        <f t="shared" ca="1" si="188"/>
        <v/>
      </c>
      <c r="J1071" s="138" t="str">
        <f t="shared" ca="1" si="189"/>
        <v/>
      </c>
      <c r="K1071" s="43" t="str">
        <f ca="1">+IF(G1071&lt;&gt;"",SUM($G$7:G1071),"")</f>
        <v/>
      </c>
      <c r="L1071" s="46" t="str">
        <f t="shared" ca="1" si="190"/>
        <v/>
      </c>
      <c r="M1071" s="51" t="str">
        <f ca="1">+IF(H1071&lt;&gt;"",SUM($H$7:H1071),"")</f>
        <v/>
      </c>
      <c r="N1071" s="47" t="str">
        <f t="shared" ca="1" si="196"/>
        <v/>
      </c>
      <c r="O1071" s="46" t="str">
        <f t="shared" ca="1" si="192"/>
        <v/>
      </c>
      <c r="P1071" s="46" t="str">
        <f t="shared" ca="1" si="193"/>
        <v/>
      </c>
      <c r="Q1071" s="53" t="str">
        <f t="shared" ca="1" si="194"/>
        <v/>
      </c>
      <c r="R1071" s="53" t="str">
        <f t="shared" ca="1" si="195"/>
        <v/>
      </c>
    </row>
    <row r="1072" spans="1:18" x14ac:dyDescent="0.25">
      <c r="A1072" s="31">
        <v>1066</v>
      </c>
      <c r="B1072" s="37" t="str">
        <f t="shared" ca="1" si="185"/>
        <v/>
      </c>
      <c r="C1072" s="40" t="str">
        <f t="shared" ca="1" si="186"/>
        <v/>
      </c>
      <c r="D1072" s="43" t="str">
        <f ca="1">+IF($C1072&lt;&gt;"",VLOOKUP(YEAR($C1072),'Proyecciones cuota'!$B$5:$C$113,2,FALSE),"")</f>
        <v/>
      </c>
      <c r="E1072" s="171">
        <f ca="1">IFERROR(IF($D1072&lt;&gt;"",VLOOKUP(C1072,Simulador!$H$17:$I$27,2,FALSE),0),0)</f>
        <v>0</v>
      </c>
      <c r="F1072" s="46" t="str">
        <f t="shared" ca="1" si="187"/>
        <v/>
      </c>
      <c r="G1072" s="43" t="str">
        <f ca="1">+IF(F1072&lt;&gt;"",F1072*VLOOKUP(YEAR($C1072),'Proyecciones DTF'!$B$4:$Y$112,IF(C1072&lt;EOMONTH($C$1,61),6,IF(AND(C1072&gt;=EOMONTH($C$1,61),C1072&lt;EOMONTH($C$1,90)),9,IF(AND(C1072&gt;=EOMONTH($C$1,91),C1072&lt;EOMONTH($C$1,120)),12,IF(AND(C1072&gt;=EOMONTH($C$1,121),C1072&lt;EOMONTH($C$1,150)),15,IF(AND(C1072&gt;=EOMONTH($C$1,151),C1072&lt;EOMONTH($C$1,180)),18,IF(AND(C1072&gt;=EOMONTH($C$1,181),C1072&lt;EOMONTH($C$1,210)),21,24))))))),"")</f>
        <v/>
      </c>
      <c r="H1072" s="47" t="str">
        <f ca="1">+IF(F1072&lt;&gt;"",F1072*VLOOKUP(YEAR($C1072),'Proyecciones DTF'!$B$4:$Y$112,IF(C1072&lt;EOMONTH($C$1,61),3,IF(AND(C1072&gt;=EOMONTH($C$1,61),C1072&lt;EOMONTH($C$1,90)),6,IF(AND(C1072&gt;=EOMONTH($C$1,91),C1072&lt;EOMONTH($C$1,120)),9,IF(AND(C1072&gt;=EOMONTH($C$1,121),C1072&lt;EOMONTH($C$1,150)),12,IF(AND(C1072&gt;=EOMONTH($C$1,151),C1072&lt;EOMONTH($C$1,180)),15,IF(AND(C1072&gt;=EOMONTH($C$1,181),C1072&lt;EOMONTH($C$1,210)),18,21))))))),"")</f>
        <v/>
      </c>
      <c r="I1072" s="88" t="str">
        <f t="shared" ca="1" si="188"/>
        <v/>
      </c>
      <c r="J1072" s="138" t="str">
        <f t="shared" ca="1" si="189"/>
        <v/>
      </c>
      <c r="K1072" s="43" t="str">
        <f ca="1">+IF(G1072&lt;&gt;"",SUM($G$7:G1072),"")</f>
        <v/>
      </c>
      <c r="L1072" s="46" t="str">
        <f t="shared" ca="1" si="190"/>
        <v/>
      </c>
      <c r="M1072" s="51" t="str">
        <f ca="1">+IF(H1072&lt;&gt;"",SUM($H$7:H1072),"")</f>
        <v/>
      </c>
      <c r="N1072" s="47" t="str">
        <f t="shared" ca="1" si="196"/>
        <v/>
      </c>
      <c r="O1072" s="46" t="str">
        <f t="shared" ca="1" si="192"/>
        <v/>
      </c>
      <c r="P1072" s="46" t="str">
        <f t="shared" ca="1" si="193"/>
        <v/>
      </c>
      <c r="Q1072" s="53" t="str">
        <f t="shared" ca="1" si="194"/>
        <v/>
      </c>
      <c r="R1072" s="53" t="str">
        <f t="shared" ca="1" si="195"/>
        <v/>
      </c>
    </row>
    <row r="1073" spans="1:18" x14ac:dyDescent="0.25">
      <c r="A1073" s="31">
        <v>1067</v>
      </c>
      <c r="B1073" s="37" t="str">
        <f t="shared" ca="1" si="185"/>
        <v/>
      </c>
      <c r="C1073" s="40" t="str">
        <f t="shared" ca="1" si="186"/>
        <v/>
      </c>
      <c r="D1073" s="43" t="str">
        <f ca="1">+IF($C1073&lt;&gt;"",VLOOKUP(YEAR($C1073),'Proyecciones cuota'!$B$5:$C$113,2,FALSE),"")</f>
        <v/>
      </c>
      <c r="E1073" s="171">
        <f ca="1">IFERROR(IF($D1073&lt;&gt;"",VLOOKUP(C1073,Simulador!$H$17:$I$27,2,FALSE),0),0)</f>
        <v>0</v>
      </c>
      <c r="F1073" s="46" t="str">
        <f t="shared" ca="1" si="187"/>
        <v/>
      </c>
      <c r="G1073" s="43" t="str">
        <f ca="1">+IF(F1073&lt;&gt;"",F1073*VLOOKUP(YEAR($C1073),'Proyecciones DTF'!$B$4:$Y$112,IF(C1073&lt;EOMONTH($C$1,61),6,IF(AND(C1073&gt;=EOMONTH($C$1,61),C1073&lt;EOMONTH($C$1,90)),9,IF(AND(C1073&gt;=EOMONTH($C$1,91),C1073&lt;EOMONTH($C$1,120)),12,IF(AND(C1073&gt;=EOMONTH($C$1,121),C1073&lt;EOMONTH($C$1,150)),15,IF(AND(C1073&gt;=EOMONTH($C$1,151),C1073&lt;EOMONTH($C$1,180)),18,IF(AND(C1073&gt;=EOMONTH($C$1,181),C1073&lt;EOMONTH($C$1,210)),21,24))))))),"")</f>
        <v/>
      </c>
      <c r="H1073" s="47" t="str">
        <f ca="1">+IF(F1073&lt;&gt;"",F1073*VLOOKUP(YEAR($C1073),'Proyecciones DTF'!$B$4:$Y$112,IF(C1073&lt;EOMONTH($C$1,61),3,IF(AND(C1073&gt;=EOMONTH($C$1,61),C1073&lt;EOMONTH($C$1,90)),6,IF(AND(C1073&gt;=EOMONTH($C$1,91),C1073&lt;EOMONTH($C$1,120)),9,IF(AND(C1073&gt;=EOMONTH($C$1,121),C1073&lt;EOMONTH($C$1,150)),12,IF(AND(C1073&gt;=EOMONTH($C$1,151),C1073&lt;EOMONTH($C$1,180)),15,IF(AND(C1073&gt;=EOMONTH($C$1,181),C1073&lt;EOMONTH($C$1,210)),18,21))))))),"")</f>
        <v/>
      </c>
      <c r="I1073" s="88" t="str">
        <f t="shared" ca="1" si="188"/>
        <v/>
      </c>
      <c r="J1073" s="138" t="str">
        <f t="shared" ca="1" si="189"/>
        <v/>
      </c>
      <c r="K1073" s="43" t="str">
        <f ca="1">+IF(G1073&lt;&gt;"",SUM($G$7:G1073),"")</f>
        <v/>
      </c>
      <c r="L1073" s="46" t="str">
        <f t="shared" ca="1" si="190"/>
        <v/>
      </c>
      <c r="M1073" s="51" t="str">
        <f ca="1">+IF(H1073&lt;&gt;"",SUM($H$7:H1073),"")</f>
        <v/>
      </c>
      <c r="N1073" s="47" t="str">
        <f t="shared" ca="1" si="196"/>
        <v/>
      </c>
      <c r="O1073" s="46" t="str">
        <f t="shared" ca="1" si="192"/>
        <v/>
      </c>
      <c r="P1073" s="46" t="str">
        <f t="shared" ca="1" si="193"/>
        <v/>
      </c>
      <c r="Q1073" s="53" t="str">
        <f t="shared" ca="1" si="194"/>
        <v/>
      </c>
      <c r="R1073" s="53" t="str">
        <f t="shared" ca="1" si="195"/>
        <v/>
      </c>
    </row>
    <row r="1074" spans="1:18" x14ac:dyDescent="0.25">
      <c r="A1074" s="31">
        <v>1068</v>
      </c>
      <c r="B1074" s="37" t="str">
        <f t="shared" ca="1" si="185"/>
        <v/>
      </c>
      <c r="C1074" s="40" t="str">
        <f t="shared" ca="1" si="186"/>
        <v/>
      </c>
      <c r="D1074" s="43" t="str">
        <f ca="1">+IF($C1074&lt;&gt;"",VLOOKUP(YEAR($C1074),'Proyecciones cuota'!$B$5:$C$113,2,FALSE),"")</f>
        <v/>
      </c>
      <c r="E1074" s="171">
        <f ca="1">IFERROR(IF($D1074&lt;&gt;"",VLOOKUP(C1074,Simulador!$H$17:$I$27,2,FALSE),0),0)</f>
        <v>0</v>
      </c>
      <c r="F1074" s="46" t="str">
        <f t="shared" ca="1" si="187"/>
        <v/>
      </c>
      <c r="G1074" s="43" t="str">
        <f ca="1">+IF(F1074&lt;&gt;"",F1074*VLOOKUP(YEAR($C1074),'Proyecciones DTF'!$B$4:$Y$112,IF(C1074&lt;EOMONTH($C$1,61),6,IF(AND(C1074&gt;=EOMONTH($C$1,61),C1074&lt;EOMONTH($C$1,90)),9,IF(AND(C1074&gt;=EOMONTH($C$1,91),C1074&lt;EOMONTH($C$1,120)),12,IF(AND(C1074&gt;=EOMONTH($C$1,121),C1074&lt;EOMONTH($C$1,150)),15,IF(AND(C1074&gt;=EOMONTH($C$1,151),C1074&lt;EOMONTH($C$1,180)),18,IF(AND(C1074&gt;=EOMONTH($C$1,181),C1074&lt;EOMONTH($C$1,210)),21,24))))))),"")</f>
        <v/>
      </c>
      <c r="H1074" s="47" t="str">
        <f ca="1">+IF(F1074&lt;&gt;"",F1074*VLOOKUP(YEAR($C1074),'Proyecciones DTF'!$B$4:$Y$112,IF(C1074&lt;EOMONTH($C$1,61),3,IF(AND(C1074&gt;=EOMONTH($C$1,61),C1074&lt;EOMONTH($C$1,90)),6,IF(AND(C1074&gt;=EOMONTH($C$1,91),C1074&lt;EOMONTH($C$1,120)),9,IF(AND(C1074&gt;=EOMONTH($C$1,121),C1074&lt;EOMONTH($C$1,150)),12,IF(AND(C1074&gt;=EOMONTH($C$1,151),C1074&lt;EOMONTH($C$1,180)),15,IF(AND(C1074&gt;=EOMONTH($C$1,181),C1074&lt;EOMONTH($C$1,210)),18,21))))))),"")</f>
        <v/>
      </c>
      <c r="I1074" s="88" t="str">
        <f t="shared" ca="1" si="188"/>
        <v/>
      </c>
      <c r="J1074" s="138" t="str">
        <f t="shared" ca="1" si="189"/>
        <v/>
      </c>
      <c r="K1074" s="43" t="str">
        <f ca="1">+IF(G1074&lt;&gt;"",SUM($G$7:G1074),"")</f>
        <v/>
      </c>
      <c r="L1074" s="46" t="str">
        <f t="shared" ca="1" si="190"/>
        <v/>
      </c>
      <c r="M1074" s="51" t="str">
        <f ca="1">+IF(H1074&lt;&gt;"",SUM($H$7:H1074),"")</f>
        <v/>
      </c>
      <c r="N1074" s="47" t="str">
        <f t="shared" ca="1" si="196"/>
        <v/>
      </c>
      <c r="O1074" s="46" t="str">
        <f t="shared" ca="1" si="192"/>
        <v/>
      </c>
      <c r="P1074" s="46" t="str">
        <f t="shared" ca="1" si="193"/>
        <v/>
      </c>
      <c r="Q1074" s="53" t="str">
        <f t="shared" ca="1" si="194"/>
        <v/>
      </c>
      <c r="R1074" s="53" t="str">
        <f t="shared" ca="1" si="195"/>
        <v/>
      </c>
    </row>
    <row r="1075" spans="1:18" x14ac:dyDescent="0.25">
      <c r="A1075" s="31">
        <v>1069</v>
      </c>
      <c r="B1075" s="37" t="str">
        <f t="shared" ca="1" si="185"/>
        <v/>
      </c>
      <c r="C1075" s="40" t="str">
        <f t="shared" ca="1" si="186"/>
        <v/>
      </c>
      <c r="D1075" s="43" t="str">
        <f ca="1">+IF($C1075&lt;&gt;"",VLOOKUP(YEAR($C1075),'Proyecciones cuota'!$B$5:$C$113,2,FALSE),"")</f>
        <v/>
      </c>
      <c r="E1075" s="171">
        <f ca="1">IFERROR(IF($D1075&lt;&gt;"",VLOOKUP(C1075,Simulador!$H$17:$I$27,2,FALSE),0),0)</f>
        <v>0</v>
      </c>
      <c r="F1075" s="46" t="str">
        <f t="shared" ca="1" si="187"/>
        <v/>
      </c>
      <c r="G1075" s="43" t="str">
        <f ca="1">+IF(F1075&lt;&gt;"",F1075*VLOOKUP(YEAR($C1075),'Proyecciones DTF'!$B$4:$Y$112,IF(C1075&lt;EOMONTH($C$1,61),6,IF(AND(C1075&gt;=EOMONTH($C$1,61),C1075&lt;EOMONTH($C$1,90)),9,IF(AND(C1075&gt;=EOMONTH($C$1,91),C1075&lt;EOMONTH($C$1,120)),12,IF(AND(C1075&gt;=EOMONTH($C$1,121),C1075&lt;EOMONTH($C$1,150)),15,IF(AND(C1075&gt;=EOMONTH($C$1,151),C1075&lt;EOMONTH($C$1,180)),18,IF(AND(C1075&gt;=EOMONTH($C$1,181),C1075&lt;EOMONTH($C$1,210)),21,24))))))),"")</f>
        <v/>
      </c>
      <c r="H1075" s="47" t="str">
        <f ca="1">+IF(F1075&lt;&gt;"",F1075*VLOOKUP(YEAR($C1075),'Proyecciones DTF'!$B$4:$Y$112,IF(C1075&lt;EOMONTH($C$1,61),3,IF(AND(C1075&gt;=EOMONTH($C$1,61),C1075&lt;EOMONTH($C$1,90)),6,IF(AND(C1075&gt;=EOMONTH($C$1,91),C1075&lt;EOMONTH($C$1,120)),9,IF(AND(C1075&gt;=EOMONTH($C$1,121),C1075&lt;EOMONTH($C$1,150)),12,IF(AND(C1075&gt;=EOMONTH($C$1,151),C1075&lt;EOMONTH($C$1,180)),15,IF(AND(C1075&gt;=EOMONTH($C$1,181),C1075&lt;EOMONTH($C$1,210)),18,21))))))),"")</f>
        <v/>
      </c>
      <c r="I1075" s="88" t="str">
        <f t="shared" ca="1" si="188"/>
        <v/>
      </c>
      <c r="J1075" s="138" t="str">
        <f t="shared" ca="1" si="189"/>
        <v/>
      </c>
      <c r="K1075" s="43" t="str">
        <f ca="1">+IF(G1075&lt;&gt;"",SUM($G$7:G1075),"")</f>
        <v/>
      </c>
      <c r="L1075" s="46" t="str">
        <f t="shared" ca="1" si="190"/>
        <v/>
      </c>
      <c r="M1075" s="51" t="str">
        <f ca="1">+IF(H1075&lt;&gt;"",SUM($H$7:H1075),"")</f>
        <v/>
      </c>
      <c r="N1075" s="47" t="str">
        <f t="shared" ca="1" si="196"/>
        <v/>
      </c>
      <c r="O1075" s="46" t="str">
        <f t="shared" ca="1" si="192"/>
        <v/>
      </c>
      <c r="P1075" s="46" t="str">
        <f t="shared" ca="1" si="193"/>
        <v/>
      </c>
      <c r="Q1075" s="53" t="str">
        <f t="shared" ca="1" si="194"/>
        <v/>
      </c>
      <c r="R1075" s="53" t="str">
        <f t="shared" ca="1" si="195"/>
        <v/>
      </c>
    </row>
    <row r="1076" spans="1:18" x14ac:dyDescent="0.25">
      <c r="A1076" s="31">
        <v>1070</v>
      </c>
      <c r="B1076" s="37" t="str">
        <f t="shared" ca="1" si="185"/>
        <v/>
      </c>
      <c r="C1076" s="40" t="str">
        <f t="shared" ca="1" si="186"/>
        <v/>
      </c>
      <c r="D1076" s="43" t="str">
        <f ca="1">+IF($C1076&lt;&gt;"",VLOOKUP(YEAR($C1076),'Proyecciones cuota'!$B$5:$C$113,2,FALSE),"")</f>
        <v/>
      </c>
      <c r="E1076" s="171">
        <f ca="1">IFERROR(IF($D1076&lt;&gt;"",VLOOKUP(C1076,Simulador!$H$17:$I$27,2,FALSE),0),0)</f>
        <v>0</v>
      </c>
      <c r="F1076" s="46" t="str">
        <f t="shared" ca="1" si="187"/>
        <v/>
      </c>
      <c r="G1076" s="43" t="str">
        <f ca="1">+IF(F1076&lt;&gt;"",F1076*VLOOKUP(YEAR($C1076),'Proyecciones DTF'!$B$4:$Y$112,IF(C1076&lt;EOMONTH($C$1,61),6,IF(AND(C1076&gt;=EOMONTH($C$1,61),C1076&lt;EOMONTH($C$1,90)),9,IF(AND(C1076&gt;=EOMONTH($C$1,91),C1076&lt;EOMONTH($C$1,120)),12,IF(AND(C1076&gt;=EOMONTH($C$1,121),C1076&lt;EOMONTH($C$1,150)),15,IF(AND(C1076&gt;=EOMONTH($C$1,151),C1076&lt;EOMONTH($C$1,180)),18,IF(AND(C1076&gt;=EOMONTH($C$1,181),C1076&lt;EOMONTH($C$1,210)),21,24))))))),"")</f>
        <v/>
      </c>
      <c r="H1076" s="47" t="str">
        <f ca="1">+IF(F1076&lt;&gt;"",F1076*VLOOKUP(YEAR($C1076),'Proyecciones DTF'!$B$4:$Y$112,IF(C1076&lt;EOMONTH($C$1,61),3,IF(AND(C1076&gt;=EOMONTH($C$1,61),C1076&lt;EOMONTH($C$1,90)),6,IF(AND(C1076&gt;=EOMONTH($C$1,91),C1076&lt;EOMONTH($C$1,120)),9,IF(AND(C1076&gt;=EOMONTH($C$1,121),C1076&lt;EOMONTH($C$1,150)),12,IF(AND(C1076&gt;=EOMONTH($C$1,151),C1076&lt;EOMONTH($C$1,180)),15,IF(AND(C1076&gt;=EOMONTH($C$1,181),C1076&lt;EOMONTH($C$1,210)),18,21))))))),"")</f>
        <v/>
      </c>
      <c r="I1076" s="88" t="str">
        <f t="shared" ca="1" si="188"/>
        <v/>
      </c>
      <c r="J1076" s="138" t="str">
        <f t="shared" ca="1" si="189"/>
        <v/>
      </c>
      <c r="K1076" s="43" t="str">
        <f ca="1">+IF(G1076&lt;&gt;"",SUM($G$7:G1076),"")</f>
        <v/>
      </c>
      <c r="L1076" s="46" t="str">
        <f t="shared" ca="1" si="190"/>
        <v/>
      </c>
      <c r="M1076" s="51" t="str">
        <f ca="1">+IF(H1076&lt;&gt;"",SUM($H$7:H1076),"")</f>
        <v/>
      </c>
      <c r="N1076" s="47" t="str">
        <f t="shared" ca="1" si="196"/>
        <v/>
      </c>
      <c r="O1076" s="46" t="str">
        <f t="shared" ca="1" si="192"/>
        <v/>
      </c>
      <c r="P1076" s="46" t="str">
        <f t="shared" ca="1" si="193"/>
        <v/>
      </c>
      <c r="Q1076" s="53" t="str">
        <f t="shared" ca="1" si="194"/>
        <v/>
      </c>
      <c r="R1076" s="53" t="str">
        <f t="shared" ca="1" si="195"/>
        <v/>
      </c>
    </row>
    <row r="1077" spans="1:18" x14ac:dyDescent="0.25">
      <c r="A1077" s="31">
        <v>1071</v>
      </c>
      <c r="B1077" s="37" t="str">
        <f t="shared" ca="1" si="185"/>
        <v/>
      </c>
      <c r="C1077" s="40" t="str">
        <f t="shared" ca="1" si="186"/>
        <v/>
      </c>
      <c r="D1077" s="43" t="str">
        <f ca="1">+IF($C1077&lt;&gt;"",VLOOKUP(YEAR($C1077),'Proyecciones cuota'!$B$5:$C$113,2,FALSE),"")</f>
        <v/>
      </c>
      <c r="E1077" s="171">
        <f ca="1">IFERROR(IF($D1077&lt;&gt;"",VLOOKUP(C1077,Simulador!$H$17:$I$27,2,FALSE),0),0)</f>
        <v>0</v>
      </c>
      <c r="F1077" s="46" t="str">
        <f t="shared" ca="1" si="187"/>
        <v/>
      </c>
      <c r="G1077" s="43" t="str">
        <f ca="1">+IF(F1077&lt;&gt;"",F1077*VLOOKUP(YEAR($C1077),'Proyecciones DTF'!$B$4:$Y$112,IF(C1077&lt;EOMONTH($C$1,61),6,IF(AND(C1077&gt;=EOMONTH($C$1,61),C1077&lt;EOMONTH($C$1,90)),9,IF(AND(C1077&gt;=EOMONTH($C$1,91),C1077&lt;EOMONTH($C$1,120)),12,IF(AND(C1077&gt;=EOMONTH($C$1,121),C1077&lt;EOMONTH($C$1,150)),15,IF(AND(C1077&gt;=EOMONTH($C$1,151),C1077&lt;EOMONTH($C$1,180)),18,IF(AND(C1077&gt;=EOMONTH($C$1,181),C1077&lt;EOMONTH($C$1,210)),21,24))))))),"")</f>
        <v/>
      </c>
      <c r="H1077" s="47" t="str">
        <f ca="1">+IF(F1077&lt;&gt;"",F1077*VLOOKUP(YEAR($C1077),'Proyecciones DTF'!$B$4:$Y$112,IF(C1077&lt;EOMONTH($C$1,61),3,IF(AND(C1077&gt;=EOMONTH($C$1,61),C1077&lt;EOMONTH($C$1,90)),6,IF(AND(C1077&gt;=EOMONTH($C$1,91),C1077&lt;EOMONTH($C$1,120)),9,IF(AND(C1077&gt;=EOMONTH($C$1,121),C1077&lt;EOMONTH($C$1,150)),12,IF(AND(C1077&gt;=EOMONTH($C$1,151),C1077&lt;EOMONTH($C$1,180)),15,IF(AND(C1077&gt;=EOMONTH($C$1,181),C1077&lt;EOMONTH($C$1,210)),18,21))))))),"")</f>
        <v/>
      </c>
      <c r="I1077" s="88" t="str">
        <f t="shared" ca="1" si="188"/>
        <v/>
      </c>
      <c r="J1077" s="138" t="str">
        <f t="shared" ca="1" si="189"/>
        <v/>
      </c>
      <c r="K1077" s="43" t="str">
        <f ca="1">+IF(G1077&lt;&gt;"",SUM($G$7:G1077),"")</f>
        <v/>
      </c>
      <c r="L1077" s="46" t="str">
        <f t="shared" ca="1" si="190"/>
        <v/>
      </c>
      <c r="M1077" s="51" t="str">
        <f ca="1">+IF(H1077&lt;&gt;"",SUM($H$7:H1077),"")</f>
        <v/>
      </c>
      <c r="N1077" s="47" t="str">
        <f t="shared" ca="1" si="196"/>
        <v/>
      </c>
      <c r="O1077" s="46" t="str">
        <f t="shared" ca="1" si="192"/>
        <v/>
      </c>
      <c r="P1077" s="46" t="str">
        <f t="shared" ca="1" si="193"/>
        <v/>
      </c>
      <c r="Q1077" s="53" t="str">
        <f t="shared" ca="1" si="194"/>
        <v/>
      </c>
      <c r="R1077" s="53" t="str">
        <f t="shared" ca="1" si="195"/>
        <v/>
      </c>
    </row>
    <row r="1078" spans="1:18" x14ac:dyDescent="0.25">
      <c r="A1078" s="31">
        <v>1072</v>
      </c>
      <c r="B1078" s="37" t="str">
        <f t="shared" ca="1" si="185"/>
        <v/>
      </c>
      <c r="C1078" s="40" t="str">
        <f t="shared" ca="1" si="186"/>
        <v/>
      </c>
      <c r="D1078" s="43" t="str">
        <f ca="1">+IF($C1078&lt;&gt;"",VLOOKUP(YEAR($C1078),'Proyecciones cuota'!$B$5:$C$113,2,FALSE),"")</f>
        <v/>
      </c>
      <c r="E1078" s="171">
        <f ca="1">IFERROR(IF($D1078&lt;&gt;"",VLOOKUP(C1078,Simulador!$H$17:$I$27,2,FALSE),0),0)</f>
        <v>0</v>
      </c>
      <c r="F1078" s="46" t="str">
        <f t="shared" ca="1" si="187"/>
        <v/>
      </c>
      <c r="G1078" s="43" t="str">
        <f ca="1">+IF(F1078&lt;&gt;"",F1078*VLOOKUP(YEAR($C1078),'Proyecciones DTF'!$B$4:$Y$112,IF(C1078&lt;EOMONTH($C$1,61),6,IF(AND(C1078&gt;=EOMONTH($C$1,61),C1078&lt;EOMONTH($C$1,90)),9,IF(AND(C1078&gt;=EOMONTH($C$1,91),C1078&lt;EOMONTH($C$1,120)),12,IF(AND(C1078&gt;=EOMONTH($C$1,121),C1078&lt;EOMONTH($C$1,150)),15,IF(AND(C1078&gt;=EOMONTH($C$1,151),C1078&lt;EOMONTH($C$1,180)),18,IF(AND(C1078&gt;=EOMONTH($C$1,181),C1078&lt;EOMONTH($C$1,210)),21,24))))))),"")</f>
        <v/>
      </c>
      <c r="H1078" s="47" t="str">
        <f ca="1">+IF(F1078&lt;&gt;"",F1078*VLOOKUP(YEAR($C1078),'Proyecciones DTF'!$B$4:$Y$112,IF(C1078&lt;EOMONTH($C$1,61),3,IF(AND(C1078&gt;=EOMONTH($C$1,61),C1078&lt;EOMONTH($C$1,90)),6,IF(AND(C1078&gt;=EOMONTH($C$1,91),C1078&lt;EOMONTH($C$1,120)),9,IF(AND(C1078&gt;=EOMONTH($C$1,121),C1078&lt;EOMONTH($C$1,150)),12,IF(AND(C1078&gt;=EOMONTH($C$1,151),C1078&lt;EOMONTH($C$1,180)),15,IF(AND(C1078&gt;=EOMONTH($C$1,181),C1078&lt;EOMONTH($C$1,210)),18,21))))))),"")</f>
        <v/>
      </c>
      <c r="I1078" s="88" t="str">
        <f t="shared" ca="1" si="188"/>
        <v/>
      </c>
      <c r="J1078" s="138" t="str">
        <f t="shared" ca="1" si="189"/>
        <v/>
      </c>
      <c r="K1078" s="43" t="str">
        <f ca="1">+IF(G1078&lt;&gt;"",SUM($G$7:G1078),"")</f>
        <v/>
      </c>
      <c r="L1078" s="46" t="str">
        <f t="shared" ca="1" si="190"/>
        <v/>
      </c>
      <c r="M1078" s="51" t="str">
        <f ca="1">+IF(H1078&lt;&gt;"",SUM($H$7:H1078),"")</f>
        <v/>
      </c>
      <c r="N1078" s="47" t="str">
        <f t="shared" ca="1" si="196"/>
        <v/>
      </c>
      <c r="O1078" s="46" t="str">
        <f t="shared" ca="1" si="192"/>
        <v/>
      </c>
      <c r="P1078" s="46" t="str">
        <f t="shared" ca="1" si="193"/>
        <v/>
      </c>
      <c r="Q1078" s="53" t="str">
        <f t="shared" ca="1" si="194"/>
        <v/>
      </c>
      <c r="R1078" s="53" t="str">
        <f t="shared" ca="1" si="195"/>
        <v/>
      </c>
    </row>
    <row r="1079" spans="1:18" x14ac:dyDescent="0.25">
      <c r="A1079" s="31">
        <v>1073</v>
      </c>
      <c r="B1079" s="37" t="str">
        <f t="shared" ca="1" si="185"/>
        <v/>
      </c>
      <c r="C1079" s="40" t="str">
        <f t="shared" ca="1" si="186"/>
        <v/>
      </c>
      <c r="D1079" s="43" t="str">
        <f ca="1">+IF($C1079&lt;&gt;"",VLOOKUP(YEAR($C1079),'Proyecciones cuota'!$B$5:$C$113,2,FALSE),"")</f>
        <v/>
      </c>
      <c r="E1079" s="171">
        <f ca="1">IFERROR(IF($D1079&lt;&gt;"",VLOOKUP(C1079,Simulador!$H$17:$I$27,2,FALSE),0),0)</f>
        <v>0</v>
      </c>
      <c r="F1079" s="46" t="str">
        <f t="shared" ca="1" si="187"/>
        <v/>
      </c>
      <c r="G1079" s="43" t="str">
        <f ca="1">+IF(F1079&lt;&gt;"",F1079*VLOOKUP(YEAR($C1079),'Proyecciones DTF'!$B$4:$Y$112,IF(C1079&lt;EOMONTH($C$1,61),6,IF(AND(C1079&gt;=EOMONTH($C$1,61),C1079&lt;EOMONTH($C$1,90)),9,IF(AND(C1079&gt;=EOMONTH($C$1,91),C1079&lt;EOMONTH($C$1,120)),12,IF(AND(C1079&gt;=EOMONTH($C$1,121),C1079&lt;EOMONTH($C$1,150)),15,IF(AND(C1079&gt;=EOMONTH($C$1,151),C1079&lt;EOMONTH($C$1,180)),18,IF(AND(C1079&gt;=EOMONTH($C$1,181),C1079&lt;EOMONTH($C$1,210)),21,24))))))),"")</f>
        <v/>
      </c>
      <c r="H1079" s="47" t="str">
        <f ca="1">+IF(F1079&lt;&gt;"",F1079*VLOOKUP(YEAR($C1079),'Proyecciones DTF'!$B$4:$Y$112,IF(C1079&lt;EOMONTH($C$1,61),3,IF(AND(C1079&gt;=EOMONTH($C$1,61),C1079&lt;EOMONTH($C$1,90)),6,IF(AND(C1079&gt;=EOMONTH($C$1,91),C1079&lt;EOMONTH($C$1,120)),9,IF(AND(C1079&gt;=EOMONTH($C$1,121),C1079&lt;EOMONTH($C$1,150)),12,IF(AND(C1079&gt;=EOMONTH($C$1,151),C1079&lt;EOMONTH($C$1,180)),15,IF(AND(C1079&gt;=EOMONTH($C$1,181),C1079&lt;EOMONTH($C$1,210)),18,21))))))),"")</f>
        <v/>
      </c>
      <c r="I1079" s="88" t="str">
        <f t="shared" ca="1" si="188"/>
        <v/>
      </c>
      <c r="J1079" s="138" t="str">
        <f t="shared" ca="1" si="189"/>
        <v/>
      </c>
      <c r="K1079" s="43" t="str">
        <f ca="1">+IF(G1079&lt;&gt;"",SUM($G$7:G1079),"")</f>
        <v/>
      </c>
      <c r="L1079" s="46" t="str">
        <f t="shared" ca="1" si="190"/>
        <v/>
      </c>
      <c r="M1079" s="51" t="str">
        <f ca="1">+IF(H1079&lt;&gt;"",SUM($H$7:H1079),"")</f>
        <v/>
      </c>
      <c r="N1079" s="47" t="str">
        <f t="shared" ca="1" si="196"/>
        <v/>
      </c>
      <c r="O1079" s="46" t="str">
        <f t="shared" ca="1" si="192"/>
        <v/>
      </c>
      <c r="P1079" s="46" t="str">
        <f t="shared" ca="1" si="193"/>
        <v/>
      </c>
      <c r="Q1079" s="53" t="str">
        <f t="shared" ca="1" si="194"/>
        <v/>
      </c>
      <c r="R1079" s="53" t="str">
        <f t="shared" ca="1" si="195"/>
        <v/>
      </c>
    </row>
    <row r="1080" spans="1:18" x14ac:dyDescent="0.25">
      <c r="A1080" s="31">
        <v>1074</v>
      </c>
      <c r="B1080" s="37" t="str">
        <f t="shared" ca="1" si="185"/>
        <v/>
      </c>
      <c r="C1080" s="40" t="str">
        <f t="shared" ca="1" si="186"/>
        <v/>
      </c>
      <c r="D1080" s="43" t="str">
        <f ca="1">+IF($C1080&lt;&gt;"",VLOOKUP(YEAR($C1080),'Proyecciones cuota'!$B$5:$C$113,2,FALSE),"")</f>
        <v/>
      </c>
      <c r="E1080" s="171">
        <f ca="1">IFERROR(IF($D1080&lt;&gt;"",VLOOKUP(C1080,Simulador!$H$17:$I$27,2,FALSE),0),0)</f>
        <v>0</v>
      </c>
      <c r="F1080" s="46" t="str">
        <f t="shared" ca="1" si="187"/>
        <v/>
      </c>
      <c r="G1080" s="43" t="str">
        <f ca="1">+IF(F1080&lt;&gt;"",F1080*VLOOKUP(YEAR($C1080),'Proyecciones DTF'!$B$4:$Y$112,IF(C1080&lt;EOMONTH($C$1,61),6,IF(AND(C1080&gt;=EOMONTH($C$1,61),C1080&lt;EOMONTH($C$1,90)),9,IF(AND(C1080&gt;=EOMONTH($C$1,91),C1080&lt;EOMONTH($C$1,120)),12,IF(AND(C1080&gt;=EOMONTH($C$1,121),C1080&lt;EOMONTH($C$1,150)),15,IF(AND(C1080&gt;=EOMONTH($C$1,151),C1080&lt;EOMONTH($C$1,180)),18,IF(AND(C1080&gt;=EOMONTH($C$1,181),C1080&lt;EOMONTH($C$1,210)),21,24))))))),"")</f>
        <v/>
      </c>
      <c r="H1080" s="47" t="str">
        <f ca="1">+IF(F1080&lt;&gt;"",F1080*VLOOKUP(YEAR($C1080),'Proyecciones DTF'!$B$4:$Y$112,IF(C1080&lt;EOMONTH($C$1,61),3,IF(AND(C1080&gt;=EOMONTH($C$1,61),C1080&lt;EOMONTH($C$1,90)),6,IF(AND(C1080&gt;=EOMONTH($C$1,91),C1080&lt;EOMONTH($C$1,120)),9,IF(AND(C1080&gt;=EOMONTH($C$1,121),C1080&lt;EOMONTH($C$1,150)),12,IF(AND(C1080&gt;=EOMONTH($C$1,151),C1080&lt;EOMONTH($C$1,180)),15,IF(AND(C1080&gt;=EOMONTH($C$1,181),C1080&lt;EOMONTH($C$1,210)),18,21))))))),"")</f>
        <v/>
      </c>
      <c r="I1080" s="88" t="str">
        <f t="shared" ca="1" si="188"/>
        <v/>
      </c>
      <c r="J1080" s="138" t="str">
        <f t="shared" ca="1" si="189"/>
        <v/>
      </c>
      <c r="K1080" s="43" t="str">
        <f ca="1">+IF(G1080&lt;&gt;"",SUM($G$7:G1080),"")</f>
        <v/>
      </c>
      <c r="L1080" s="46" t="str">
        <f t="shared" ca="1" si="190"/>
        <v/>
      </c>
      <c r="M1080" s="51" t="str">
        <f ca="1">+IF(H1080&lt;&gt;"",SUM($H$7:H1080),"")</f>
        <v/>
      </c>
      <c r="N1080" s="47" t="str">
        <f t="shared" ca="1" si="196"/>
        <v/>
      </c>
      <c r="O1080" s="46" t="str">
        <f t="shared" ca="1" si="192"/>
        <v/>
      </c>
      <c r="P1080" s="46" t="str">
        <f t="shared" ca="1" si="193"/>
        <v/>
      </c>
      <c r="Q1080" s="53" t="str">
        <f t="shared" ca="1" si="194"/>
        <v/>
      </c>
      <c r="R1080" s="53" t="str">
        <f t="shared" ca="1" si="195"/>
        <v/>
      </c>
    </row>
    <row r="1081" spans="1:18" x14ac:dyDescent="0.25">
      <c r="A1081" s="31">
        <v>1075</v>
      </c>
      <c r="B1081" s="37" t="str">
        <f t="shared" ca="1" si="185"/>
        <v/>
      </c>
      <c r="C1081" s="40" t="str">
        <f t="shared" ca="1" si="186"/>
        <v/>
      </c>
      <c r="D1081" s="43" t="str">
        <f ca="1">+IF($C1081&lt;&gt;"",VLOOKUP(YEAR($C1081),'Proyecciones cuota'!$B$5:$C$113,2,FALSE),"")</f>
        <v/>
      </c>
      <c r="E1081" s="171">
        <f ca="1">IFERROR(IF($D1081&lt;&gt;"",VLOOKUP(C1081,Simulador!$H$17:$I$27,2,FALSE),0),0)</f>
        <v>0</v>
      </c>
      <c r="F1081" s="46" t="str">
        <f t="shared" ca="1" si="187"/>
        <v/>
      </c>
      <c r="G1081" s="43" t="str">
        <f ca="1">+IF(F1081&lt;&gt;"",F1081*VLOOKUP(YEAR($C1081),'Proyecciones DTF'!$B$4:$Y$112,IF(C1081&lt;EOMONTH($C$1,61),6,IF(AND(C1081&gt;=EOMONTH($C$1,61),C1081&lt;EOMONTH($C$1,90)),9,IF(AND(C1081&gt;=EOMONTH($C$1,91),C1081&lt;EOMONTH($C$1,120)),12,IF(AND(C1081&gt;=EOMONTH($C$1,121),C1081&lt;EOMONTH($C$1,150)),15,IF(AND(C1081&gt;=EOMONTH($C$1,151),C1081&lt;EOMONTH($C$1,180)),18,IF(AND(C1081&gt;=EOMONTH($C$1,181),C1081&lt;EOMONTH($C$1,210)),21,24))))))),"")</f>
        <v/>
      </c>
      <c r="H1081" s="47" t="str">
        <f ca="1">+IF(F1081&lt;&gt;"",F1081*VLOOKUP(YEAR($C1081),'Proyecciones DTF'!$B$4:$Y$112,IF(C1081&lt;EOMONTH($C$1,61),3,IF(AND(C1081&gt;=EOMONTH($C$1,61),C1081&lt;EOMONTH($C$1,90)),6,IF(AND(C1081&gt;=EOMONTH($C$1,91),C1081&lt;EOMONTH($C$1,120)),9,IF(AND(C1081&gt;=EOMONTH($C$1,121),C1081&lt;EOMONTH($C$1,150)),12,IF(AND(C1081&gt;=EOMONTH($C$1,151),C1081&lt;EOMONTH($C$1,180)),15,IF(AND(C1081&gt;=EOMONTH($C$1,181),C1081&lt;EOMONTH($C$1,210)),18,21))))))),"")</f>
        <v/>
      </c>
      <c r="I1081" s="88" t="str">
        <f t="shared" ca="1" si="188"/>
        <v/>
      </c>
      <c r="J1081" s="138" t="str">
        <f t="shared" ca="1" si="189"/>
        <v/>
      </c>
      <c r="K1081" s="43" t="str">
        <f ca="1">+IF(G1081&lt;&gt;"",SUM($G$7:G1081),"")</f>
        <v/>
      </c>
      <c r="L1081" s="46" t="str">
        <f t="shared" ca="1" si="190"/>
        <v/>
      </c>
      <c r="M1081" s="51" t="str">
        <f ca="1">+IF(H1081&lt;&gt;"",SUM($H$7:H1081),"")</f>
        <v/>
      </c>
      <c r="N1081" s="47" t="str">
        <f t="shared" ca="1" si="196"/>
        <v/>
      </c>
      <c r="O1081" s="46" t="str">
        <f t="shared" ca="1" si="192"/>
        <v/>
      </c>
      <c r="P1081" s="46" t="str">
        <f t="shared" ca="1" si="193"/>
        <v/>
      </c>
      <c r="Q1081" s="53" t="str">
        <f t="shared" ca="1" si="194"/>
        <v/>
      </c>
      <c r="R1081" s="53" t="str">
        <f t="shared" ca="1" si="195"/>
        <v/>
      </c>
    </row>
    <row r="1082" spans="1:18" x14ac:dyDescent="0.25">
      <c r="A1082" s="31">
        <v>1076</v>
      </c>
      <c r="B1082" s="37" t="str">
        <f t="shared" ca="1" si="185"/>
        <v/>
      </c>
      <c r="C1082" s="40" t="str">
        <f t="shared" ca="1" si="186"/>
        <v/>
      </c>
      <c r="D1082" s="43" t="str">
        <f ca="1">+IF($C1082&lt;&gt;"",VLOOKUP(YEAR($C1082),'Proyecciones cuota'!$B$5:$C$113,2,FALSE),"")</f>
        <v/>
      </c>
      <c r="E1082" s="171">
        <f ca="1">IFERROR(IF($D1082&lt;&gt;"",VLOOKUP(C1082,Simulador!$H$17:$I$27,2,FALSE),0),0)</f>
        <v>0</v>
      </c>
      <c r="F1082" s="46" t="str">
        <f t="shared" ca="1" si="187"/>
        <v/>
      </c>
      <c r="G1082" s="43" t="str">
        <f ca="1">+IF(F1082&lt;&gt;"",F1082*VLOOKUP(YEAR($C1082),'Proyecciones DTF'!$B$4:$Y$112,IF(C1082&lt;EOMONTH($C$1,61),6,IF(AND(C1082&gt;=EOMONTH($C$1,61),C1082&lt;EOMONTH($C$1,90)),9,IF(AND(C1082&gt;=EOMONTH($C$1,91),C1082&lt;EOMONTH($C$1,120)),12,IF(AND(C1082&gt;=EOMONTH($C$1,121),C1082&lt;EOMONTH($C$1,150)),15,IF(AND(C1082&gt;=EOMONTH($C$1,151),C1082&lt;EOMONTH($C$1,180)),18,IF(AND(C1082&gt;=EOMONTH($C$1,181),C1082&lt;EOMONTH($C$1,210)),21,24))))))),"")</f>
        <v/>
      </c>
      <c r="H1082" s="47" t="str">
        <f ca="1">+IF(F1082&lt;&gt;"",F1082*VLOOKUP(YEAR($C1082),'Proyecciones DTF'!$B$4:$Y$112,IF(C1082&lt;EOMONTH($C$1,61),3,IF(AND(C1082&gt;=EOMONTH($C$1,61),C1082&lt;EOMONTH($C$1,90)),6,IF(AND(C1082&gt;=EOMONTH($C$1,91),C1082&lt;EOMONTH($C$1,120)),9,IF(AND(C1082&gt;=EOMONTH($C$1,121),C1082&lt;EOMONTH($C$1,150)),12,IF(AND(C1082&gt;=EOMONTH($C$1,151),C1082&lt;EOMONTH($C$1,180)),15,IF(AND(C1082&gt;=EOMONTH($C$1,181),C1082&lt;EOMONTH($C$1,210)),18,21))))))),"")</f>
        <v/>
      </c>
      <c r="I1082" s="88" t="str">
        <f t="shared" ca="1" si="188"/>
        <v/>
      </c>
      <c r="J1082" s="138" t="str">
        <f t="shared" ca="1" si="189"/>
        <v/>
      </c>
      <c r="K1082" s="43" t="str">
        <f ca="1">+IF(G1082&lt;&gt;"",SUM($G$7:G1082),"")</f>
        <v/>
      </c>
      <c r="L1082" s="46" t="str">
        <f t="shared" ca="1" si="190"/>
        <v/>
      </c>
      <c r="M1082" s="51" t="str">
        <f ca="1">+IF(H1082&lt;&gt;"",SUM($H$7:H1082),"")</f>
        <v/>
      </c>
      <c r="N1082" s="47" t="str">
        <f t="shared" ca="1" si="196"/>
        <v/>
      </c>
      <c r="O1082" s="46" t="str">
        <f t="shared" ca="1" si="192"/>
        <v/>
      </c>
      <c r="P1082" s="46" t="str">
        <f t="shared" ca="1" si="193"/>
        <v/>
      </c>
      <c r="Q1082" s="53" t="str">
        <f t="shared" ca="1" si="194"/>
        <v/>
      </c>
      <c r="R1082" s="53" t="str">
        <f t="shared" ca="1" si="195"/>
        <v/>
      </c>
    </row>
    <row r="1083" spans="1:18" x14ac:dyDescent="0.25">
      <c r="A1083" s="31">
        <v>1077</v>
      </c>
      <c r="B1083" s="37" t="str">
        <f t="shared" ca="1" si="185"/>
        <v/>
      </c>
      <c r="C1083" s="40" t="str">
        <f t="shared" ca="1" si="186"/>
        <v/>
      </c>
      <c r="D1083" s="43" t="str">
        <f ca="1">+IF($C1083&lt;&gt;"",VLOOKUP(YEAR($C1083),'Proyecciones cuota'!$B$5:$C$113,2,FALSE),"")</f>
        <v/>
      </c>
      <c r="E1083" s="171">
        <f ca="1">IFERROR(IF($D1083&lt;&gt;"",VLOOKUP(C1083,Simulador!$H$17:$I$27,2,FALSE),0),0)</f>
        <v>0</v>
      </c>
      <c r="F1083" s="46" t="str">
        <f t="shared" ca="1" si="187"/>
        <v/>
      </c>
      <c r="G1083" s="43" t="str">
        <f ca="1">+IF(F1083&lt;&gt;"",F1083*VLOOKUP(YEAR($C1083),'Proyecciones DTF'!$B$4:$Y$112,IF(C1083&lt;EOMONTH($C$1,61),6,IF(AND(C1083&gt;=EOMONTH($C$1,61),C1083&lt;EOMONTH($C$1,90)),9,IF(AND(C1083&gt;=EOMONTH($C$1,91),C1083&lt;EOMONTH($C$1,120)),12,IF(AND(C1083&gt;=EOMONTH($C$1,121),C1083&lt;EOMONTH($C$1,150)),15,IF(AND(C1083&gt;=EOMONTH($C$1,151),C1083&lt;EOMONTH($C$1,180)),18,IF(AND(C1083&gt;=EOMONTH($C$1,181),C1083&lt;EOMONTH($C$1,210)),21,24))))))),"")</f>
        <v/>
      </c>
      <c r="H1083" s="47" t="str">
        <f ca="1">+IF(F1083&lt;&gt;"",F1083*VLOOKUP(YEAR($C1083),'Proyecciones DTF'!$B$4:$Y$112,IF(C1083&lt;EOMONTH($C$1,61),3,IF(AND(C1083&gt;=EOMONTH($C$1,61),C1083&lt;EOMONTH($C$1,90)),6,IF(AND(C1083&gt;=EOMONTH($C$1,91),C1083&lt;EOMONTH($C$1,120)),9,IF(AND(C1083&gt;=EOMONTH($C$1,121),C1083&lt;EOMONTH($C$1,150)),12,IF(AND(C1083&gt;=EOMONTH($C$1,151),C1083&lt;EOMONTH($C$1,180)),15,IF(AND(C1083&gt;=EOMONTH($C$1,181),C1083&lt;EOMONTH($C$1,210)),18,21))))))),"")</f>
        <v/>
      </c>
      <c r="I1083" s="88" t="str">
        <f t="shared" ca="1" si="188"/>
        <v/>
      </c>
      <c r="J1083" s="138" t="str">
        <f t="shared" ca="1" si="189"/>
        <v/>
      </c>
      <c r="K1083" s="43" t="str">
        <f ca="1">+IF(G1083&lt;&gt;"",SUM($G$7:G1083),"")</f>
        <v/>
      </c>
      <c r="L1083" s="46" t="str">
        <f t="shared" ca="1" si="190"/>
        <v/>
      </c>
      <c r="M1083" s="51" t="str">
        <f ca="1">+IF(H1083&lt;&gt;"",SUM($H$7:H1083),"")</f>
        <v/>
      </c>
      <c r="N1083" s="47" t="str">
        <f t="shared" ca="1" si="196"/>
        <v/>
      </c>
      <c r="O1083" s="46" t="str">
        <f t="shared" ca="1" si="192"/>
        <v/>
      </c>
      <c r="P1083" s="46" t="str">
        <f t="shared" ca="1" si="193"/>
        <v/>
      </c>
      <c r="Q1083" s="53" t="str">
        <f t="shared" ca="1" si="194"/>
        <v/>
      </c>
      <c r="R1083" s="53" t="str">
        <f t="shared" ca="1" si="195"/>
        <v/>
      </c>
    </row>
    <row r="1084" spans="1:18" x14ac:dyDescent="0.25">
      <c r="A1084" s="31">
        <v>1078</v>
      </c>
      <c r="B1084" s="37" t="str">
        <f t="shared" ca="1" si="185"/>
        <v/>
      </c>
      <c r="C1084" s="40" t="str">
        <f t="shared" ca="1" si="186"/>
        <v/>
      </c>
      <c r="D1084" s="43" t="str">
        <f ca="1">+IF($C1084&lt;&gt;"",VLOOKUP(YEAR($C1084),'Proyecciones cuota'!$B$5:$C$113,2,FALSE),"")</f>
        <v/>
      </c>
      <c r="E1084" s="171">
        <f ca="1">IFERROR(IF($D1084&lt;&gt;"",VLOOKUP(C1084,Simulador!$H$17:$I$27,2,FALSE),0),0)</f>
        <v>0</v>
      </c>
      <c r="F1084" s="46" t="str">
        <f t="shared" ca="1" si="187"/>
        <v/>
      </c>
      <c r="G1084" s="43" t="str">
        <f ca="1">+IF(F1084&lt;&gt;"",F1084*VLOOKUP(YEAR($C1084),'Proyecciones DTF'!$B$4:$Y$112,IF(C1084&lt;EOMONTH($C$1,61),6,IF(AND(C1084&gt;=EOMONTH($C$1,61),C1084&lt;EOMONTH($C$1,90)),9,IF(AND(C1084&gt;=EOMONTH($C$1,91),C1084&lt;EOMONTH($C$1,120)),12,IF(AND(C1084&gt;=EOMONTH($C$1,121),C1084&lt;EOMONTH($C$1,150)),15,IF(AND(C1084&gt;=EOMONTH($C$1,151),C1084&lt;EOMONTH($C$1,180)),18,IF(AND(C1084&gt;=EOMONTH($C$1,181),C1084&lt;EOMONTH($C$1,210)),21,24))))))),"")</f>
        <v/>
      </c>
      <c r="H1084" s="47" t="str">
        <f ca="1">+IF(F1084&lt;&gt;"",F1084*VLOOKUP(YEAR($C1084),'Proyecciones DTF'!$B$4:$Y$112,IF(C1084&lt;EOMONTH($C$1,61),3,IF(AND(C1084&gt;=EOMONTH($C$1,61),C1084&lt;EOMONTH($C$1,90)),6,IF(AND(C1084&gt;=EOMONTH($C$1,91),C1084&lt;EOMONTH($C$1,120)),9,IF(AND(C1084&gt;=EOMONTH($C$1,121),C1084&lt;EOMONTH($C$1,150)),12,IF(AND(C1084&gt;=EOMONTH($C$1,151),C1084&lt;EOMONTH($C$1,180)),15,IF(AND(C1084&gt;=EOMONTH($C$1,181),C1084&lt;EOMONTH($C$1,210)),18,21))))))),"")</f>
        <v/>
      </c>
      <c r="I1084" s="88" t="str">
        <f t="shared" ca="1" si="188"/>
        <v/>
      </c>
      <c r="J1084" s="138" t="str">
        <f t="shared" ca="1" si="189"/>
        <v/>
      </c>
      <c r="K1084" s="43" t="str">
        <f ca="1">+IF(G1084&lt;&gt;"",SUM($G$7:G1084),"")</f>
        <v/>
      </c>
      <c r="L1084" s="46" t="str">
        <f t="shared" ca="1" si="190"/>
        <v/>
      </c>
      <c r="M1084" s="51" t="str">
        <f ca="1">+IF(H1084&lt;&gt;"",SUM($H$7:H1084),"")</f>
        <v/>
      </c>
      <c r="N1084" s="47" t="str">
        <f t="shared" ca="1" si="196"/>
        <v/>
      </c>
      <c r="O1084" s="46" t="str">
        <f t="shared" ca="1" si="192"/>
        <v/>
      </c>
      <c r="P1084" s="46" t="str">
        <f t="shared" ca="1" si="193"/>
        <v/>
      </c>
      <c r="Q1084" s="53" t="str">
        <f t="shared" ca="1" si="194"/>
        <v/>
      </c>
      <c r="R1084" s="53" t="str">
        <f t="shared" ca="1" si="195"/>
        <v/>
      </c>
    </row>
    <row r="1085" spans="1:18" x14ac:dyDescent="0.25">
      <c r="A1085" s="31">
        <v>1079</v>
      </c>
      <c r="B1085" s="37" t="str">
        <f t="shared" ca="1" si="185"/>
        <v/>
      </c>
      <c r="C1085" s="40" t="str">
        <f t="shared" ca="1" si="186"/>
        <v/>
      </c>
      <c r="D1085" s="43" t="str">
        <f ca="1">+IF($C1085&lt;&gt;"",VLOOKUP(YEAR($C1085),'Proyecciones cuota'!$B$5:$C$113,2,FALSE),"")</f>
        <v/>
      </c>
      <c r="E1085" s="171">
        <f ca="1">IFERROR(IF($D1085&lt;&gt;"",VLOOKUP(C1085,Simulador!$H$17:$I$27,2,FALSE),0),0)</f>
        <v>0</v>
      </c>
      <c r="F1085" s="46" t="str">
        <f t="shared" ca="1" si="187"/>
        <v/>
      </c>
      <c r="G1085" s="43" t="str">
        <f ca="1">+IF(F1085&lt;&gt;"",F1085*VLOOKUP(YEAR($C1085),'Proyecciones DTF'!$B$4:$Y$112,IF(C1085&lt;EOMONTH($C$1,61),6,IF(AND(C1085&gt;=EOMONTH($C$1,61),C1085&lt;EOMONTH($C$1,90)),9,IF(AND(C1085&gt;=EOMONTH($C$1,91),C1085&lt;EOMONTH($C$1,120)),12,IF(AND(C1085&gt;=EOMONTH($C$1,121),C1085&lt;EOMONTH($C$1,150)),15,IF(AND(C1085&gt;=EOMONTH($C$1,151),C1085&lt;EOMONTH($C$1,180)),18,IF(AND(C1085&gt;=EOMONTH($C$1,181),C1085&lt;EOMONTH($C$1,210)),21,24))))))),"")</f>
        <v/>
      </c>
      <c r="H1085" s="47" t="str">
        <f ca="1">+IF(F1085&lt;&gt;"",F1085*VLOOKUP(YEAR($C1085),'Proyecciones DTF'!$B$4:$Y$112,IF(C1085&lt;EOMONTH($C$1,61),3,IF(AND(C1085&gt;=EOMONTH($C$1,61),C1085&lt;EOMONTH($C$1,90)),6,IF(AND(C1085&gt;=EOMONTH($C$1,91),C1085&lt;EOMONTH($C$1,120)),9,IF(AND(C1085&gt;=EOMONTH($C$1,121),C1085&lt;EOMONTH($C$1,150)),12,IF(AND(C1085&gt;=EOMONTH($C$1,151),C1085&lt;EOMONTH($C$1,180)),15,IF(AND(C1085&gt;=EOMONTH($C$1,181),C1085&lt;EOMONTH($C$1,210)),18,21))))))),"")</f>
        <v/>
      </c>
      <c r="I1085" s="88" t="str">
        <f t="shared" ca="1" si="188"/>
        <v/>
      </c>
      <c r="J1085" s="138" t="str">
        <f t="shared" ca="1" si="189"/>
        <v/>
      </c>
      <c r="K1085" s="43" t="str">
        <f ca="1">+IF(G1085&lt;&gt;"",SUM($G$7:G1085),"")</f>
        <v/>
      </c>
      <c r="L1085" s="46" t="str">
        <f t="shared" ca="1" si="190"/>
        <v/>
      </c>
      <c r="M1085" s="51" t="str">
        <f ca="1">+IF(H1085&lt;&gt;"",SUM($H$7:H1085),"")</f>
        <v/>
      </c>
      <c r="N1085" s="47" t="str">
        <f t="shared" ca="1" si="196"/>
        <v/>
      </c>
      <c r="O1085" s="46" t="str">
        <f t="shared" ca="1" si="192"/>
        <v/>
      </c>
      <c r="P1085" s="46" t="str">
        <f t="shared" ca="1" si="193"/>
        <v/>
      </c>
      <c r="Q1085" s="53" t="str">
        <f t="shared" ca="1" si="194"/>
        <v/>
      </c>
      <c r="R1085" s="53" t="str">
        <f t="shared" ca="1" si="195"/>
        <v/>
      </c>
    </row>
    <row r="1086" spans="1:18" x14ac:dyDescent="0.25">
      <c r="A1086" s="31">
        <v>1080</v>
      </c>
      <c r="B1086" s="37" t="str">
        <f t="shared" ca="1" si="185"/>
        <v/>
      </c>
      <c r="C1086" s="40" t="str">
        <f t="shared" ca="1" si="186"/>
        <v/>
      </c>
      <c r="D1086" s="43" t="str">
        <f ca="1">+IF($C1086&lt;&gt;"",VLOOKUP(YEAR($C1086),'Proyecciones cuota'!$B$5:$C$113,2,FALSE),"")</f>
        <v/>
      </c>
      <c r="E1086" s="171">
        <f ca="1">IFERROR(IF($D1086&lt;&gt;"",VLOOKUP(C1086,Simulador!$H$17:$I$27,2,FALSE),0),0)</f>
        <v>0</v>
      </c>
      <c r="F1086" s="46" t="str">
        <f t="shared" ca="1" si="187"/>
        <v/>
      </c>
      <c r="G1086" s="43" t="str">
        <f ca="1">+IF(F1086&lt;&gt;"",F1086*VLOOKUP(YEAR($C1086),'Proyecciones DTF'!$B$4:$Y$112,IF(C1086&lt;EOMONTH($C$1,61),6,IF(AND(C1086&gt;=EOMONTH($C$1,61),C1086&lt;EOMONTH($C$1,90)),9,IF(AND(C1086&gt;=EOMONTH($C$1,91),C1086&lt;EOMONTH($C$1,120)),12,IF(AND(C1086&gt;=EOMONTH($C$1,121),C1086&lt;EOMONTH($C$1,150)),15,IF(AND(C1086&gt;=EOMONTH($C$1,151),C1086&lt;EOMONTH($C$1,180)),18,IF(AND(C1086&gt;=EOMONTH($C$1,181),C1086&lt;EOMONTH($C$1,210)),21,24))))))),"")</f>
        <v/>
      </c>
      <c r="H1086" s="47" t="str">
        <f ca="1">+IF(F1086&lt;&gt;"",F1086*VLOOKUP(YEAR($C1086),'Proyecciones DTF'!$B$4:$Y$112,IF(C1086&lt;EOMONTH($C$1,61),3,IF(AND(C1086&gt;=EOMONTH($C$1,61),C1086&lt;EOMONTH($C$1,90)),6,IF(AND(C1086&gt;=EOMONTH($C$1,91),C1086&lt;EOMONTH($C$1,120)),9,IF(AND(C1086&gt;=EOMONTH($C$1,121),C1086&lt;EOMONTH($C$1,150)),12,IF(AND(C1086&gt;=EOMONTH($C$1,151),C1086&lt;EOMONTH($C$1,180)),15,IF(AND(C1086&gt;=EOMONTH($C$1,181),C1086&lt;EOMONTH($C$1,210)),18,21))))))),"")</f>
        <v/>
      </c>
      <c r="I1086" s="88" t="str">
        <f t="shared" ca="1" si="188"/>
        <v/>
      </c>
      <c r="J1086" s="138" t="str">
        <f t="shared" ca="1" si="189"/>
        <v/>
      </c>
      <c r="K1086" s="43" t="str">
        <f ca="1">+IF(G1086&lt;&gt;"",SUM($G$7:G1086),"")</f>
        <v/>
      </c>
      <c r="L1086" s="46" t="str">
        <f t="shared" ca="1" si="190"/>
        <v/>
      </c>
      <c r="M1086" s="51" t="str">
        <f ca="1">+IF(H1086&lt;&gt;"",SUM($H$7:H1086),"")</f>
        <v/>
      </c>
      <c r="N1086" s="47" t="str">
        <f t="shared" ca="1" si="196"/>
        <v/>
      </c>
      <c r="O1086" s="46" t="str">
        <f t="shared" ca="1" si="192"/>
        <v/>
      </c>
      <c r="P1086" s="46" t="str">
        <f t="shared" ca="1" si="193"/>
        <v/>
      </c>
      <c r="Q1086" s="53" t="str">
        <f t="shared" ca="1" si="194"/>
        <v/>
      </c>
      <c r="R1086" s="53" t="str">
        <f t="shared" ca="1" si="195"/>
        <v/>
      </c>
    </row>
    <row r="1087" spans="1:18" x14ac:dyDescent="0.25">
      <c r="A1087" s="31">
        <v>1081</v>
      </c>
      <c r="B1087" s="37" t="str">
        <f t="shared" ca="1" si="185"/>
        <v/>
      </c>
      <c r="C1087" s="40" t="str">
        <f t="shared" ca="1" si="186"/>
        <v/>
      </c>
      <c r="D1087" s="43" t="str">
        <f ca="1">+IF($C1087&lt;&gt;"",VLOOKUP(YEAR($C1087),'Proyecciones cuota'!$B$5:$C$113,2,FALSE),"")</f>
        <v/>
      </c>
      <c r="E1087" s="171">
        <f ca="1">IFERROR(IF($D1087&lt;&gt;"",VLOOKUP(C1087,Simulador!$H$17:$I$27,2,FALSE),0),0)</f>
        <v>0</v>
      </c>
      <c r="F1087" s="46" t="str">
        <f t="shared" ca="1" si="187"/>
        <v/>
      </c>
      <c r="G1087" s="43" t="str">
        <f ca="1">+IF(F1087&lt;&gt;"",F1087*VLOOKUP(YEAR($C1087),'Proyecciones DTF'!$B$4:$Y$112,IF(C1087&lt;EOMONTH($C$1,61),6,IF(AND(C1087&gt;=EOMONTH($C$1,61),C1087&lt;EOMONTH($C$1,90)),9,IF(AND(C1087&gt;=EOMONTH($C$1,91),C1087&lt;EOMONTH($C$1,120)),12,IF(AND(C1087&gt;=EOMONTH($C$1,121),C1087&lt;EOMONTH($C$1,150)),15,IF(AND(C1087&gt;=EOMONTH($C$1,151),C1087&lt;EOMONTH($C$1,180)),18,IF(AND(C1087&gt;=EOMONTH($C$1,181),C1087&lt;EOMONTH($C$1,210)),21,24))))))),"")</f>
        <v/>
      </c>
      <c r="H1087" s="47" t="str">
        <f ca="1">+IF(F1087&lt;&gt;"",F1087*VLOOKUP(YEAR($C1087),'Proyecciones DTF'!$B$4:$Y$112,IF(C1087&lt;EOMONTH($C$1,61),3,IF(AND(C1087&gt;=EOMONTH($C$1,61),C1087&lt;EOMONTH($C$1,90)),6,IF(AND(C1087&gt;=EOMONTH($C$1,91),C1087&lt;EOMONTH($C$1,120)),9,IF(AND(C1087&gt;=EOMONTH($C$1,121),C1087&lt;EOMONTH($C$1,150)),12,IF(AND(C1087&gt;=EOMONTH($C$1,151),C1087&lt;EOMONTH($C$1,180)),15,IF(AND(C1087&gt;=EOMONTH($C$1,181),C1087&lt;EOMONTH($C$1,210)),18,21))))))),"")</f>
        <v/>
      </c>
      <c r="I1087" s="88" t="str">
        <f t="shared" ca="1" si="188"/>
        <v/>
      </c>
      <c r="J1087" s="138" t="str">
        <f t="shared" ca="1" si="189"/>
        <v/>
      </c>
      <c r="K1087" s="43" t="str">
        <f ca="1">+IF(G1087&lt;&gt;"",SUM($G$7:G1087),"")</f>
        <v/>
      </c>
      <c r="L1087" s="46" t="str">
        <f t="shared" ca="1" si="190"/>
        <v/>
      </c>
      <c r="M1087" s="51" t="str">
        <f ca="1">+IF(H1087&lt;&gt;"",SUM($H$7:H1087),"")</f>
        <v/>
      </c>
      <c r="N1087" s="47" t="str">
        <f t="shared" ca="1" si="196"/>
        <v/>
      </c>
      <c r="O1087" s="46" t="str">
        <f t="shared" ca="1" si="192"/>
        <v/>
      </c>
      <c r="P1087" s="46" t="str">
        <f t="shared" ca="1" si="193"/>
        <v/>
      </c>
      <c r="Q1087" s="53" t="str">
        <f t="shared" ca="1" si="194"/>
        <v/>
      </c>
      <c r="R1087" s="53" t="str">
        <f t="shared" ca="1" si="195"/>
        <v/>
      </c>
    </row>
    <row r="1088" spans="1:18" x14ac:dyDescent="0.25">
      <c r="A1088" s="31">
        <v>1082</v>
      </c>
      <c r="B1088" s="37" t="str">
        <f t="shared" ref="B1088:B1151" ca="1" si="197">+IF(C1088&lt;&gt;"",YEAR(C1088),"")</f>
        <v/>
      </c>
      <c r="C1088" s="40" t="str">
        <f t="shared" ref="C1088:C1151" ca="1" si="198">+IF(EOMONTH($C$1,A1088)&lt;=EOMONTH($C$1,$C$2*12),EOMONTH($C$1,A1088),"")</f>
        <v/>
      </c>
      <c r="D1088" s="43" t="str">
        <f ca="1">+IF($C1088&lt;&gt;"",VLOOKUP(YEAR($C1088),'Proyecciones cuota'!$B$5:$C$113,2,FALSE),"")</f>
        <v/>
      </c>
      <c r="E1088" s="171">
        <f ca="1">IFERROR(IF($D1088&lt;&gt;"",VLOOKUP(C1088,Simulador!$H$17:$I$27,2,FALSE),0),0)</f>
        <v>0</v>
      </c>
      <c r="F1088" s="46" t="str">
        <f t="shared" ca="1" si="187"/>
        <v/>
      </c>
      <c r="G1088" s="43" t="str">
        <f ca="1">+IF(F1088&lt;&gt;"",F1088*VLOOKUP(YEAR($C1088),'Proyecciones DTF'!$B$4:$Y$112,IF(C1088&lt;EOMONTH($C$1,61),6,IF(AND(C1088&gt;=EOMONTH($C$1,61),C1088&lt;EOMONTH($C$1,90)),9,IF(AND(C1088&gt;=EOMONTH($C$1,91),C1088&lt;EOMONTH($C$1,120)),12,IF(AND(C1088&gt;=EOMONTH($C$1,121),C1088&lt;EOMONTH($C$1,150)),15,IF(AND(C1088&gt;=EOMONTH($C$1,151),C1088&lt;EOMONTH($C$1,180)),18,IF(AND(C1088&gt;=EOMONTH($C$1,181),C1088&lt;EOMONTH($C$1,210)),21,24))))))),"")</f>
        <v/>
      </c>
      <c r="H1088" s="47" t="str">
        <f ca="1">+IF(F1088&lt;&gt;"",F1088*VLOOKUP(YEAR($C1088),'Proyecciones DTF'!$B$4:$Y$112,IF(C1088&lt;EOMONTH($C$1,61),3,IF(AND(C1088&gt;=EOMONTH($C$1,61),C1088&lt;EOMONTH($C$1,90)),6,IF(AND(C1088&gt;=EOMONTH($C$1,91),C1088&lt;EOMONTH($C$1,120)),9,IF(AND(C1088&gt;=EOMONTH($C$1,121),C1088&lt;EOMONTH($C$1,150)),12,IF(AND(C1088&gt;=EOMONTH($C$1,151),C1088&lt;EOMONTH($C$1,180)),15,IF(AND(C1088&gt;=EOMONTH($C$1,181),C1088&lt;EOMONTH($C$1,210)),18,21))))))),"")</f>
        <v/>
      </c>
      <c r="I1088" s="88" t="str">
        <f t="shared" ref="I1088:I1151" ca="1" si="199">IF(G1088="","",((1+G1088/F1088)^(12/1))-1)</f>
        <v/>
      </c>
      <c r="J1088" s="138" t="str">
        <f t="shared" ref="J1088:J1151" ca="1" si="200">IFERROR(((1+H1088/F1088)^(12/1))-1,"")</f>
        <v/>
      </c>
      <c r="K1088" s="43" t="str">
        <f ca="1">+IF(G1088&lt;&gt;"",SUM($G$7:G1088),"")</f>
        <v/>
      </c>
      <c r="L1088" s="46" t="str">
        <f t="shared" ref="L1088:L1151" ca="1" si="201">IF(K1088="","",K1088*93%)</f>
        <v/>
      </c>
      <c r="M1088" s="51" t="str">
        <f ca="1">+IF(H1088&lt;&gt;"",SUM($H$7:H1088),"")</f>
        <v/>
      </c>
      <c r="N1088" s="47" t="str">
        <f t="shared" ref="N1088:N1151" ca="1" si="202">IF(M1088="","",M1088*$U$13)</f>
        <v/>
      </c>
      <c r="O1088" s="46" t="str">
        <f t="shared" ref="O1088:O1151" ca="1" si="203">+IF(K1088&lt;&gt;"",F1088+K1088,"")</f>
        <v/>
      </c>
      <c r="P1088" s="46" t="str">
        <f t="shared" ref="P1088:P1151" ca="1" si="204">IF(L1088="","",F1088+L1088)</f>
        <v/>
      </c>
      <c r="Q1088" s="53" t="str">
        <f t="shared" ref="Q1088:Q1151" ca="1" si="205">+IF(M1088&lt;&gt;"",F1088+M1088,"")</f>
        <v/>
      </c>
      <c r="R1088" s="53" t="str">
        <f t="shared" ref="R1088:R1151" ca="1" si="206">IF(N1088="","",F1088+N1088)</f>
        <v/>
      </c>
    </row>
    <row r="1089" spans="1:18" x14ac:dyDescent="0.25">
      <c r="A1089" s="31">
        <v>1083</v>
      </c>
      <c r="B1089" s="37" t="str">
        <f t="shared" ca="1" si="197"/>
        <v/>
      </c>
      <c r="C1089" s="40" t="str">
        <f t="shared" ca="1" si="198"/>
        <v/>
      </c>
      <c r="D1089" s="43" t="str">
        <f ca="1">+IF($C1089&lt;&gt;"",VLOOKUP(YEAR($C1089),'Proyecciones cuota'!$B$5:$C$113,2,FALSE),"")</f>
        <v/>
      </c>
      <c r="E1089" s="171">
        <f ca="1">IFERROR(IF($D1089&lt;&gt;"",VLOOKUP(C1089,Simulador!$H$17:$I$27,2,FALSE),0),0)</f>
        <v>0</v>
      </c>
      <c r="F1089" s="46" t="str">
        <f t="shared" ca="1" si="187"/>
        <v/>
      </c>
      <c r="G1089" s="43" t="str">
        <f ca="1">+IF(F1089&lt;&gt;"",F1089*VLOOKUP(YEAR($C1089),'Proyecciones DTF'!$B$4:$Y$112,IF(C1089&lt;EOMONTH($C$1,61),6,IF(AND(C1089&gt;=EOMONTH($C$1,61),C1089&lt;EOMONTH($C$1,90)),9,IF(AND(C1089&gt;=EOMONTH($C$1,91),C1089&lt;EOMONTH($C$1,120)),12,IF(AND(C1089&gt;=EOMONTH($C$1,121),C1089&lt;EOMONTH($C$1,150)),15,IF(AND(C1089&gt;=EOMONTH($C$1,151),C1089&lt;EOMONTH($C$1,180)),18,IF(AND(C1089&gt;=EOMONTH($C$1,181),C1089&lt;EOMONTH($C$1,210)),21,24))))))),"")</f>
        <v/>
      </c>
      <c r="H1089" s="47" t="str">
        <f ca="1">+IF(F1089&lt;&gt;"",F1089*VLOOKUP(YEAR($C1089),'Proyecciones DTF'!$B$4:$Y$112,IF(C1089&lt;EOMONTH($C$1,61),3,IF(AND(C1089&gt;=EOMONTH($C$1,61),C1089&lt;EOMONTH($C$1,90)),6,IF(AND(C1089&gt;=EOMONTH($C$1,91),C1089&lt;EOMONTH($C$1,120)),9,IF(AND(C1089&gt;=EOMONTH($C$1,121),C1089&lt;EOMONTH($C$1,150)),12,IF(AND(C1089&gt;=EOMONTH($C$1,151),C1089&lt;EOMONTH($C$1,180)),15,IF(AND(C1089&gt;=EOMONTH($C$1,181),C1089&lt;EOMONTH($C$1,210)),18,21))))))),"")</f>
        <v/>
      </c>
      <c r="I1089" s="88" t="str">
        <f t="shared" ca="1" si="199"/>
        <v/>
      </c>
      <c r="J1089" s="138" t="str">
        <f t="shared" ca="1" si="200"/>
        <v/>
      </c>
      <c r="K1089" s="43" t="str">
        <f ca="1">+IF(G1089&lt;&gt;"",SUM($G$7:G1089),"")</f>
        <v/>
      </c>
      <c r="L1089" s="46" t="str">
        <f t="shared" ca="1" si="201"/>
        <v/>
      </c>
      <c r="M1089" s="51" t="str">
        <f ca="1">+IF(H1089&lt;&gt;"",SUM($H$7:H1089),"")</f>
        <v/>
      </c>
      <c r="N1089" s="47" t="str">
        <f t="shared" ca="1" si="202"/>
        <v/>
      </c>
      <c r="O1089" s="46" t="str">
        <f t="shared" ca="1" si="203"/>
        <v/>
      </c>
      <c r="P1089" s="46" t="str">
        <f t="shared" ca="1" si="204"/>
        <v/>
      </c>
      <c r="Q1089" s="53" t="str">
        <f t="shared" ca="1" si="205"/>
        <v/>
      </c>
      <c r="R1089" s="53" t="str">
        <f t="shared" ca="1" si="206"/>
        <v/>
      </c>
    </row>
    <row r="1090" spans="1:18" x14ac:dyDescent="0.25">
      <c r="A1090" s="31">
        <v>1084</v>
      </c>
      <c r="B1090" s="37" t="str">
        <f t="shared" ca="1" si="197"/>
        <v/>
      </c>
      <c r="C1090" s="40" t="str">
        <f t="shared" ca="1" si="198"/>
        <v/>
      </c>
      <c r="D1090" s="43" t="str">
        <f ca="1">+IF($C1090&lt;&gt;"",VLOOKUP(YEAR($C1090),'Proyecciones cuota'!$B$5:$C$113,2,FALSE),"")</f>
        <v/>
      </c>
      <c r="E1090" s="171">
        <f ca="1">IFERROR(IF($D1090&lt;&gt;"",VLOOKUP(C1090,Simulador!$H$17:$I$27,2,FALSE),0),0)</f>
        <v>0</v>
      </c>
      <c r="F1090" s="46" t="str">
        <f t="shared" ca="1" si="187"/>
        <v/>
      </c>
      <c r="G1090" s="43" t="str">
        <f ca="1">+IF(F1090&lt;&gt;"",F1090*VLOOKUP(YEAR($C1090),'Proyecciones DTF'!$B$4:$Y$112,IF(C1090&lt;EOMONTH($C$1,61),6,IF(AND(C1090&gt;=EOMONTH($C$1,61),C1090&lt;EOMONTH($C$1,90)),9,IF(AND(C1090&gt;=EOMONTH($C$1,91),C1090&lt;EOMONTH($C$1,120)),12,IF(AND(C1090&gt;=EOMONTH($C$1,121),C1090&lt;EOMONTH($C$1,150)),15,IF(AND(C1090&gt;=EOMONTH($C$1,151),C1090&lt;EOMONTH($C$1,180)),18,IF(AND(C1090&gt;=EOMONTH($C$1,181),C1090&lt;EOMONTH($C$1,210)),21,24))))))),"")</f>
        <v/>
      </c>
      <c r="H1090" s="47" t="str">
        <f ca="1">+IF(F1090&lt;&gt;"",F1090*VLOOKUP(YEAR($C1090),'Proyecciones DTF'!$B$4:$Y$112,IF(C1090&lt;EOMONTH($C$1,61),3,IF(AND(C1090&gt;=EOMONTH($C$1,61),C1090&lt;EOMONTH($C$1,90)),6,IF(AND(C1090&gt;=EOMONTH($C$1,91),C1090&lt;EOMONTH($C$1,120)),9,IF(AND(C1090&gt;=EOMONTH($C$1,121),C1090&lt;EOMONTH($C$1,150)),12,IF(AND(C1090&gt;=EOMONTH($C$1,151),C1090&lt;EOMONTH($C$1,180)),15,IF(AND(C1090&gt;=EOMONTH($C$1,181),C1090&lt;EOMONTH($C$1,210)),18,21))))))),"")</f>
        <v/>
      </c>
      <c r="I1090" s="88" t="str">
        <f t="shared" ca="1" si="199"/>
        <v/>
      </c>
      <c r="J1090" s="138" t="str">
        <f t="shared" ca="1" si="200"/>
        <v/>
      </c>
      <c r="K1090" s="43" t="str">
        <f ca="1">+IF(G1090&lt;&gt;"",SUM($G$7:G1090),"")</f>
        <v/>
      </c>
      <c r="L1090" s="46" t="str">
        <f t="shared" ca="1" si="201"/>
        <v/>
      </c>
      <c r="M1090" s="51" t="str">
        <f ca="1">+IF(H1090&lt;&gt;"",SUM($H$7:H1090),"")</f>
        <v/>
      </c>
      <c r="N1090" s="47" t="str">
        <f t="shared" ca="1" si="202"/>
        <v/>
      </c>
      <c r="O1090" s="46" t="str">
        <f t="shared" ca="1" si="203"/>
        <v/>
      </c>
      <c r="P1090" s="46" t="str">
        <f t="shared" ca="1" si="204"/>
        <v/>
      </c>
      <c r="Q1090" s="53" t="str">
        <f t="shared" ca="1" si="205"/>
        <v/>
      </c>
      <c r="R1090" s="53" t="str">
        <f t="shared" ca="1" si="206"/>
        <v/>
      </c>
    </row>
    <row r="1091" spans="1:18" x14ac:dyDescent="0.25">
      <c r="A1091" s="31">
        <v>1085</v>
      </c>
      <c r="B1091" s="37" t="str">
        <f t="shared" ca="1" si="197"/>
        <v/>
      </c>
      <c r="C1091" s="40" t="str">
        <f t="shared" ca="1" si="198"/>
        <v/>
      </c>
      <c r="D1091" s="43" t="str">
        <f ca="1">+IF($C1091&lt;&gt;"",VLOOKUP(YEAR($C1091),'Proyecciones cuota'!$B$5:$C$113,2,FALSE),"")</f>
        <v/>
      </c>
      <c r="E1091" s="171">
        <f ca="1">IFERROR(IF($D1091&lt;&gt;"",VLOOKUP(C1091,Simulador!$H$17:$I$27,2,FALSE),0),0)</f>
        <v>0</v>
      </c>
      <c r="F1091" s="46" t="str">
        <f t="shared" ca="1" si="187"/>
        <v/>
      </c>
      <c r="G1091" s="43" t="str">
        <f ca="1">+IF(F1091&lt;&gt;"",F1091*VLOOKUP(YEAR($C1091),'Proyecciones DTF'!$B$4:$Y$112,IF(C1091&lt;EOMONTH($C$1,61),6,IF(AND(C1091&gt;=EOMONTH($C$1,61),C1091&lt;EOMONTH($C$1,90)),9,IF(AND(C1091&gt;=EOMONTH($C$1,91),C1091&lt;EOMONTH($C$1,120)),12,IF(AND(C1091&gt;=EOMONTH($C$1,121),C1091&lt;EOMONTH($C$1,150)),15,IF(AND(C1091&gt;=EOMONTH($C$1,151),C1091&lt;EOMONTH($C$1,180)),18,IF(AND(C1091&gt;=EOMONTH($C$1,181),C1091&lt;EOMONTH($C$1,210)),21,24))))))),"")</f>
        <v/>
      </c>
      <c r="H1091" s="47" t="str">
        <f ca="1">+IF(F1091&lt;&gt;"",F1091*VLOOKUP(YEAR($C1091),'Proyecciones DTF'!$B$4:$Y$112,IF(C1091&lt;EOMONTH($C$1,61),3,IF(AND(C1091&gt;=EOMONTH($C$1,61),C1091&lt;EOMONTH($C$1,90)),6,IF(AND(C1091&gt;=EOMONTH($C$1,91),C1091&lt;EOMONTH($C$1,120)),9,IF(AND(C1091&gt;=EOMONTH($C$1,121),C1091&lt;EOMONTH($C$1,150)),12,IF(AND(C1091&gt;=EOMONTH($C$1,151),C1091&lt;EOMONTH($C$1,180)),15,IF(AND(C1091&gt;=EOMONTH($C$1,181),C1091&lt;EOMONTH($C$1,210)),18,21))))))),"")</f>
        <v/>
      </c>
      <c r="I1091" s="88" t="str">
        <f t="shared" ca="1" si="199"/>
        <v/>
      </c>
      <c r="J1091" s="138" t="str">
        <f t="shared" ca="1" si="200"/>
        <v/>
      </c>
      <c r="K1091" s="43" t="str">
        <f ca="1">+IF(G1091&lt;&gt;"",SUM($G$7:G1091),"")</f>
        <v/>
      </c>
      <c r="L1091" s="46" t="str">
        <f t="shared" ca="1" si="201"/>
        <v/>
      </c>
      <c r="M1091" s="51" t="str">
        <f ca="1">+IF(H1091&lt;&gt;"",SUM($H$7:H1091),"")</f>
        <v/>
      </c>
      <c r="N1091" s="47" t="str">
        <f t="shared" ca="1" si="202"/>
        <v/>
      </c>
      <c r="O1091" s="46" t="str">
        <f t="shared" ca="1" si="203"/>
        <v/>
      </c>
      <c r="P1091" s="46" t="str">
        <f t="shared" ca="1" si="204"/>
        <v/>
      </c>
      <c r="Q1091" s="53" t="str">
        <f t="shared" ca="1" si="205"/>
        <v/>
      </c>
      <c r="R1091" s="53" t="str">
        <f t="shared" ca="1" si="206"/>
        <v/>
      </c>
    </row>
    <row r="1092" spans="1:18" x14ac:dyDescent="0.25">
      <c r="A1092" s="31">
        <v>1086</v>
      </c>
      <c r="B1092" s="37" t="str">
        <f t="shared" ca="1" si="197"/>
        <v/>
      </c>
      <c r="C1092" s="40" t="str">
        <f t="shared" ca="1" si="198"/>
        <v/>
      </c>
      <c r="D1092" s="43" t="str">
        <f ca="1">+IF($C1092&lt;&gt;"",VLOOKUP(YEAR($C1092),'Proyecciones cuota'!$B$5:$C$113,2,FALSE),"")</f>
        <v/>
      </c>
      <c r="E1092" s="171">
        <f ca="1">IFERROR(IF($D1092&lt;&gt;"",VLOOKUP(C1092,Simulador!$H$17:$I$27,2,FALSE),0),0)</f>
        <v>0</v>
      </c>
      <c r="F1092" s="46" t="str">
        <f t="shared" ca="1" si="187"/>
        <v/>
      </c>
      <c r="G1092" s="43" t="str">
        <f ca="1">+IF(F1092&lt;&gt;"",F1092*VLOOKUP(YEAR($C1092),'Proyecciones DTF'!$B$4:$Y$112,IF(C1092&lt;EOMONTH($C$1,61),6,IF(AND(C1092&gt;=EOMONTH($C$1,61),C1092&lt;EOMONTH($C$1,90)),9,IF(AND(C1092&gt;=EOMONTH($C$1,91),C1092&lt;EOMONTH($C$1,120)),12,IF(AND(C1092&gt;=EOMONTH($C$1,121),C1092&lt;EOMONTH($C$1,150)),15,IF(AND(C1092&gt;=EOMONTH($C$1,151),C1092&lt;EOMONTH($C$1,180)),18,IF(AND(C1092&gt;=EOMONTH($C$1,181),C1092&lt;EOMONTH($C$1,210)),21,24))))))),"")</f>
        <v/>
      </c>
      <c r="H1092" s="47" t="str">
        <f ca="1">+IF(F1092&lt;&gt;"",F1092*VLOOKUP(YEAR($C1092),'Proyecciones DTF'!$B$4:$Y$112,IF(C1092&lt;EOMONTH($C$1,61),3,IF(AND(C1092&gt;=EOMONTH($C$1,61),C1092&lt;EOMONTH($C$1,90)),6,IF(AND(C1092&gt;=EOMONTH($C$1,91),C1092&lt;EOMONTH($C$1,120)),9,IF(AND(C1092&gt;=EOMONTH($C$1,121),C1092&lt;EOMONTH($C$1,150)),12,IF(AND(C1092&gt;=EOMONTH($C$1,151),C1092&lt;EOMONTH($C$1,180)),15,IF(AND(C1092&gt;=EOMONTH($C$1,181),C1092&lt;EOMONTH($C$1,210)),18,21))))))),"")</f>
        <v/>
      </c>
      <c r="I1092" s="88" t="str">
        <f t="shared" ca="1" si="199"/>
        <v/>
      </c>
      <c r="J1092" s="138" t="str">
        <f t="shared" ca="1" si="200"/>
        <v/>
      </c>
      <c r="K1092" s="43" t="str">
        <f ca="1">+IF(G1092&lt;&gt;"",SUM($G$7:G1092),"")</f>
        <v/>
      </c>
      <c r="L1092" s="46" t="str">
        <f t="shared" ca="1" si="201"/>
        <v/>
      </c>
      <c r="M1092" s="51" t="str">
        <f ca="1">+IF(H1092&lt;&gt;"",SUM($H$7:H1092),"")</f>
        <v/>
      </c>
      <c r="N1092" s="47" t="str">
        <f t="shared" ca="1" si="202"/>
        <v/>
      </c>
      <c r="O1092" s="46" t="str">
        <f t="shared" ca="1" si="203"/>
        <v/>
      </c>
      <c r="P1092" s="46" t="str">
        <f t="shared" ca="1" si="204"/>
        <v/>
      </c>
      <c r="Q1092" s="53" t="str">
        <f t="shared" ca="1" si="205"/>
        <v/>
      </c>
      <c r="R1092" s="53" t="str">
        <f t="shared" ca="1" si="206"/>
        <v/>
      </c>
    </row>
    <row r="1093" spans="1:18" x14ac:dyDescent="0.25">
      <c r="A1093" s="31">
        <v>1087</v>
      </c>
      <c r="B1093" s="37" t="str">
        <f t="shared" ca="1" si="197"/>
        <v/>
      </c>
      <c r="C1093" s="40" t="str">
        <f t="shared" ca="1" si="198"/>
        <v/>
      </c>
      <c r="D1093" s="43" t="str">
        <f ca="1">+IF($C1093&lt;&gt;"",VLOOKUP(YEAR($C1093),'Proyecciones cuota'!$B$5:$C$113,2,FALSE),"")</f>
        <v/>
      </c>
      <c r="E1093" s="171">
        <f ca="1">IFERROR(IF($D1093&lt;&gt;"",VLOOKUP(C1093,Simulador!$H$17:$I$27,2,FALSE),0),0)</f>
        <v>0</v>
      </c>
      <c r="F1093" s="46" t="str">
        <f t="shared" ca="1" si="187"/>
        <v/>
      </c>
      <c r="G1093" s="43" t="str">
        <f ca="1">+IF(F1093&lt;&gt;"",F1093*VLOOKUP(YEAR($C1093),'Proyecciones DTF'!$B$4:$Y$112,IF(C1093&lt;EOMONTH($C$1,61),6,IF(AND(C1093&gt;=EOMONTH($C$1,61),C1093&lt;EOMONTH($C$1,90)),9,IF(AND(C1093&gt;=EOMONTH($C$1,91),C1093&lt;EOMONTH($C$1,120)),12,IF(AND(C1093&gt;=EOMONTH($C$1,121),C1093&lt;EOMONTH($C$1,150)),15,IF(AND(C1093&gt;=EOMONTH($C$1,151),C1093&lt;EOMONTH($C$1,180)),18,IF(AND(C1093&gt;=EOMONTH($C$1,181),C1093&lt;EOMONTH($C$1,210)),21,24))))))),"")</f>
        <v/>
      </c>
      <c r="H1093" s="47" t="str">
        <f ca="1">+IF(F1093&lt;&gt;"",F1093*VLOOKUP(YEAR($C1093),'Proyecciones DTF'!$B$4:$Y$112,IF(C1093&lt;EOMONTH($C$1,61),3,IF(AND(C1093&gt;=EOMONTH($C$1,61),C1093&lt;EOMONTH($C$1,90)),6,IF(AND(C1093&gt;=EOMONTH($C$1,91),C1093&lt;EOMONTH($C$1,120)),9,IF(AND(C1093&gt;=EOMONTH($C$1,121),C1093&lt;EOMONTH($C$1,150)),12,IF(AND(C1093&gt;=EOMONTH($C$1,151),C1093&lt;EOMONTH($C$1,180)),15,IF(AND(C1093&gt;=EOMONTH($C$1,181),C1093&lt;EOMONTH($C$1,210)),18,21))))))),"")</f>
        <v/>
      </c>
      <c r="I1093" s="88" t="str">
        <f t="shared" ca="1" si="199"/>
        <v/>
      </c>
      <c r="J1093" s="138" t="str">
        <f t="shared" ca="1" si="200"/>
        <v/>
      </c>
      <c r="K1093" s="43" t="str">
        <f ca="1">+IF(G1093&lt;&gt;"",SUM($G$7:G1093),"")</f>
        <v/>
      </c>
      <c r="L1093" s="46" t="str">
        <f t="shared" ca="1" si="201"/>
        <v/>
      </c>
      <c r="M1093" s="51" t="str">
        <f ca="1">+IF(H1093&lt;&gt;"",SUM($H$7:H1093),"")</f>
        <v/>
      </c>
      <c r="N1093" s="47" t="str">
        <f t="shared" ca="1" si="202"/>
        <v/>
      </c>
      <c r="O1093" s="46" t="str">
        <f t="shared" ca="1" si="203"/>
        <v/>
      </c>
      <c r="P1093" s="46" t="str">
        <f t="shared" ca="1" si="204"/>
        <v/>
      </c>
      <c r="Q1093" s="53" t="str">
        <f t="shared" ca="1" si="205"/>
        <v/>
      </c>
      <c r="R1093" s="53" t="str">
        <f t="shared" ca="1" si="206"/>
        <v/>
      </c>
    </row>
    <row r="1094" spans="1:18" x14ac:dyDescent="0.25">
      <c r="A1094" s="31">
        <v>1088</v>
      </c>
      <c r="B1094" s="37" t="str">
        <f t="shared" ca="1" si="197"/>
        <v/>
      </c>
      <c r="C1094" s="40" t="str">
        <f t="shared" ca="1" si="198"/>
        <v/>
      </c>
      <c r="D1094" s="43" t="str">
        <f ca="1">+IF($C1094&lt;&gt;"",VLOOKUP(YEAR($C1094),'Proyecciones cuota'!$B$5:$C$113,2,FALSE),"")</f>
        <v/>
      </c>
      <c r="E1094" s="171">
        <f ca="1">IFERROR(IF($D1094&lt;&gt;"",VLOOKUP(C1094,Simulador!$H$17:$I$27,2,FALSE),0),0)</f>
        <v>0</v>
      </c>
      <c r="F1094" s="46" t="str">
        <f t="shared" ca="1" si="187"/>
        <v/>
      </c>
      <c r="G1094" s="43" t="str">
        <f ca="1">+IF(F1094&lt;&gt;"",F1094*VLOOKUP(YEAR($C1094),'Proyecciones DTF'!$B$4:$Y$112,IF(C1094&lt;EOMONTH($C$1,61),6,IF(AND(C1094&gt;=EOMONTH($C$1,61),C1094&lt;EOMONTH($C$1,90)),9,IF(AND(C1094&gt;=EOMONTH($C$1,91),C1094&lt;EOMONTH($C$1,120)),12,IF(AND(C1094&gt;=EOMONTH($C$1,121),C1094&lt;EOMONTH($C$1,150)),15,IF(AND(C1094&gt;=EOMONTH($C$1,151),C1094&lt;EOMONTH($C$1,180)),18,IF(AND(C1094&gt;=EOMONTH($C$1,181),C1094&lt;EOMONTH($C$1,210)),21,24))))))),"")</f>
        <v/>
      </c>
      <c r="H1094" s="47" t="str">
        <f ca="1">+IF(F1094&lt;&gt;"",F1094*VLOOKUP(YEAR($C1094),'Proyecciones DTF'!$B$4:$Y$112,IF(C1094&lt;EOMONTH($C$1,61),3,IF(AND(C1094&gt;=EOMONTH($C$1,61),C1094&lt;EOMONTH($C$1,90)),6,IF(AND(C1094&gt;=EOMONTH($C$1,91),C1094&lt;EOMONTH($C$1,120)),9,IF(AND(C1094&gt;=EOMONTH($C$1,121),C1094&lt;EOMONTH($C$1,150)),12,IF(AND(C1094&gt;=EOMONTH($C$1,151),C1094&lt;EOMONTH($C$1,180)),15,IF(AND(C1094&gt;=EOMONTH($C$1,181),C1094&lt;EOMONTH($C$1,210)),18,21))))))),"")</f>
        <v/>
      </c>
      <c r="I1094" s="88" t="str">
        <f t="shared" ca="1" si="199"/>
        <v/>
      </c>
      <c r="J1094" s="138" t="str">
        <f t="shared" ca="1" si="200"/>
        <v/>
      </c>
      <c r="K1094" s="43" t="str">
        <f ca="1">+IF(G1094&lt;&gt;"",SUM($G$7:G1094),"")</f>
        <v/>
      </c>
      <c r="L1094" s="46" t="str">
        <f t="shared" ca="1" si="201"/>
        <v/>
      </c>
      <c r="M1094" s="51" t="str">
        <f ca="1">+IF(H1094&lt;&gt;"",SUM($H$7:H1094),"")</f>
        <v/>
      </c>
      <c r="N1094" s="47" t="str">
        <f t="shared" ca="1" si="202"/>
        <v/>
      </c>
      <c r="O1094" s="46" t="str">
        <f t="shared" ca="1" si="203"/>
        <v/>
      </c>
      <c r="P1094" s="46" t="str">
        <f t="shared" ca="1" si="204"/>
        <v/>
      </c>
      <c r="Q1094" s="53" t="str">
        <f t="shared" ca="1" si="205"/>
        <v/>
      </c>
      <c r="R1094" s="53" t="str">
        <f t="shared" ca="1" si="206"/>
        <v/>
      </c>
    </row>
    <row r="1095" spans="1:18" x14ac:dyDescent="0.25">
      <c r="A1095" s="31">
        <v>1089</v>
      </c>
      <c r="B1095" s="37" t="str">
        <f t="shared" ca="1" si="197"/>
        <v/>
      </c>
      <c r="C1095" s="40" t="str">
        <f t="shared" ca="1" si="198"/>
        <v/>
      </c>
      <c r="D1095" s="43" t="str">
        <f ca="1">+IF($C1095&lt;&gt;"",VLOOKUP(YEAR($C1095),'Proyecciones cuota'!$B$5:$C$113,2,FALSE),"")</f>
        <v/>
      </c>
      <c r="E1095" s="171">
        <f ca="1">IFERROR(IF($D1095&lt;&gt;"",VLOOKUP(C1095,Simulador!$H$17:$I$27,2,FALSE),0),0)</f>
        <v>0</v>
      </c>
      <c r="F1095" s="46" t="str">
        <f t="shared" ca="1" si="187"/>
        <v/>
      </c>
      <c r="G1095" s="43" t="str">
        <f ca="1">+IF(F1095&lt;&gt;"",F1095*VLOOKUP(YEAR($C1095),'Proyecciones DTF'!$B$4:$Y$112,IF(C1095&lt;EOMONTH($C$1,61),6,IF(AND(C1095&gt;=EOMONTH($C$1,61),C1095&lt;EOMONTH($C$1,90)),9,IF(AND(C1095&gt;=EOMONTH($C$1,91),C1095&lt;EOMONTH($C$1,120)),12,IF(AND(C1095&gt;=EOMONTH($C$1,121),C1095&lt;EOMONTH($C$1,150)),15,IF(AND(C1095&gt;=EOMONTH($C$1,151),C1095&lt;EOMONTH($C$1,180)),18,IF(AND(C1095&gt;=EOMONTH($C$1,181),C1095&lt;EOMONTH($C$1,210)),21,24))))))),"")</f>
        <v/>
      </c>
      <c r="H1095" s="47" t="str">
        <f ca="1">+IF(F1095&lt;&gt;"",F1095*VLOOKUP(YEAR($C1095),'Proyecciones DTF'!$B$4:$Y$112,IF(C1095&lt;EOMONTH($C$1,61),3,IF(AND(C1095&gt;=EOMONTH($C$1,61),C1095&lt;EOMONTH($C$1,90)),6,IF(AND(C1095&gt;=EOMONTH($C$1,91),C1095&lt;EOMONTH($C$1,120)),9,IF(AND(C1095&gt;=EOMONTH($C$1,121),C1095&lt;EOMONTH($C$1,150)),12,IF(AND(C1095&gt;=EOMONTH($C$1,151),C1095&lt;EOMONTH($C$1,180)),15,IF(AND(C1095&gt;=EOMONTH($C$1,181),C1095&lt;EOMONTH($C$1,210)),18,21))))))),"")</f>
        <v/>
      </c>
      <c r="I1095" s="88" t="str">
        <f t="shared" ca="1" si="199"/>
        <v/>
      </c>
      <c r="J1095" s="138" t="str">
        <f t="shared" ca="1" si="200"/>
        <v/>
      </c>
      <c r="K1095" s="43" t="str">
        <f ca="1">+IF(G1095&lt;&gt;"",SUM($G$7:G1095),"")</f>
        <v/>
      </c>
      <c r="L1095" s="46" t="str">
        <f t="shared" ca="1" si="201"/>
        <v/>
      </c>
      <c r="M1095" s="51" t="str">
        <f ca="1">+IF(H1095&lt;&gt;"",SUM($H$7:H1095),"")</f>
        <v/>
      </c>
      <c r="N1095" s="47" t="str">
        <f t="shared" ca="1" si="202"/>
        <v/>
      </c>
      <c r="O1095" s="46" t="str">
        <f t="shared" ca="1" si="203"/>
        <v/>
      </c>
      <c r="P1095" s="46" t="str">
        <f t="shared" ca="1" si="204"/>
        <v/>
      </c>
      <c r="Q1095" s="53" t="str">
        <f t="shared" ca="1" si="205"/>
        <v/>
      </c>
      <c r="R1095" s="53" t="str">
        <f t="shared" ca="1" si="206"/>
        <v/>
      </c>
    </row>
    <row r="1096" spans="1:18" x14ac:dyDescent="0.25">
      <c r="A1096" s="31">
        <v>1090</v>
      </c>
      <c r="B1096" s="37" t="str">
        <f t="shared" ca="1" si="197"/>
        <v/>
      </c>
      <c r="C1096" s="40" t="str">
        <f t="shared" ca="1" si="198"/>
        <v/>
      </c>
      <c r="D1096" s="43" t="str">
        <f ca="1">+IF($C1096&lt;&gt;"",VLOOKUP(YEAR($C1096),'Proyecciones cuota'!$B$5:$C$113,2,FALSE),"")</f>
        <v/>
      </c>
      <c r="E1096" s="171">
        <f ca="1">IFERROR(IF($D1096&lt;&gt;"",VLOOKUP(C1096,Simulador!$H$17:$I$27,2,FALSE),0),0)</f>
        <v>0</v>
      </c>
      <c r="F1096" s="46" t="str">
        <f t="shared" ca="1" si="187"/>
        <v/>
      </c>
      <c r="G1096" s="43" t="str">
        <f ca="1">+IF(F1096&lt;&gt;"",F1096*VLOOKUP(YEAR($C1096),'Proyecciones DTF'!$B$4:$Y$112,IF(C1096&lt;EOMONTH($C$1,61),6,IF(AND(C1096&gt;=EOMONTH($C$1,61),C1096&lt;EOMONTH($C$1,90)),9,IF(AND(C1096&gt;=EOMONTH($C$1,91),C1096&lt;EOMONTH($C$1,120)),12,IF(AND(C1096&gt;=EOMONTH($C$1,121),C1096&lt;EOMONTH($C$1,150)),15,IF(AND(C1096&gt;=EOMONTH($C$1,151),C1096&lt;EOMONTH($C$1,180)),18,IF(AND(C1096&gt;=EOMONTH($C$1,181),C1096&lt;EOMONTH($C$1,210)),21,24))))))),"")</f>
        <v/>
      </c>
      <c r="H1096" s="47" t="str">
        <f ca="1">+IF(F1096&lt;&gt;"",F1096*VLOOKUP(YEAR($C1096),'Proyecciones DTF'!$B$4:$Y$112,IF(C1096&lt;EOMONTH($C$1,61),3,IF(AND(C1096&gt;=EOMONTH($C$1,61),C1096&lt;EOMONTH($C$1,90)),6,IF(AND(C1096&gt;=EOMONTH($C$1,91),C1096&lt;EOMONTH($C$1,120)),9,IF(AND(C1096&gt;=EOMONTH($C$1,121),C1096&lt;EOMONTH($C$1,150)),12,IF(AND(C1096&gt;=EOMONTH($C$1,151),C1096&lt;EOMONTH($C$1,180)),15,IF(AND(C1096&gt;=EOMONTH($C$1,181),C1096&lt;EOMONTH($C$1,210)),18,21))))))),"")</f>
        <v/>
      </c>
      <c r="I1096" s="88" t="str">
        <f t="shared" ca="1" si="199"/>
        <v/>
      </c>
      <c r="J1096" s="138" t="str">
        <f t="shared" ca="1" si="200"/>
        <v/>
      </c>
      <c r="K1096" s="43" t="str">
        <f ca="1">+IF(G1096&lt;&gt;"",SUM($G$7:G1096),"")</f>
        <v/>
      </c>
      <c r="L1096" s="46" t="str">
        <f t="shared" ca="1" si="201"/>
        <v/>
      </c>
      <c r="M1096" s="51" t="str">
        <f ca="1">+IF(H1096&lt;&gt;"",SUM($H$7:H1096),"")</f>
        <v/>
      </c>
      <c r="N1096" s="47" t="str">
        <f t="shared" ca="1" si="202"/>
        <v/>
      </c>
      <c r="O1096" s="46" t="str">
        <f t="shared" ca="1" si="203"/>
        <v/>
      </c>
      <c r="P1096" s="46" t="str">
        <f t="shared" ca="1" si="204"/>
        <v/>
      </c>
      <c r="Q1096" s="53" t="str">
        <f t="shared" ca="1" si="205"/>
        <v/>
      </c>
      <c r="R1096" s="53" t="str">
        <f t="shared" ca="1" si="206"/>
        <v/>
      </c>
    </row>
    <row r="1097" spans="1:18" x14ac:dyDescent="0.25">
      <c r="A1097" s="31">
        <v>1091</v>
      </c>
      <c r="B1097" s="37" t="str">
        <f t="shared" ca="1" si="197"/>
        <v/>
      </c>
      <c r="C1097" s="40" t="str">
        <f t="shared" ca="1" si="198"/>
        <v/>
      </c>
      <c r="D1097" s="43" t="str">
        <f ca="1">+IF($C1097&lt;&gt;"",VLOOKUP(YEAR($C1097),'Proyecciones cuota'!$B$5:$C$113,2,FALSE),"")</f>
        <v/>
      </c>
      <c r="E1097" s="171">
        <f ca="1">IFERROR(IF($D1097&lt;&gt;"",VLOOKUP(C1097,Simulador!$H$17:$I$27,2,FALSE),0),0)</f>
        <v>0</v>
      </c>
      <c r="F1097" s="46" t="str">
        <f t="shared" ref="F1097:F1160" ca="1" si="207">+IF(D1097&lt;&gt;"",F1096+D1097+E1097,"")</f>
        <v/>
      </c>
      <c r="G1097" s="43" t="str">
        <f ca="1">+IF(F1097&lt;&gt;"",F1097*VLOOKUP(YEAR($C1097),'Proyecciones DTF'!$B$4:$Y$112,IF(C1097&lt;EOMONTH($C$1,61),6,IF(AND(C1097&gt;=EOMONTH($C$1,61),C1097&lt;EOMONTH($C$1,90)),9,IF(AND(C1097&gt;=EOMONTH($C$1,91),C1097&lt;EOMONTH($C$1,120)),12,IF(AND(C1097&gt;=EOMONTH($C$1,121),C1097&lt;EOMONTH($C$1,150)),15,IF(AND(C1097&gt;=EOMONTH($C$1,151),C1097&lt;EOMONTH($C$1,180)),18,IF(AND(C1097&gt;=EOMONTH($C$1,181),C1097&lt;EOMONTH($C$1,210)),21,24))))))),"")</f>
        <v/>
      </c>
      <c r="H1097" s="47" t="str">
        <f ca="1">+IF(F1097&lt;&gt;"",F1097*VLOOKUP(YEAR($C1097),'Proyecciones DTF'!$B$4:$Y$112,IF(C1097&lt;EOMONTH($C$1,61),3,IF(AND(C1097&gt;=EOMONTH($C$1,61),C1097&lt;EOMONTH($C$1,90)),6,IF(AND(C1097&gt;=EOMONTH($C$1,91),C1097&lt;EOMONTH($C$1,120)),9,IF(AND(C1097&gt;=EOMONTH($C$1,121),C1097&lt;EOMONTH($C$1,150)),12,IF(AND(C1097&gt;=EOMONTH($C$1,151),C1097&lt;EOMONTH($C$1,180)),15,IF(AND(C1097&gt;=EOMONTH($C$1,181),C1097&lt;EOMONTH($C$1,210)),18,21))))))),"")</f>
        <v/>
      </c>
      <c r="I1097" s="88" t="str">
        <f t="shared" ca="1" si="199"/>
        <v/>
      </c>
      <c r="J1097" s="138" t="str">
        <f t="shared" ca="1" si="200"/>
        <v/>
      </c>
      <c r="K1097" s="43" t="str">
        <f ca="1">+IF(G1097&lt;&gt;"",SUM($G$7:G1097),"")</f>
        <v/>
      </c>
      <c r="L1097" s="46" t="str">
        <f t="shared" ca="1" si="201"/>
        <v/>
      </c>
      <c r="M1097" s="51" t="str">
        <f ca="1">+IF(H1097&lt;&gt;"",SUM($H$7:H1097),"")</f>
        <v/>
      </c>
      <c r="N1097" s="47" t="str">
        <f t="shared" ca="1" si="202"/>
        <v/>
      </c>
      <c r="O1097" s="46" t="str">
        <f t="shared" ca="1" si="203"/>
        <v/>
      </c>
      <c r="P1097" s="46" t="str">
        <f t="shared" ca="1" si="204"/>
        <v/>
      </c>
      <c r="Q1097" s="53" t="str">
        <f t="shared" ca="1" si="205"/>
        <v/>
      </c>
      <c r="R1097" s="53" t="str">
        <f t="shared" ca="1" si="206"/>
        <v/>
      </c>
    </row>
    <row r="1098" spans="1:18" x14ac:dyDescent="0.25">
      <c r="A1098" s="31">
        <v>1092</v>
      </c>
      <c r="B1098" s="37" t="str">
        <f t="shared" ca="1" si="197"/>
        <v/>
      </c>
      <c r="C1098" s="40" t="str">
        <f t="shared" ca="1" si="198"/>
        <v/>
      </c>
      <c r="D1098" s="43" t="str">
        <f ca="1">+IF($C1098&lt;&gt;"",VLOOKUP(YEAR($C1098),'Proyecciones cuota'!$B$5:$C$113,2,FALSE),"")</f>
        <v/>
      </c>
      <c r="E1098" s="171">
        <f ca="1">IFERROR(IF($D1098&lt;&gt;"",VLOOKUP(C1098,Simulador!$H$17:$I$27,2,FALSE),0),0)</f>
        <v>0</v>
      </c>
      <c r="F1098" s="46" t="str">
        <f t="shared" ca="1" si="207"/>
        <v/>
      </c>
      <c r="G1098" s="43" t="str">
        <f ca="1">+IF(F1098&lt;&gt;"",F1098*VLOOKUP(YEAR($C1098),'Proyecciones DTF'!$B$4:$Y$112,IF(C1098&lt;EOMONTH($C$1,61),6,IF(AND(C1098&gt;=EOMONTH($C$1,61),C1098&lt;EOMONTH($C$1,90)),9,IF(AND(C1098&gt;=EOMONTH($C$1,91),C1098&lt;EOMONTH($C$1,120)),12,IF(AND(C1098&gt;=EOMONTH($C$1,121),C1098&lt;EOMONTH($C$1,150)),15,IF(AND(C1098&gt;=EOMONTH($C$1,151),C1098&lt;EOMONTH($C$1,180)),18,IF(AND(C1098&gt;=EOMONTH($C$1,181),C1098&lt;EOMONTH($C$1,210)),21,24))))))),"")</f>
        <v/>
      </c>
      <c r="H1098" s="47" t="str">
        <f ca="1">+IF(F1098&lt;&gt;"",F1098*VLOOKUP(YEAR($C1098),'Proyecciones DTF'!$B$4:$Y$112,IF(C1098&lt;EOMONTH($C$1,61),3,IF(AND(C1098&gt;=EOMONTH($C$1,61),C1098&lt;EOMONTH($C$1,90)),6,IF(AND(C1098&gt;=EOMONTH($C$1,91),C1098&lt;EOMONTH($C$1,120)),9,IF(AND(C1098&gt;=EOMONTH($C$1,121),C1098&lt;EOMONTH($C$1,150)),12,IF(AND(C1098&gt;=EOMONTH($C$1,151),C1098&lt;EOMONTH($C$1,180)),15,IF(AND(C1098&gt;=EOMONTH($C$1,181),C1098&lt;EOMONTH($C$1,210)),18,21))))))),"")</f>
        <v/>
      </c>
      <c r="I1098" s="88" t="str">
        <f t="shared" ca="1" si="199"/>
        <v/>
      </c>
      <c r="J1098" s="138" t="str">
        <f t="shared" ca="1" si="200"/>
        <v/>
      </c>
      <c r="K1098" s="43" t="str">
        <f ca="1">+IF(G1098&lt;&gt;"",SUM($G$7:G1098),"")</f>
        <v/>
      </c>
      <c r="L1098" s="46" t="str">
        <f t="shared" ca="1" si="201"/>
        <v/>
      </c>
      <c r="M1098" s="51" t="str">
        <f ca="1">+IF(H1098&lt;&gt;"",SUM($H$7:H1098),"")</f>
        <v/>
      </c>
      <c r="N1098" s="47" t="str">
        <f t="shared" ca="1" si="202"/>
        <v/>
      </c>
      <c r="O1098" s="46" t="str">
        <f t="shared" ca="1" si="203"/>
        <v/>
      </c>
      <c r="P1098" s="46" t="str">
        <f t="shared" ca="1" si="204"/>
        <v/>
      </c>
      <c r="Q1098" s="53" t="str">
        <f t="shared" ca="1" si="205"/>
        <v/>
      </c>
      <c r="R1098" s="53" t="str">
        <f t="shared" ca="1" si="206"/>
        <v/>
      </c>
    </row>
    <row r="1099" spans="1:18" x14ac:dyDescent="0.25">
      <c r="A1099" s="31">
        <v>1093</v>
      </c>
      <c r="B1099" s="37" t="str">
        <f t="shared" ca="1" si="197"/>
        <v/>
      </c>
      <c r="C1099" s="40" t="str">
        <f t="shared" ca="1" si="198"/>
        <v/>
      </c>
      <c r="D1099" s="43" t="str">
        <f ca="1">+IF($C1099&lt;&gt;"",VLOOKUP(YEAR($C1099),'Proyecciones cuota'!$B$5:$C$113,2,FALSE),"")</f>
        <v/>
      </c>
      <c r="E1099" s="171">
        <f ca="1">IFERROR(IF($D1099&lt;&gt;"",VLOOKUP(C1099,Simulador!$H$17:$I$27,2,FALSE),0),0)</f>
        <v>0</v>
      </c>
      <c r="F1099" s="46" t="str">
        <f t="shared" ca="1" si="207"/>
        <v/>
      </c>
      <c r="G1099" s="43" t="str">
        <f ca="1">+IF(F1099&lt;&gt;"",F1099*VLOOKUP(YEAR($C1099),'Proyecciones DTF'!$B$4:$Y$112,IF(C1099&lt;EOMONTH($C$1,61),6,IF(AND(C1099&gt;=EOMONTH($C$1,61),C1099&lt;EOMONTH($C$1,90)),9,IF(AND(C1099&gt;=EOMONTH($C$1,91),C1099&lt;EOMONTH($C$1,120)),12,IF(AND(C1099&gt;=EOMONTH($C$1,121),C1099&lt;EOMONTH($C$1,150)),15,IF(AND(C1099&gt;=EOMONTH($C$1,151),C1099&lt;EOMONTH($C$1,180)),18,IF(AND(C1099&gt;=EOMONTH($C$1,181),C1099&lt;EOMONTH($C$1,210)),21,24))))))),"")</f>
        <v/>
      </c>
      <c r="H1099" s="47" t="str">
        <f ca="1">+IF(F1099&lt;&gt;"",F1099*VLOOKUP(YEAR($C1099),'Proyecciones DTF'!$B$4:$Y$112,IF(C1099&lt;EOMONTH($C$1,61),3,IF(AND(C1099&gt;=EOMONTH($C$1,61),C1099&lt;EOMONTH($C$1,90)),6,IF(AND(C1099&gt;=EOMONTH($C$1,91),C1099&lt;EOMONTH($C$1,120)),9,IF(AND(C1099&gt;=EOMONTH($C$1,121),C1099&lt;EOMONTH($C$1,150)),12,IF(AND(C1099&gt;=EOMONTH($C$1,151),C1099&lt;EOMONTH($C$1,180)),15,IF(AND(C1099&gt;=EOMONTH($C$1,181),C1099&lt;EOMONTH($C$1,210)),18,21))))))),"")</f>
        <v/>
      </c>
      <c r="I1099" s="88" t="str">
        <f t="shared" ca="1" si="199"/>
        <v/>
      </c>
      <c r="J1099" s="138" t="str">
        <f t="shared" ca="1" si="200"/>
        <v/>
      </c>
      <c r="K1099" s="43" t="str">
        <f ca="1">+IF(G1099&lt;&gt;"",SUM($G$7:G1099),"")</f>
        <v/>
      </c>
      <c r="L1099" s="46" t="str">
        <f t="shared" ca="1" si="201"/>
        <v/>
      </c>
      <c r="M1099" s="51" t="str">
        <f ca="1">+IF(H1099&lt;&gt;"",SUM($H$7:H1099),"")</f>
        <v/>
      </c>
      <c r="N1099" s="47" t="str">
        <f t="shared" ca="1" si="202"/>
        <v/>
      </c>
      <c r="O1099" s="46" t="str">
        <f t="shared" ca="1" si="203"/>
        <v/>
      </c>
      <c r="P1099" s="46" t="str">
        <f t="shared" ca="1" si="204"/>
        <v/>
      </c>
      <c r="Q1099" s="53" t="str">
        <f t="shared" ca="1" si="205"/>
        <v/>
      </c>
      <c r="R1099" s="53" t="str">
        <f t="shared" ca="1" si="206"/>
        <v/>
      </c>
    </row>
    <row r="1100" spans="1:18" x14ac:dyDescent="0.25">
      <c r="A1100" s="31">
        <v>1094</v>
      </c>
      <c r="B1100" s="37" t="str">
        <f t="shared" ca="1" si="197"/>
        <v/>
      </c>
      <c r="C1100" s="40" t="str">
        <f t="shared" ca="1" si="198"/>
        <v/>
      </c>
      <c r="D1100" s="43" t="str">
        <f ca="1">+IF($C1100&lt;&gt;"",VLOOKUP(YEAR($C1100),'Proyecciones cuota'!$B$5:$C$113,2,FALSE),"")</f>
        <v/>
      </c>
      <c r="E1100" s="171">
        <f ca="1">IFERROR(IF($D1100&lt;&gt;"",VLOOKUP(C1100,Simulador!$H$17:$I$27,2,FALSE),0),0)</f>
        <v>0</v>
      </c>
      <c r="F1100" s="46" t="str">
        <f t="shared" ca="1" si="207"/>
        <v/>
      </c>
      <c r="G1100" s="43" t="str">
        <f ca="1">+IF(F1100&lt;&gt;"",F1100*VLOOKUP(YEAR($C1100),'Proyecciones DTF'!$B$4:$Y$112,IF(C1100&lt;EOMONTH($C$1,61),6,IF(AND(C1100&gt;=EOMONTH($C$1,61),C1100&lt;EOMONTH($C$1,90)),9,IF(AND(C1100&gt;=EOMONTH($C$1,91),C1100&lt;EOMONTH($C$1,120)),12,IF(AND(C1100&gt;=EOMONTH($C$1,121),C1100&lt;EOMONTH($C$1,150)),15,IF(AND(C1100&gt;=EOMONTH($C$1,151),C1100&lt;EOMONTH($C$1,180)),18,IF(AND(C1100&gt;=EOMONTH($C$1,181),C1100&lt;EOMONTH($C$1,210)),21,24))))))),"")</f>
        <v/>
      </c>
      <c r="H1100" s="47" t="str">
        <f ca="1">+IF(F1100&lt;&gt;"",F1100*VLOOKUP(YEAR($C1100),'Proyecciones DTF'!$B$4:$Y$112,IF(C1100&lt;EOMONTH($C$1,61),3,IF(AND(C1100&gt;=EOMONTH($C$1,61),C1100&lt;EOMONTH($C$1,90)),6,IF(AND(C1100&gt;=EOMONTH($C$1,91),C1100&lt;EOMONTH($C$1,120)),9,IF(AND(C1100&gt;=EOMONTH($C$1,121),C1100&lt;EOMONTH($C$1,150)),12,IF(AND(C1100&gt;=EOMONTH($C$1,151),C1100&lt;EOMONTH($C$1,180)),15,IF(AND(C1100&gt;=EOMONTH($C$1,181),C1100&lt;EOMONTH($C$1,210)),18,21))))))),"")</f>
        <v/>
      </c>
      <c r="I1100" s="88" t="str">
        <f t="shared" ca="1" si="199"/>
        <v/>
      </c>
      <c r="J1100" s="138" t="str">
        <f t="shared" ca="1" si="200"/>
        <v/>
      </c>
      <c r="K1100" s="43" t="str">
        <f ca="1">+IF(G1100&lt;&gt;"",SUM($G$7:G1100),"")</f>
        <v/>
      </c>
      <c r="L1100" s="46" t="str">
        <f t="shared" ca="1" si="201"/>
        <v/>
      </c>
      <c r="M1100" s="51" t="str">
        <f ca="1">+IF(H1100&lt;&gt;"",SUM($H$7:H1100),"")</f>
        <v/>
      </c>
      <c r="N1100" s="47" t="str">
        <f t="shared" ca="1" si="202"/>
        <v/>
      </c>
      <c r="O1100" s="46" t="str">
        <f t="shared" ca="1" si="203"/>
        <v/>
      </c>
      <c r="P1100" s="46" t="str">
        <f t="shared" ca="1" si="204"/>
        <v/>
      </c>
      <c r="Q1100" s="53" t="str">
        <f t="shared" ca="1" si="205"/>
        <v/>
      </c>
      <c r="R1100" s="53" t="str">
        <f t="shared" ca="1" si="206"/>
        <v/>
      </c>
    </row>
    <row r="1101" spans="1:18" x14ac:dyDescent="0.25">
      <c r="A1101" s="31">
        <v>1095</v>
      </c>
      <c r="B1101" s="37" t="str">
        <f t="shared" ca="1" si="197"/>
        <v/>
      </c>
      <c r="C1101" s="40" t="str">
        <f t="shared" ca="1" si="198"/>
        <v/>
      </c>
      <c r="D1101" s="43" t="str">
        <f ca="1">+IF($C1101&lt;&gt;"",VLOOKUP(YEAR($C1101),'Proyecciones cuota'!$B$5:$C$113,2,FALSE),"")</f>
        <v/>
      </c>
      <c r="E1101" s="171">
        <f ca="1">IFERROR(IF($D1101&lt;&gt;"",VLOOKUP(C1101,Simulador!$H$17:$I$27,2,FALSE),0),0)</f>
        <v>0</v>
      </c>
      <c r="F1101" s="46" t="str">
        <f t="shared" ca="1" si="207"/>
        <v/>
      </c>
      <c r="G1101" s="43" t="str">
        <f ca="1">+IF(F1101&lt;&gt;"",F1101*VLOOKUP(YEAR($C1101),'Proyecciones DTF'!$B$4:$Y$112,IF(C1101&lt;EOMONTH($C$1,61),6,IF(AND(C1101&gt;=EOMONTH($C$1,61),C1101&lt;EOMONTH($C$1,90)),9,IF(AND(C1101&gt;=EOMONTH($C$1,91),C1101&lt;EOMONTH($C$1,120)),12,IF(AND(C1101&gt;=EOMONTH($C$1,121),C1101&lt;EOMONTH($C$1,150)),15,IF(AND(C1101&gt;=EOMONTH($C$1,151),C1101&lt;EOMONTH($C$1,180)),18,IF(AND(C1101&gt;=EOMONTH($C$1,181),C1101&lt;EOMONTH($C$1,210)),21,24))))))),"")</f>
        <v/>
      </c>
      <c r="H1101" s="47" t="str">
        <f ca="1">+IF(F1101&lt;&gt;"",F1101*VLOOKUP(YEAR($C1101),'Proyecciones DTF'!$B$4:$Y$112,IF(C1101&lt;EOMONTH($C$1,61),3,IF(AND(C1101&gt;=EOMONTH($C$1,61),C1101&lt;EOMONTH($C$1,90)),6,IF(AND(C1101&gt;=EOMONTH($C$1,91),C1101&lt;EOMONTH($C$1,120)),9,IF(AND(C1101&gt;=EOMONTH($C$1,121),C1101&lt;EOMONTH($C$1,150)),12,IF(AND(C1101&gt;=EOMONTH($C$1,151),C1101&lt;EOMONTH($C$1,180)),15,IF(AND(C1101&gt;=EOMONTH($C$1,181),C1101&lt;EOMONTH($C$1,210)),18,21))))))),"")</f>
        <v/>
      </c>
      <c r="I1101" s="88" t="str">
        <f t="shared" ca="1" si="199"/>
        <v/>
      </c>
      <c r="J1101" s="138" t="str">
        <f t="shared" ca="1" si="200"/>
        <v/>
      </c>
      <c r="K1101" s="43" t="str">
        <f ca="1">+IF(G1101&lt;&gt;"",SUM($G$7:G1101),"")</f>
        <v/>
      </c>
      <c r="L1101" s="46" t="str">
        <f t="shared" ca="1" si="201"/>
        <v/>
      </c>
      <c r="M1101" s="51" t="str">
        <f ca="1">+IF(H1101&lt;&gt;"",SUM($H$7:H1101),"")</f>
        <v/>
      </c>
      <c r="N1101" s="47" t="str">
        <f t="shared" ca="1" si="202"/>
        <v/>
      </c>
      <c r="O1101" s="46" t="str">
        <f t="shared" ca="1" si="203"/>
        <v/>
      </c>
      <c r="P1101" s="46" t="str">
        <f t="shared" ca="1" si="204"/>
        <v/>
      </c>
      <c r="Q1101" s="53" t="str">
        <f t="shared" ca="1" si="205"/>
        <v/>
      </c>
      <c r="R1101" s="53" t="str">
        <f t="shared" ca="1" si="206"/>
        <v/>
      </c>
    </row>
    <row r="1102" spans="1:18" x14ac:dyDescent="0.25">
      <c r="A1102" s="31">
        <v>1096</v>
      </c>
      <c r="B1102" s="37" t="str">
        <f t="shared" ca="1" si="197"/>
        <v/>
      </c>
      <c r="C1102" s="40" t="str">
        <f t="shared" ca="1" si="198"/>
        <v/>
      </c>
      <c r="D1102" s="43" t="str">
        <f ca="1">+IF($C1102&lt;&gt;"",VLOOKUP(YEAR($C1102),'Proyecciones cuota'!$B$5:$C$113,2,FALSE),"")</f>
        <v/>
      </c>
      <c r="E1102" s="171">
        <f ca="1">IFERROR(IF($D1102&lt;&gt;"",VLOOKUP(C1102,Simulador!$H$17:$I$27,2,FALSE),0),0)</f>
        <v>0</v>
      </c>
      <c r="F1102" s="46" t="str">
        <f t="shared" ca="1" si="207"/>
        <v/>
      </c>
      <c r="G1102" s="43" t="str">
        <f ca="1">+IF(F1102&lt;&gt;"",F1102*VLOOKUP(YEAR($C1102),'Proyecciones DTF'!$B$4:$Y$112,IF(C1102&lt;EOMONTH($C$1,61),6,IF(AND(C1102&gt;=EOMONTH($C$1,61),C1102&lt;EOMONTH($C$1,90)),9,IF(AND(C1102&gt;=EOMONTH($C$1,91),C1102&lt;EOMONTH($C$1,120)),12,IF(AND(C1102&gt;=EOMONTH($C$1,121),C1102&lt;EOMONTH($C$1,150)),15,IF(AND(C1102&gt;=EOMONTH($C$1,151),C1102&lt;EOMONTH($C$1,180)),18,IF(AND(C1102&gt;=EOMONTH($C$1,181),C1102&lt;EOMONTH($C$1,210)),21,24))))))),"")</f>
        <v/>
      </c>
      <c r="H1102" s="47" t="str">
        <f ca="1">+IF(F1102&lt;&gt;"",F1102*VLOOKUP(YEAR($C1102),'Proyecciones DTF'!$B$4:$Y$112,IF(C1102&lt;EOMONTH($C$1,61),3,IF(AND(C1102&gt;=EOMONTH($C$1,61),C1102&lt;EOMONTH($C$1,90)),6,IF(AND(C1102&gt;=EOMONTH($C$1,91),C1102&lt;EOMONTH($C$1,120)),9,IF(AND(C1102&gt;=EOMONTH($C$1,121),C1102&lt;EOMONTH($C$1,150)),12,IF(AND(C1102&gt;=EOMONTH($C$1,151),C1102&lt;EOMONTH($C$1,180)),15,IF(AND(C1102&gt;=EOMONTH($C$1,181),C1102&lt;EOMONTH($C$1,210)),18,21))))))),"")</f>
        <v/>
      </c>
      <c r="I1102" s="88" t="str">
        <f t="shared" ca="1" si="199"/>
        <v/>
      </c>
      <c r="J1102" s="138" t="str">
        <f t="shared" ca="1" si="200"/>
        <v/>
      </c>
      <c r="K1102" s="43" t="str">
        <f ca="1">+IF(G1102&lt;&gt;"",SUM($G$7:G1102),"")</f>
        <v/>
      </c>
      <c r="L1102" s="46" t="str">
        <f t="shared" ca="1" si="201"/>
        <v/>
      </c>
      <c r="M1102" s="51" t="str">
        <f ca="1">+IF(H1102&lt;&gt;"",SUM($H$7:H1102),"")</f>
        <v/>
      </c>
      <c r="N1102" s="47" t="str">
        <f t="shared" ca="1" si="202"/>
        <v/>
      </c>
      <c r="O1102" s="46" t="str">
        <f t="shared" ca="1" si="203"/>
        <v/>
      </c>
      <c r="P1102" s="46" t="str">
        <f t="shared" ca="1" si="204"/>
        <v/>
      </c>
      <c r="Q1102" s="53" t="str">
        <f t="shared" ca="1" si="205"/>
        <v/>
      </c>
      <c r="R1102" s="53" t="str">
        <f t="shared" ca="1" si="206"/>
        <v/>
      </c>
    </row>
    <row r="1103" spans="1:18" x14ac:dyDescent="0.25">
      <c r="A1103" s="31">
        <v>1097</v>
      </c>
      <c r="B1103" s="37" t="str">
        <f t="shared" ca="1" si="197"/>
        <v/>
      </c>
      <c r="C1103" s="40" t="str">
        <f t="shared" ca="1" si="198"/>
        <v/>
      </c>
      <c r="D1103" s="43" t="str">
        <f ca="1">+IF($C1103&lt;&gt;"",VLOOKUP(YEAR($C1103),'Proyecciones cuota'!$B$5:$C$113,2,FALSE),"")</f>
        <v/>
      </c>
      <c r="E1103" s="171">
        <f ca="1">IFERROR(IF($D1103&lt;&gt;"",VLOOKUP(C1103,Simulador!$H$17:$I$27,2,FALSE),0),0)</f>
        <v>0</v>
      </c>
      <c r="F1103" s="46" t="str">
        <f t="shared" ca="1" si="207"/>
        <v/>
      </c>
      <c r="G1103" s="43" t="str">
        <f ca="1">+IF(F1103&lt;&gt;"",F1103*VLOOKUP(YEAR($C1103),'Proyecciones DTF'!$B$4:$Y$112,IF(C1103&lt;EOMONTH($C$1,61),6,IF(AND(C1103&gt;=EOMONTH($C$1,61),C1103&lt;EOMONTH($C$1,90)),9,IF(AND(C1103&gt;=EOMONTH($C$1,91),C1103&lt;EOMONTH($C$1,120)),12,IF(AND(C1103&gt;=EOMONTH($C$1,121),C1103&lt;EOMONTH($C$1,150)),15,IF(AND(C1103&gt;=EOMONTH($C$1,151),C1103&lt;EOMONTH($C$1,180)),18,IF(AND(C1103&gt;=EOMONTH($C$1,181),C1103&lt;EOMONTH($C$1,210)),21,24))))))),"")</f>
        <v/>
      </c>
      <c r="H1103" s="47" t="str">
        <f ca="1">+IF(F1103&lt;&gt;"",F1103*VLOOKUP(YEAR($C1103),'Proyecciones DTF'!$B$4:$Y$112,IF(C1103&lt;EOMONTH($C$1,61),3,IF(AND(C1103&gt;=EOMONTH($C$1,61),C1103&lt;EOMONTH($C$1,90)),6,IF(AND(C1103&gt;=EOMONTH($C$1,91),C1103&lt;EOMONTH($C$1,120)),9,IF(AND(C1103&gt;=EOMONTH($C$1,121),C1103&lt;EOMONTH($C$1,150)),12,IF(AND(C1103&gt;=EOMONTH($C$1,151),C1103&lt;EOMONTH($C$1,180)),15,IF(AND(C1103&gt;=EOMONTH($C$1,181),C1103&lt;EOMONTH($C$1,210)),18,21))))))),"")</f>
        <v/>
      </c>
      <c r="I1103" s="88" t="str">
        <f t="shared" ca="1" si="199"/>
        <v/>
      </c>
      <c r="J1103" s="138" t="str">
        <f t="shared" ca="1" si="200"/>
        <v/>
      </c>
      <c r="K1103" s="43" t="str">
        <f ca="1">+IF(G1103&lt;&gt;"",SUM($G$7:G1103),"")</f>
        <v/>
      </c>
      <c r="L1103" s="46" t="str">
        <f t="shared" ca="1" si="201"/>
        <v/>
      </c>
      <c r="M1103" s="51" t="str">
        <f ca="1">+IF(H1103&lt;&gt;"",SUM($H$7:H1103),"")</f>
        <v/>
      </c>
      <c r="N1103" s="47" t="str">
        <f t="shared" ca="1" si="202"/>
        <v/>
      </c>
      <c r="O1103" s="46" t="str">
        <f t="shared" ca="1" si="203"/>
        <v/>
      </c>
      <c r="P1103" s="46" t="str">
        <f t="shared" ca="1" si="204"/>
        <v/>
      </c>
      <c r="Q1103" s="53" t="str">
        <f t="shared" ca="1" si="205"/>
        <v/>
      </c>
      <c r="R1103" s="53" t="str">
        <f t="shared" ca="1" si="206"/>
        <v/>
      </c>
    </row>
    <row r="1104" spans="1:18" x14ac:dyDescent="0.25">
      <c r="A1104" s="31">
        <v>1098</v>
      </c>
      <c r="B1104" s="37" t="str">
        <f t="shared" ca="1" si="197"/>
        <v/>
      </c>
      <c r="C1104" s="40" t="str">
        <f t="shared" ca="1" si="198"/>
        <v/>
      </c>
      <c r="D1104" s="43" t="str">
        <f ca="1">+IF($C1104&lt;&gt;"",VLOOKUP(YEAR($C1104),'Proyecciones cuota'!$B$5:$C$113,2,FALSE),"")</f>
        <v/>
      </c>
      <c r="E1104" s="171">
        <f ca="1">IFERROR(IF($D1104&lt;&gt;"",VLOOKUP(C1104,Simulador!$H$17:$I$27,2,FALSE),0),0)</f>
        <v>0</v>
      </c>
      <c r="F1104" s="46" t="str">
        <f t="shared" ca="1" si="207"/>
        <v/>
      </c>
      <c r="G1104" s="43" t="str">
        <f ca="1">+IF(F1104&lt;&gt;"",F1104*VLOOKUP(YEAR($C1104),'Proyecciones DTF'!$B$4:$Y$112,IF(C1104&lt;EOMONTH($C$1,61),6,IF(AND(C1104&gt;=EOMONTH($C$1,61),C1104&lt;EOMONTH($C$1,90)),9,IF(AND(C1104&gt;=EOMONTH($C$1,91),C1104&lt;EOMONTH($C$1,120)),12,IF(AND(C1104&gt;=EOMONTH($C$1,121),C1104&lt;EOMONTH($C$1,150)),15,IF(AND(C1104&gt;=EOMONTH($C$1,151),C1104&lt;EOMONTH($C$1,180)),18,IF(AND(C1104&gt;=EOMONTH($C$1,181),C1104&lt;EOMONTH($C$1,210)),21,24))))))),"")</f>
        <v/>
      </c>
      <c r="H1104" s="47" t="str">
        <f ca="1">+IF(F1104&lt;&gt;"",F1104*VLOOKUP(YEAR($C1104),'Proyecciones DTF'!$B$4:$Y$112,IF(C1104&lt;EOMONTH($C$1,61),3,IF(AND(C1104&gt;=EOMONTH($C$1,61),C1104&lt;EOMONTH($C$1,90)),6,IF(AND(C1104&gt;=EOMONTH($C$1,91),C1104&lt;EOMONTH($C$1,120)),9,IF(AND(C1104&gt;=EOMONTH($C$1,121),C1104&lt;EOMONTH($C$1,150)),12,IF(AND(C1104&gt;=EOMONTH($C$1,151),C1104&lt;EOMONTH($C$1,180)),15,IF(AND(C1104&gt;=EOMONTH($C$1,181),C1104&lt;EOMONTH($C$1,210)),18,21))))))),"")</f>
        <v/>
      </c>
      <c r="I1104" s="88" t="str">
        <f t="shared" ca="1" si="199"/>
        <v/>
      </c>
      <c r="J1104" s="138" t="str">
        <f t="shared" ca="1" si="200"/>
        <v/>
      </c>
      <c r="K1104" s="43" t="str">
        <f ca="1">+IF(G1104&lt;&gt;"",SUM($G$7:G1104),"")</f>
        <v/>
      </c>
      <c r="L1104" s="46" t="str">
        <f t="shared" ca="1" si="201"/>
        <v/>
      </c>
      <c r="M1104" s="51" t="str">
        <f ca="1">+IF(H1104&lt;&gt;"",SUM($H$7:H1104),"")</f>
        <v/>
      </c>
      <c r="N1104" s="47" t="str">
        <f t="shared" ca="1" si="202"/>
        <v/>
      </c>
      <c r="O1104" s="46" t="str">
        <f t="shared" ca="1" si="203"/>
        <v/>
      </c>
      <c r="P1104" s="46" t="str">
        <f t="shared" ca="1" si="204"/>
        <v/>
      </c>
      <c r="Q1104" s="53" t="str">
        <f t="shared" ca="1" si="205"/>
        <v/>
      </c>
      <c r="R1104" s="53" t="str">
        <f t="shared" ca="1" si="206"/>
        <v/>
      </c>
    </row>
    <row r="1105" spans="1:18" x14ac:dyDescent="0.25">
      <c r="A1105" s="31">
        <v>1099</v>
      </c>
      <c r="B1105" s="37" t="str">
        <f t="shared" ca="1" si="197"/>
        <v/>
      </c>
      <c r="C1105" s="40" t="str">
        <f t="shared" ca="1" si="198"/>
        <v/>
      </c>
      <c r="D1105" s="43" t="str">
        <f ca="1">+IF($C1105&lt;&gt;"",VLOOKUP(YEAR($C1105),'Proyecciones cuota'!$B$5:$C$113,2,FALSE),"")</f>
        <v/>
      </c>
      <c r="E1105" s="171">
        <f ca="1">IFERROR(IF($D1105&lt;&gt;"",VLOOKUP(C1105,Simulador!$H$17:$I$27,2,FALSE),0),0)</f>
        <v>0</v>
      </c>
      <c r="F1105" s="46" t="str">
        <f t="shared" ca="1" si="207"/>
        <v/>
      </c>
      <c r="G1105" s="43" t="str">
        <f ca="1">+IF(F1105&lt;&gt;"",F1105*VLOOKUP(YEAR($C1105),'Proyecciones DTF'!$B$4:$Y$112,IF(C1105&lt;EOMONTH($C$1,61),6,IF(AND(C1105&gt;=EOMONTH($C$1,61),C1105&lt;EOMONTH($C$1,90)),9,IF(AND(C1105&gt;=EOMONTH($C$1,91),C1105&lt;EOMONTH($C$1,120)),12,IF(AND(C1105&gt;=EOMONTH($C$1,121),C1105&lt;EOMONTH($C$1,150)),15,IF(AND(C1105&gt;=EOMONTH($C$1,151),C1105&lt;EOMONTH($C$1,180)),18,IF(AND(C1105&gt;=EOMONTH($C$1,181),C1105&lt;EOMONTH($C$1,210)),21,24))))))),"")</f>
        <v/>
      </c>
      <c r="H1105" s="47" t="str">
        <f ca="1">+IF(F1105&lt;&gt;"",F1105*VLOOKUP(YEAR($C1105),'Proyecciones DTF'!$B$4:$Y$112,IF(C1105&lt;EOMONTH($C$1,61),3,IF(AND(C1105&gt;=EOMONTH($C$1,61),C1105&lt;EOMONTH($C$1,90)),6,IF(AND(C1105&gt;=EOMONTH($C$1,91),C1105&lt;EOMONTH($C$1,120)),9,IF(AND(C1105&gt;=EOMONTH($C$1,121),C1105&lt;EOMONTH($C$1,150)),12,IF(AND(C1105&gt;=EOMONTH($C$1,151),C1105&lt;EOMONTH($C$1,180)),15,IF(AND(C1105&gt;=EOMONTH($C$1,181),C1105&lt;EOMONTH($C$1,210)),18,21))))))),"")</f>
        <v/>
      </c>
      <c r="I1105" s="88" t="str">
        <f t="shared" ca="1" si="199"/>
        <v/>
      </c>
      <c r="J1105" s="138" t="str">
        <f t="shared" ca="1" si="200"/>
        <v/>
      </c>
      <c r="K1105" s="43" t="str">
        <f ca="1">+IF(G1105&lt;&gt;"",SUM($G$7:G1105),"")</f>
        <v/>
      </c>
      <c r="L1105" s="46" t="str">
        <f t="shared" ca="1" si="201"/>
        <v/>
      </c>
      <c r="M1105" s="51" t="str">
        <f ca="1">+IF(H1105&lt;&gt;"",SUM($H$7:H1105),"")</f>
        <v/>
      </c>
      <c r="N1105" s="47" t="str">
        <f t="shared" ca="1" si="202"/>
        <v/>
      </c>
      <c r="O1105" s="46" t="str">
        <f t="shared" ca="1" si="203"/>
        <v/>
      </c>
      <c r="P1105" s="46" t="str">
        <f t="shared" ca="1" si="204"/>
        <v/>
      </c>
      <c r="Q1105" s="53" t="str">
        <f t="shared" ca="1" si="205"/>
        <v/>
      </c>
      <c r="R1105" s="53" t="str">
        <f t="shared" ca="1" si="206"/>
        <v/>
      </c>
    </row>
    <row r="1106" spans="1:18" x14ac:dyDescent="0.25">
      <c r="A1106" s="31">
        <v>1100</v>
      </c>
      <c r="B1106" s="37" t="str">
        <f t="shared" ca="1" si="197"/>
        <v/>
      </c>
      <c r="C1106" s="40" t="str">
        <f t="shared" ca="1" si="198"/>
        <v/>
      </c>
      <c r="D1106" s="43" t="str">
        <f ca="1">+IF($C1106&lt;&gt;"",VLOOKUP(YEAR($C1106),'Proyecciones cuota'!$B$5:$C$113,2,FALSE),"")</f>
        <v/>
      </c>
      <c r="E1106" s="171">
        <f ca="1">IFERROR(IF($D1106&lt;&gt;"",VLOOKUP(C1106,Simulador!$H$17:$I$27,2,FALSE),0),0)</f>
        <v>0</v>
      </c>
      <c r="F1106" s="46" t="str">
        <f t="shared" ca="1" si="207"/>
        <v/>
      </c>
      <c r="G1106" s="43" t="str">
        <f ca="1">+IF(F1106&lt;&gt;"",F1106*VLOOKUP(YEAR($C1106),'Proyecciones DTF'!$B$4:$Y$112,IF(C1106&lt;EOMONTH($C$1,61),6,IF(AND(C1106&gt;=EOMONTH($C$1,61),C1106&lt;EOMONTH($C$1,90)),9,IF(AND(C1106&gt;=EOMONTH($C$1,91),C1106&lt;EOMONTH($C$1,120)),12,IF(AND(C1106&gt;=EOMONTH($C$1,121),C1106&lt;EOMONTH($C$1,150)),15,IF(AND(C1106&gt;=EOMONTH($C$1,151),C1106&lt;EOMONTH($C$1,180)),18,IF(AND(C1106&gt;=EOMONTH($C$1,181),C1106&lt;EOMONTH($C$1,210)),21,24))))))),"")</f>
        <v/>
      </c>
      <c r="H1106" s="47" t="str">
        <f ca="1">+IF(F1106&lt;&gt;"",F1106*VLOOKUP(YEAR($C1106),'Proyecciones DTF'!$B$4:$Y$112,IF(C1106&lt;EOMONTH($C$1,61),3,IF(AND(C1106&gt;=EOMONTH($C$1,61),C1106&lt;EOMONTH($C$1,90)),6,IF(AND(C1106&gt;=EOMONTH($C$1,91),C1106&lt;EOMONTH($C$1,120)),9,IF(AND(C1106&gt;=EOMONTH($C$1,121),C1106&lt;EOMONTH($C$1,150)),12,IF(AND(C1106&gt;=EOMONTH($C$1,151),C1106&lt;EOMONTH($C$1,180)),15,IF(AND(C1106&gt;=EOMONTH($C$1,181),C1106&lt;EOMONTH($C$1,210)),18,21))))))),"")</f>
        <v/>
      </c>
      <c r="I1106" s="88" t="str">
        <f t="shared" ca="1" si="199"/>
        <v/>
      </c>
      <c r="J1106" s="138" t="str">
        <f t="shared" ca="1" si="200"/>
        <v/>
      </c>
      <c r="K1106" s="43" t="str">
        <f ca="1">+IF(G1106&lt;&gt;"",SUM($G$7:G1106),"")</f>
        <v/>
      </c>
      <c r="L1106" s="46" t="str">
        <f t="shared" ca="1" si="201"/>
        <v/>
      </c>
      <c r="M1106" s="51" t="str">
        <f ca="1">+IF(H1106&lt;&gt;"",SUM($H$7:H1106),"")</f>
        <v/>
      </c>
      <c r="N1106" s="47" t="str">
        <f t="shared" ca="1" si="202"/>
        <v/>
      </c>
      <c r="O1106" s="46" t="str">
        <f t="shared" ca="1" si="203"/>
        <v/>
      </c>
      <c r="P1106" s="46" t="str">
        <f t="shared" ca="1" si="204"/>
        <v/>
      </c>
      <c r="Q1106" s="53" t="str">
        <f t="shared" ca="1" si="205"/>
        <v/>
      </c>
      <c r="R1106" s="53" t="str">
        <f t="shared" ca="1" si="206"/>
        <v/>
      </c>
    </row>
    <row r="1107" spans="1:18" x14ac:dyDescent="0.25">
      <c r="A1107" s="31">
        <v>1101</v>
      </c>
      <c r="B1107" s="37" t="str">
        <f t="shared" ca="1" si="197"/>
        <v/>
      </c>
      <c r="C1107" s="40" t="str">
        <f t="shared" ca="1" si="198"/>
        <v/>
      </c>
      <c r="D1107" s="43" t="str">
        <f ca="1">+IF($C1107&lt;&gt;"",VLOOKUP(YEAR($C1107),'Proyecciones cuota'!$B$5:$C$113,2,FALSE),"")</f>
        <v/>
      </c>
      <c r="E1107" s="171">
        <f ca="1">IFERROR(IF($D1107&lt;&gt;"",VLOOKUP(C1107,Simulador!$H$17:$I$27,2,FALSE),0),0)</f>
        <v>0</v>
      </c>
      <c r="F1107" s="46" t="str">
        <f t="shared" ca="1" si="207"/>
        <v/>
      </c>
      <c r="G1107" s="43" t="str">
        <f ca="1">+IF(F1107&lt;&gt;"",F1107*VLOOKUP(YEAR($C1107),'Proyecciones DTF'!$B$4:$Y$112,IF(C1107&lt;EOMONTH($C$1,61),6,IF(AND(C1107&gt;=EOMONTH($C$1,61),C1107&lt;EOMONTH($C$1,90)),9,IF(AND(C1107&gt;=EOMONTH($C$1,91),C1107&lt;EOMONTH($C$1,120)),12,IF(AND(C1107&gt;=EOMONTH($C$1,121),C1107&lt;EOMONTH($C$1,150)),15,IF(AND(C1107&gt;=EOMONTH($C$1,151),C1107&lt;EOMONTH($C$1,180)),18,IF(AND(C1107&gt;=EOMONTH($C$1,181),C1107&lt;EOMONTH($C$1,210)),21,24))))))),"")</f>
        <v/>
      </c>
      <c r="H1107" s="47" t="str">
        <f ca="1">+IF(F1107&lt;&gt;"",F1107*VLOOKUP(YEAR($C1107),'Proyecciones DTF'!$B$4:$Y$112,IF(C1107&lt;EOMONTH($C$1,61),3,IF(AND(C1107&gt;=EOMONTH($C$1,61),C1107&lt;EOMONTH($C$1,90)),6,IF(AND(C1107&gt;=EOMONTH($C$1,91),C1107&lt;EOMONTH($C$1,120)),9,IF(AND(C1107&gt;=EOMONTH($C$1,121),C1107&lt;EOMONTH($C$1,150)),12,IF(AND(C1107&gt;=EOMONTH($C$1,151),C1107&lt;EOMONTH($C$1,180)),15,IF(AND(C1107&gt;=EOMONTH($C$1,181),C1107&lt;EOMONTH($C$1,210)),18,21))))))),"")</f>
        <v/>
      </c>
      <c r="I1107" s="88" t="str">
        <f t="shared" ca="1" si="199"/>
        <v/>
      </c>
      <c r="J1107" s="138" t="str">
        <f t="shared" ca="1" si="200"/>
        <v/>
      </c>
      <c r="K1107" s="43" t="str">
        <f ca="1">+IF(G1107&lt;&gt;"",SUM($G$7:G1107),"")</f>
        <v/>
      </c>
      <c r="L1107" s="46" t="str">
        <f t="shared" ca="1" si="201"/>
        <v/>
      </c>
      <c r="M1107" s="51" t="str">
        <f ca="1">+IF(H1107&lt;&gt;"",SUM($H$7:H1107),"")</f>
        <v/>
      </c>
      <c r="N1107" s="47" t="str">
        <f t="shared" ca="1" si="202"/>
        <v/>
      </c>
      <c r="O1107" s="46" t="str">
        <f t="shared" ca="1" si="203"/>
        <v/>
      </c>
      <c r="P1107" s="46" t="str">
        <f t="shared" ca="1" si="204"/>
        <v/>
      </c>
      <c r="Q1107" s="53" t="str">
        <f t="shared" ca="1" si="205"/>
        <v/>
      </c>
      <c r="R1107" s="53" t="str">
        <f t="shared" ca="1" si="206"/>
        <v/>
      </c>
    </row>
    <row r="1108" spans="1:18" x14ac:dyDescent="0.25">
      <c r="A1108" s="31">
        <v>1102</v>
      </c>
      <c r="B1108" s="37" t="str">
        <f t="shared" ca="1" si="197"/>
        <v/>
      </c>
      <c r="C1108" s="40" t="str">
        <f t="shared" ca="1" si="198"/>
        <v/>
      </c>
      <c r="D1108" s="43" t="str">
        <f ca="1">+IF($C1108&lt;&gt;"",VLOOKUP(YEAR($C1108),'Proyecciones cuota'!$B$5:$C$113,2,FALSE),"")</f>
        <v/>
      </c>
      <c r="E1108" s="171">
        <f ca="1">IFERROR(IF($D1108&lt;&gt;"",VLOOKUP(C1108,Simulador!$H$17:$I$27,2,FALSE),0),0)</f>
        <v>0</v>
      </c>
      <c r="F1108" s="46" t="str">
        <f t="shared" ca="1" si="207"/>
        <v/>
      </c>
      <c r="G1108" s="43" t="str">
        <f ca="1">+IF(F1108&lt;&gt;"",F1108*VLOOKUP(YEAR($C1108),'Proyecciones DTF'!$B$4:$Y$112,IF(C1108&lt;EOMONTH($C$1,61),6,IF(AND(C1108&gt;=EOMONTH($C$1,61),C1108&lt;EOMONTH($C$1,90)),9,IF(AND(C1108&gt;=EOMONTH($C$1,91),C1108&lt;EOMONTH($C$1,120)),12,IF(AND(C1108&gt;=EOMONTH($C$1,121),C1108&lt;EOMONTH($C$1,150)),15,IF(AND(C1108&gt;=EOMONTH($C$1,151),C1108&lt;EOMONTH($C$1,180)),18,IF(AND(C1108&gt;=EOMONTH($C$1,181),C1108&lt;EOMONTH($C$1,210)),21,24))))))),"")</f>
        <v/>
      </c>
      <c r="H1108" s="47" t="str">
        <f ca="1">+IF(F1108&lt;&gt;"",F1108*VLOOKUP(YEAR($C1108),'Proyecciones DTF'!$B$4:$Y$112,IF(C1108&lt;EOMONTH($C$1,61),3,IF(AND(C1108&gt;=EOMONTH($C$1,61),C1108&lt;EOMONTH($C$1,90)),6,IF(AND(C1108&gt;=EOMONTH($C$1,91),C1108&lt;EOMONTH($C$1,120)),9,IF(AND(C1108&gt;=EOMONTH($C$1,121),C1108&lt;EOMONTH($C$1,150)),12,IF(AND(C1108&gt;=EOMONTH($C$1,151),C1108&lt;EOMONTH($C$1,180)),15,IF(AND(C1108&gt;=EOMONTH($C$1,181),C1108&lt;EOMONTH($C$1,210)),18,21))))))),"")</f>
        <v/>
      </c>
      <c r="I1108" s="88" t="str">
        <f t="shared" ca="1" si="199"/>
        <v/>
      </c>
      <c r="J1108" s="138" t="str">
        <f t="shared" ca="1" si="200"/>
        <v/>
      </c>
      <c r="K1108" s="43" t="str">
        <f ca="1">+IF(G1108&lt;&gt;"",SUM($G$7:G1108),"")</f>
        <v/>
      </c>
      <c r="L1108" s="46" t="str">
        <f t="shared" ca="1" si="201"/>
        <v/>
      </c>
      <c r="M1108" s="51" t="str">
        <f ca="1">+IF(H1108&lt;&gt;"",SUM($H$7:H1108),"")</f>
        <v/>
      </c>
      <c r="N1108" s="47" t="str">
        <f t="shared" ca="1" si="202"/>
        <v/>
      </c>
      <c r="O1108" s="46" t="str">
        <f t="shared" ca="1" si="203"/>
        <v/>
      </c>
      <c r="P1108" s="46" t="str">
        <f t="shared" ca="1" si="204"/>
        <v/>
      </c>
      <c r="Q1108" s="53" t="str">
        <f t="shared" ca="1" si="205"/>
        <v/>
      </c>
      <c r="R1108" s="53" t="str">
        <f t="shared" ca="1" si="206"/>
        <v/>
      </c>
    </row>
    <row r="1109" spans="1:18" x14ac:dyDescent="0.25">
      <c r="A1109" s="31">
        <v>1103</v>
      </c>
      <c r="B1109" s="37" t="str">
        <f t="shared" ca="1" si="197"/>
        <v/>
      </c>
      <c r="C1109" s="40" t="str">
        <f t="shared" ca="1" si="198"/>
        <v/>
      </c>
      <c r="D1109" s="43" t="str">
        <f ca="1">+IF($C1109&lt;&gt;"",VLOOKUP(YEAR($C1109),'Proyecciones cuota'!$B$5:$C$113,2,FALSE),"")</f>
        <v/>
      </c>
      <c r="E1109" s="171">
        <f ca="1">IFERROR(IF($D1109&lt;&gt;"",VLOOKUP(C1109,Simulador!$H$17:$I$27,2,FALSE),0),0)</f>
        <v>0</v>
      </c>
      <c r="F1109" s="46" t="str">
        <f t="shared" ca="1" si="207"/>
        <v/>
      </c>
      <c r="G1109" s="43" t="str">
        <f ca="1">+IF(F1109&lt;&gt;"",F1109*VLOOKUP(YEAR($C1109),'Proyecciones DTF'!$B$4:$Y$112,IF(C1109&lt;EOMONTH($C$1,61),6,IF(AND(C1109&gt;=EOMONTH($C$1,61),C1109&lt;EOMONTH($C$1,90)),9,IF(AND(C1109&gt;=EOMONTH($C$1,91),C1109&lt;EOMONTH($C$1,120)),12,IF(AND(C1109&gt;=EOMONTH($C$1,121),C1109&lt;EOMONTH($C$1,150)),15,IF(AND(C1109&gt;=EOMONTH($C$1,151),C1109&lt;EOMONTH($C$1,180)),18,IF(AND(C1109&gt;=EOMONTH($C$1,181),C1109&lt;EOMONTH($C$1,210)),21,24))))))),"")</f>
        <v/>
      </c>
      <c r="H1109" s="47" t="str">
        <f ca="1">+IF(F1109&lt;&gt;"",F1109*VLOOKUP(YEAR($C1109),'Proyecciones DTF'!$B$4:$Y$112,IF(C1109&lt;EOMONTH($C$1,61),3,IF(AND(C1109&gt;=EOMONTH($C$1,61),C1109&lt;EOMONTH($C$1,90)),6,IF(AND(C1109&gt;=EOMONTH($C$1,91),C1109&lt;EOMONTH($C$1,120)),9,IF(AND(C1109&gt;=EOMONTH($C$1,121),C1109&lt;EOMONTH($C$1,150)),12,IF(AND(C1109&gt;=EOMONTH($C$1,151),C1109&lt;EOMONTH($C$1,180)),15,IF(AND(C1109&gt;=EOMONTH($C$1,181),C1109&lt;EOMONTH($C$1,210)),18,21))))))),"")</f>
        <v/>
      </c>
      <c r="I1109" s="88" t="str">
        <f t="shared" ca="1" si="199"/>
        <v/>
      </c>
      <c r="J1109" s="138" t="str">
        <f t="shared" ca="1" si="200"/>
        <v/>
      </c>
      <c r="K1109" s="43" t="str">
        <f ca="1">+IF(G1109&lt;&gt;"",SUM($G$7:G1109),"")</f>
        <v/>
      </c>
      <c r="L1109" s="46" t="str">
        <f t="shared" ca="1" si="201"/>
        <v/>
      </c>
      <c r="M1109" s="51" t="str">
        <f ca="1">+IF(H1109&lt;&gt;"",SUM($H$7:H1109),"")</f>
        <v/>
      </c>
      <c r="N1109" s="47" t="str">
        <f t="shared" ca="1" si="202"/>
        <v/>
      </c>
      <c r="O1109" s="46" t="str">
        <f t="shared" ca="1" si="203"/>
        <v/>
      </c>
      <c r="P1109" s="46" t="str">
        <f t="shared" ca="1" si="204"/>
        <v/>
      </c>
      <c r="Q1109" s="53" t="str">
        <f t="shared" ca="1" si="205"/>
        <v/>
      </c>
      <c r="R1109" s="53" t="str">
        <f t="shared" ca="1" si="206"/>
        <v/>
      </c>
    </row>
    <row r="1110" spans="1:18" x14ac:dyDescent="0.25">
      <c r="A1110" s="31">
        <v>1104</v>
      </c>
      <c r="B1110" s="37" t="str">
        <f t="shared" ca="1" si="197"/>
        <v/>
      </c>
      <c r="C1110" s="40" t="str">
        <f t="shared" ca="1" si="198"/>
        <v/>
      </c>
      <c r="D1110" s="43" t="str">
        <f ca="1">+IF($C1110&lt;&gt;"",VLOOKUP(YEAR($C1110),'Proyecciones cuota'!$B$5:$C$113,2,FALSE),"")</f>
        <v/>
      </c>
      <c r="E1110" s="171">
        <f ca="1">IFERROR(IF($D1110&lt;&gt;"",VLOOKUP(C1110,Simulador!$H$17:$I$27,2,FALSE),0),0)</f>
        <v>0</v>
      </c>
      <c r="F1110" s="46" t="str">
        <f t="shared" ca="1" si="207"/>
        <v/>
      </c>
      <c r="G1110" s="43" t="str">
        <f ca="1">+IF(F1110&lt;&gt;"",F1110*VLOOKUP(YEAR($C1110),'Proyecciones DTF'!$B$4:$Y$112,IF(C1110&lt;EOMONTH($C$1,61),6,IF(AND(C1110&gt;=EOMONTH($C$1,61),C1110&lt;EOMONTH($C$1,90)),9,IF(AND(C1110&gt;=EOMONTH($C$1,91),C1110&lt;EOMONTH($C$1,120)),12,IF(AND(C1110&gt;=EOMONTH($C$1,121),C1110&lt;EOMONTH($C$1,150)),15,IF(AND(C1110&gt;=EOMONTH($C$1,151),C1110&lt;EOMONTH($C$1,180)),18,IF(AND(C1110&gt;=EOMONTH($C$1,181),C1110&lt;EOMONTH($C$1,210)),21,24))))))),"")</f>
        <v/>
      </c>
      <c r="H1110" s="47" t="str">
        <f ca="1">+IF(F1110&lt;&gt;"",F1110*VLOOKUP(YEAR($C1110),'Proyecciones DTF'!$B$4:$Y$112,IF(C1110&lt;EOMONTH($C$1,61),3,IF(AND(C1110&gt;=EOMONTH($C$1,61),C1110&lt;EOMONTH($C$1,90)),6,IF(AND(C1110&gt;=EOMONTH($C$1,91),C1110&lt;EOMONTH($C$1,120)),9,IF(AND(C1110&gt;=EOMONTH($C$1,121),C1110&lt;EOMONTH($C$1,150)),12,IF(AND(C1110&gt;=EOMONTH($C$1,151),C1110&lt;EOMONTH($C$1,180)),15,IF(AND(C1110&gt;=EOMONTH($C$1,181),C1110&lt;EOMONTH($C$1,210)),18,21))))))),"")</f>
        <v/>
      </c>
      <c r="I1110" s="88" t="str">
        <f t="shared" ca="1" si="199"/>
        <v/>
      </c>
      <c r="J1110" s="138" t="str">
        <f t="shared" ca="1" si="200"/>
        <v/>
      </c>
      <c r="K1110" s="43" t="str">
        <f ca="1">+IF(G1110&lt;&gt;"",SUM($G$7:G1110),"")</f>
        <v/>
      </c>
      <c r="L1110" s="46" t="str">
        <f t="shared" ca="1" si="201"/>
        <v/>
      </c>
      <c r="M1110" s="51" t="str">
        <f ca="1">+IF(H1110&lt;&gt;"",SUM($H$7:H1110),"")</f>
        <v/>
      </c>
      <c r="N1110" s="47" t="str">
        <f t="shared" ca="1" si="202"/>
        <v/>
      </c>
      <c r="O1110" s="46" t="str">
        <f t="shared" ca="1" si="203"/>
        <v/>
      </c>
      <c r="P1110" s="46" t="str">
        <f t="shared" ca="1" si="204"/>
        <v/>
      </c>
      <c r="Q1110" s="53" t="str">
        <f t="shared" ca="1" si="205"/>
        <v/>
      </c>
      <c r="R1110" s="53" t="str">
        <f t="shared" ca="1" si="206"/>
        <v/>
      </c>
    </row>
    <row r="1111" spans="1:18" x14ac:dyDescent="0.25">
      <c r="A1111" s="31">
        <v>1105</v>
      </c>
      <c r="B1111" s="37" t="str">
        <f t="shared" ca="1" si="197"/>
        <v/>
      </c>
      <c r="C1111" s="40" t="str">
        <f t="shared" ca="1" si="198"/>
        <v/>
      </c>
      <c r="D1111" s="43" t="str">
        <f ca="1">+IF($C1111&lt;&gt;"",VLOOKUP(YEAR($C1111),'Proyecciones cuota'!$B$5:$C$113,2,FALSE),"")</f>
        <v/>
      </c>
      <c r="E1111" s="171">
        <f ca="1">IFERROR(IF($D1111&lt;&gt;"",VLOOKUP(C1111,Simulador!$H$17:$I$27,2,FALSE),0),0)</f>
        <v>0</v>
      </c>
      <c r="F1111" s="46" t="str">
        <f t="shared" ca="1" si="207"/>
        <v/>
      </c>
      <c r="G1111" s="43" t="str">
        <f ca="1">+IF(F1111&lt;&gt;"",F1111*VLOOKUP(YEAR($C1111),'Proyecciones DTF'!$B$4:$Y$112,IF(C1111&lt;EOMONTH($C$1,61),6,IF(AND(C1111&gt;=EOMONTH($C$1,61),C1111&lt;EOMONTH($C$1,90)),9,IF(AND(C1111&gt;=EOMONTH($C$1,91),C1111&lt;EOMONTH($C$1,120)),12,IF(AND(C1111&gt;=EOMONTH($C$1,121),C1111&lt;EOMONTH($C$1,150)),15,IF(AND(C1111&gt;=EOMONTH($C$1,151),C1111&lt;EOMONTH($C$1,180)),18,IF(AND(C1111&gt;=EOMONTH($C$1,181),C1111&lt;EOMONTH($C$1,210)),21,24))))))),"")</f>
        <v/>
      </c>
      <c r="H1111" s="47" t="str">
        <f ca="1">+IF(F1111&lt;&gt;"",F1111*VLOOKUP(YEAR($C1111),'Proyecciones DTF'!$B$4:$Y$112,IF(C1111&lt;EOMONTH($C$1,61),3,IF(AND(C1111&gt;=EOMONTH($C$1,61),C1111&lt;EOMONTH($C$1,90)),6,IF(AND(C1111&gt;=EOMONTH($C$1,91),C1111&lt;EOMONTH($C$1,120)),9,IF(AND(C1111&gt;=EOMONTH($C$1,121),C1111&lt;EOMONTH($C$1,150)),12,IF(AND(C1111&gt;=EOMONTH($C$1,151),C1111&lt;EOMONTH($C$1,180)),15,IF(AND(C1111&gt;=EOMONTH($C$1,181),C1111&lt;EOMONTH($C$1,210)),18,21))))))),"")</f>
        <v/>
      </c>
      <c r="I1111" s="88" t="str">
        <f t="shared" ca="1" si="199"/>
        <v/>
      </c>
      <c r="J1111" s="138" t="str">
        <f t="shared" ca="1" si="200"/>
        <v/>
      </c>
      <c r="K1111" s="43" t="str">
        <f ca="1">+IF(G1111&lt;&gt;"",SUM($G$7:G1111),"")</f>
        <v/>
      </c>
      <c r="L1111" s="46" t="str">
        <f t="shared" ca="1" si="201"/>
        <v/>
      </c>
      <c r="M1111" s="51" t="str">
        <f ca="1">+IF(H1111&lt;&gt;"",SUM($H$7:H1111),"")</f>
        <v/>
      </c>
      <c r="N1111" s="47" t="str">
        <f t="shared" ca="1" si="202"/>
        <v/>
      </c>
      <c r="O1111" s="46" t="str">
        <f t="shared" ca="1" si="203"/>
        <v/>
      </c>
      <c r="P1111" s="46" t="str">
        <f t="shared" ca="1" si="204"/>
        <v/>
      </c>
      <c r="Q1111" s="53" t="str">
        <f t="shared" ca="1" si="205"/>
        <v/>
      </c>
      <c r="R1111" s="53" t="str">
        <f t="shared" ca="1" si="206"/>
        <v/>
      </c>
    </row>
    <row r="1112" spans="1:18" x14ac:dyDescent="0.25">
      <c r="A1112" s="31">
        <v>1106</v>
      </c>
      <c r="B1112" s="37" t="str">
        <f t="shared" ca="1" si="197"/>
        <v/>
      </c>
      <c r="C1112" s="40" t="str">
        <f t="shared" ca="1" si="198"/>
        <v/>
      </c>
      <c r="D1112" s="43" t="str">
        <f ca="1">+IF($C1112&lt;&gt;"",VLOOKUP(YEAR($C1112),'Proyecciones cuota'!$B$5:$C$113,2,FALSE),"")</f>
        <v/>
      </c>
      <c r="E1112" s="171">
        <f ca="1">IFERROR(IF($D1112&lt;&gt;"",VLOOKUP(C1112,Simulador!$H$17:$I$27,2,FALSE),0),0)</f>
        <v>0</v>
      </c>
      <c r="F1112" s="46" t="str">
        <f t="shared" ca="1" si="207"/>
        <v/>
      </c>
      <c r="G1112" s="43" t="str">
        <f ca="1">+IF(F1112&lt;&gt;"",F1112*VLOOKUP(YEAR($C1112),'Proyecciones DTF'!$B$4:$Y$112,IF(C1112&lt;EOMONTH($C$1,61),6,IF(AND(C1112&gt;=EOMONTH($C$1,61),C1112&lt;EOMONTH($C$1,90)),9,IF(AND(C1112&gt;=EOMONTH($C$1,91),C1112&lt;EOMONTH($C$1,120)),12,IF(AND(C1112&gt;=EOMONTH($C$1,121),C1112&lt;EOMONTH($C$1,150)),15,IF(AND(C1112&gt;=EOMONTH($C$1,151),C1112&lt;EOMONTH($C$1,180)),18,IF(AND(C1112&gt;=EOMONTH($C$1,181),C1112&lt;EOMONTH($C$1,210)),21,24))))))),"")</f>
        <v/>
      </c>
      <c r="H1112" s="47" t="str">
        <f ca="1">+IF(F1112&lt;&gt;"",F1112*VLOOKUP(YEAR($C1112),'Proyecciones DTF'!$B$4:$Y$112,IF(C1112&lt;EOMONTH($C$1,61),3,IF(AND(C1112&gt;=EOMONTH($C$1,61),C1112&lt;EOMONTH($C$1,90)),6,IF(AND(C1112&gt;=EOMONTH($C$1,91),C1112&lt;EOMONTH($C$1,120)),9,IF(AND(C1112&gt;=EOMONTH($C$1,121),C1112&lt;EOMONTH($C$1,150)),12,IF(AND(C1112&gt;=EOMONTH($C$1,151),C1112&lt;EOMONTH($C$1,180)),15,IF(AND(C1112&gt;=EOMONTH($C$1,181),C1112&lt;EOMONTH($C$1,210)),18,21))))))),"")</f>
        <v/>
      </c>
      <c r="I1112" s="88" t="str">
        <f t="shared" ca="1" si="199"/>
        <v/>
      </c>
      <c r="J1112" s="138" t="str">
        <f t="shared" ca="1" si="200"/>
        <v/>
      </c>
      <c r="K1112" s="43" t="str">
        <f ca="1">+IF(G1112&lt;&gt;"",SUM($G$7:G1112),"")</f>
        <v/>
      </c>
      <c r="L1112" s="46" t="str">
        <f t="shared" ca="1" si="201"/>
        <v/>
      </c>
      <c r="M1112" s="51" t="str">
        <f ca="1">+IF(H1112&lt;&gt;"",SUM($H$7:H1112),"")</f>
        <v/>
      </c>
      <c r="N1112" s="47" t="str">
        <f t="shared" ca="1" si="202"/>
        <v/>
      </c>
      <c r="O1112" s="46" t="str">
        <f t="shared" ca="1" si="203"/>
        <v/>
      </c>
      <c r="P1112" s="46" t="str">
        <f t="shared" ca="1" si="204"/>
        <v/>
      </c>
      <c r="Q1112" s="53" t="str">
        <f t="shared" ca="1" si="205"/>
        <v/>
      </c>
      <c r="R1112" s="53" t="str">
        <f t="shared" ca="1" si="206"/>
        <v/>
      </c>
    </row>
    <row r="1113" spans="1:18" x14ac:dyDescent="0.25">
      <c r="A1113" s="31">
        <v>1107</v>
      </c>
      <c r="B1113" s="37" t="str">
        <f t="shared" ca="1" si="197"/>
        <v/>
      </c>
      <c r="C1113" s="40" t="str">
        <f t="shared" ca="1" si="198"/>
        <v/>
      </c>
      <c r="D1113" s="43" t="str">
        <f ca="1">+IF($C1113&lt;&gt;"",VLOOKUP(YEAR($C1113),'Proyecciones cuota'!$B$5:$C$113,2,FALSE),"")</f>
        <v/>
      </c>
      <c r="E1113" s="171">
        <f ca="1">IFERROR(IF($D1113&lt;&gt;"",VLOOKUP(C1113,Simulador!$H$17:$I$27,2,FALSE),0),0)</f>
        <v>0</v>
      </c>
      <c r="F1113" s="46" t="str">
        <f t="shared" ca="1" si="207"/>
        <v/>
      </c>
      <c r="G1113" s="43" t="str">
        <f ca="1">+IF(F1113&lt;&gt;"",F1113*VLOOKUP(YEAR($C1113),'Proyecciones DTF'!$B$4:$Y$112,IF(C1113&lt;EOMONTH($C$1,61),6,IF(AND(C1113&gt;=EOMONTH($C$1,61),C1113&lt;EOMONTH($C$1,90)),9,IF(AND(C1113&gt;=EOMONTH($C$1,91),C1113&lt;EOMONTH($C$1,120)),12,IF(AND(C1113&gt;=EOMONTH($C$1,121),C1113&lt;EOMONTH($C$1,150)),15,IF(AND(C1113&gt;=EOMONTH($C$1,151),C1113&lt;EOMONTH($C$1,180)),18,IF(AND(C1113&gt;=EOMONTH($C$1,181),C1113&lt;EOMONTH($C$1,210)),21,24))))))),"")</f>
        <v/>
      </c>
      <c r="H1113" s="47" t="str">
        <f ca="1">+IF(F1113&lt;&gt;"",F1113*VLOOKUP(YEAR($C1113),'Proyecciones DTF'!$B$4:$Y$112,IF(C1113&lt;EOMONTH($C$1,61),3,IF(AND(C1113&gt;=EOMONTH($C$1,61),C1113&lt;EOMONTH($C$1,90)),6,IF(AND(C1113&gt;=EOMONTH($C$1,91),C1113&lt;EOMONTH($C$1,120)),9,IF(AND(C1113&gt;=EOMONTH($C$1,121),C1113&lt;EOMONTH($C$1,150)),12,IF(AND(C1113&gt;=EOMONTH($C$1,151),C1113&lt;EOMONTH($C$1,180)),15,IF(AND(C1113&gt;=EOMONTH($C$1,181),C1113&lt;EOMONTH($C$1,210)),18,21))))))),"")</f>
        <v/>
      </c>
      <c r="I1113" s="88" t="str">
        <f t="shared" ca="1" si="199"/>
        <v/>
      </c>
      <c r="J1113" s="138" t="str">
        <f t="shared" ca="1" si="200"/>
        <v/>
      </c>
      <c r="K1113" s="43" t="str">
        <f ca="1">+IF(G1113&lt;&gt;"",SUM($G$7:G1113),"")</f>
        <v/>
      </c>
      <c r="L1113" s="46" t="str">
        <f t="shared" ca="1" si="201"/>
        <v/>
      </c>
      <c r="M1113" s="51" t="str">
        <f ca="1">+IF(H1113&lt;&gt;"",SUM($H$7:H1113),"")</f>
        <v/>
      </c>
      <c r="N1113" s="47" t="str">
        <f t="shared" ca="1" si="202"/>
        <v/>
      </c>
      <c r="O1113" s="46" t="str">
        <f t="shared" ca="1" si="203"/>
        <v/>
      </c>
      <c r="P1113" s="46" t="str">
        <f t="shared" ca="1" si="204"/>
        <v/>
      </c>
      <c r="Q1113" s="53" t="str">
        <f t="shared" ca="1" si="205"/>
        <v/>
      </c>
      <c r="R1113" s="53" t="str">
        <f t="shared" ca="1" si="206"/>
        <v/>
      </c>
    </row>
    <row r="1114" spans="1:18" x14ac:dyDescent="0.25">
      <c r="A1114" s="31">
        <v>1108</v>
      </c>
      <c r="B1114" s="37" t="str">
        <f t="shared" ca="1" si="197"/>
        <v/>
      </c>
      <c r="C1114" s="40" t="str">
        <f t="shared" ca="1" si="198"/>
        <v/>
      </c>
      <c r="D1114" s="43" t="str">
        <f ca="1">+IF($C1114&lt;&gt;"",VLOOKUP(YEAR($C1114),'Proyecciones cuota'!$B$5:$C$113,2,FALSE),"")</f>
        <v/>
      </c>
      <c r="E1114" s="171">
        <f ca="1">IFERROR(IF($D1114&lt;&gt;"",VLOOKUP(C1114,Simulador!$H$17:$I$27,2,FALSE),0),0)</f>
        <v>0</v>
      </c>
      <c r="F1114" s="46" t="str">
        <f t="shared" ca="1" si="207"/>
        <v/>
      </c>
      <c r="G1114" s="43" t="str">
        <f ca="1">+IF(F1114&lt;&gt;"",F1114*VLOOKUP(YEAR($C1114),'Proyecciones DTF'!$B$4:$Y$112,IF(C1114&lt;EOMONTH($C$1,61),6,IF(AND(C1114&gt;=EOMONTH($C$1,61),C1114&lt;EOMONTH($C$1,90)),9,IF(AND(C1114&gt;=EOMONTH($C$1,91),C1114&lt;EOMONTH($C$1,120)),12,IF(AND(C1114&gt;=EOMONTH($C$1,121),C1114&lt;EOMONTH($C$1,150)),15,IF(AND(C1114&gt;=EOMONTH($C$1,151),C1114&lt;EOMONTH($C$1,180)),18,IF(AND(C1114&gt;=EOMONTH($C$1,181),C1114&lt;EOMONTH($C$1,210)),21,24))))))),"")</f>
        <v/>
      </c>
      <c r="H1114" s="47" t="str">
        <f ca="1">+IF(F1114&lt;&gt;"",F1114*VLOOKUP(YEAR($C1114),'Proyecciones DTF'!$B$4:$Y$112,IF(C1114&lt;EOMONTH($C$1,61),3,IF(AND(C1114&gt;=EOMONTH($C$1,61),C1114&lt;EOMONTH($C$1,90)),6,IF(AND(C1114&gt;=EOMONTH($C$1,91),C1114&lt;EOMONTH($C$1,120)),9,IF(AND(C1114&gt;=EOMONTH($C$1,121),C1114&lt;EOMONTH($C$1,150)),12,IF(AND(C1114&gt;=EOMONTH($C$1,151),C1114&lt;EOMONTH($C$1,180)),15,IF(AND(C1114&gt;=EOMONTH($C$1,181),C1114&lt;EOMONTH($C$1,210)),18,21))))))),"")</f>
        <v/>
      </c>
      <c r="I1114" s="88" t="str">
        <f t="shared" ca="1" si="199"/>
        <v/>
      </c>
      <c r="J1114" s="138" t="str">
        <f t="shared" ca="1" si="200"/>
        <v/>
      </c>
      <c r="K1114" s="43" t="str">
        <f ca="1">+IF(G1114&lt;&gt;"",SUM($G$7:G1114),"")</f>
        <v/>
      </c>
      <c r="L1114" s="46" t="str">
        <f t="shared" ca="1" si="201"/>
        <v/>
      </c>
      <c r="M1114" s="51" t="str">
        <f ca="1">+IF(H1114&lt;&gt;"",SUM($H$7:H1114),"")</f>
        <v/>
      </c>
      <c r="N1114" s="47" t="str">
        <f t="shared" ca="1" si="202"/>
        <v/>
      </c>
      <c r="O1114" s="46" t="str">
        <f t="shared" ca="1" si="203"/>
        <v/>
      </c>
      <c r="P1114" s="46" t="str">
        <f t="shared" ca="1" si="204"/>
        <v/>
      </c>
      <c r="Q1114" s="53" t="str">
        <f t="shared" ca="1" si="205"/>
        <v/>
      </c>
      <c r="R1114" s="53" t="str">
        <f t="shared" ca="1" si="206"/>
        <v/>
      </c>
    </row>
    <row r="1115" spans="1:18" x14ac:dyDescent="0.25">
      <c r="A1115" s="31">
        <v>1109</v>
      </c>
      <c r="B1115" s="37" t="str">
        <f t="shared" ca="1" si="197"/>
        <v/>
      </c>
      <c r="C1115" s="40" t="str">
        <f t="shared" ca="1" si="198"/>
        <v/>
      </c>
      <c r="D1115" s="43" t="str">
        <f ca="1">+IF($C1115&lt;&gt;"",VLOOKUP(YEAR($C1115),'Proyecciones cuota'!$B$5:$C$113,2,FALSE),"")</f>
        <v/>
      </c>
      <c r="E1115" s="171">
        <f ca="1">IFERROR(IF($D1115&lt;&gt;"",VLOOKUP(C1115,Simulador!$H$17:$I$27,2,FALSE),0),0)</f>
        <v>0</v>
      </c>
      <c r="F1115" s="46" t="str">
        <f t="shared" ca="1" si="207"/>
        <v/>
      </c>
      <c r="G1115" s="43" t="str">
        <f ca="1">+IF(F1115&lt;&gt;"",F1115*VLOOKUP(YEAR($C1115),'Proyecciones DTF'!$B$4:$Y$112,IF(C1115&lt;EOMONTH($C$1,61),6,IF(AND(C1115&gt;=EOMONTH($C$1,61),C1115&lt;EOMONTH($C$1,90)),9,IF(AND(C1115&gt;=EOMONTH($C$1,91),C1115&lt;EOMONTH($C$1,120)),12,IF(AND(C1115&gt;=EOMONTH($C$1,121),C1115&lt;EOMONTH($C$1,150)),15,IF(AND(C1115&gt;=EOMONTH($C$1,151),C1115&lt;EOMONTH($C$1,180)),18,IF(AND(C1115&gt;=EOMONTH($C$1,181),C1115&lt;EOMONTH($C$1,210)),21,24))))))),"")</f>
        <v/>
      </c>
      <c r="H1115" s="47" t="str">
        <f ca="1">+IF(F1115&lt;&gt;"",F1115*VLOOKUP(YEAR($C1115),'Proyecciones DTF'!$B$4:$Y$112,IF(C1115&lt;EOMONTH($C$1,61),3,IF(AND(C1115&gt;=EOMONTH($C$1,61),C1115&lt;EOMONTH($C$1,90)),6,IF(AND(C1115&gt;=EOMONTH($C$1,91),C1115&lt;EOMONTH($C$1,120)),9,IF(AND(C1115&gt;=EOMONTH($C$1,121),C1115&lt;EOMONTH($C$1,150)),12,IF(AND(C1115&gt;=EOMONTH($C$1,151),C1115&lt;EOMONTH($C$1,180)),15,IF(AND(C1115&gt;=EOMONTH($C$1,181),C1115&lt;EOMONTH($C$1,210)),18,21))))))),"")</f>
        <v/>
      </c>
      <c r="I1115" s="88" t="str">
        <f t="shared" ca="1" si="199"/>
        <v/>
      </c>
      <c r="J1115" s="138" t="str">
        <f t="shared" ca="1" si="200"/>
        <v/>
      </c>
      <c r="K1115" s="43" t="str">
        <f ca="1">+IF(G1115&lt;&gt;"",SUM($G$7:G1115),"")</f>
        <v/>
      </c>
      <c r="L1115" s="46" t="str">
        <f t="shared" ca="1" si="201"/>
        <v/>
      </c>
      <c r="M1115" s="51" t="str">
        <f ca="1">+IF(H1115&lt;&gt;"",SUM($H$7:H1115),"")</f>
        <v/>
      </c>
      <c r="N1115" s="47" t="str">
        <f t="shared" ca="1" si="202"/>
        <v/>
      </c>
      <c r="O1115" s="46" t="str">
        <f t="shared" ca="1" si="203"/>
        <v/>
      </c>
      <c r="P1115" s="46" t="str">
        <f t="shared" ca="1" si="204"/>
        <v/>
      </c>
      <c r="Q1115" s="53" t="str">
        <f t="shared" ca="1" si="205"/>
        <v/>
      </c>
      <c r="R1115" s="53" t="str">
        <f t="shared" ca="1" si="206"/>
        <v/>
      </c>
    </row>
    <row r="1116" spans="1:18" x14ac:dyDescent="0.25">
      <c r="A1116" s="31">
        <v>1110</v>
      </c>
      <c r="B1116" s="37" t="str">
        <f t="shared" ca="1" si="197"/>
        <v/>
      </c>
      <c r="C1116" s="40" t="str">
        <f t="shared" ca="1" si="198"/>
        <v/>
      </c>
      <c r="D1116" s="43" t="str">
        <f ca="1">+IF($C1116&lt;&gt;"",VLOOKUP(YEAR($C1116),'Proyecciones cuota'!$B$5:$C$113,2,FALSE),"")</f>
        <v/>
      </c>
      <c r="E1116" s="171">
        <f ca="1">IFERROR(IF($D1116&lt;&gt;"",VLOOKUP(C1116,Simulador!$H$17:$I$27,2,FALSE),0),0)</f>
        <v>0</v>
      </c>
      <c r="F1116" s="46" t="str">
        <f t="shared" ca="1" si="207"/>
        <v/>
      </c>
      <c r="G1116" s="43" t="str">
        <f ca="1">+IF(F1116&lt;&gt;"",F1116*VLOOKUP(YEAR($C1116),'Proyecciones DTF'!$B$4:$Y$112,IF(C1116&lt;EOMONTH($C$1,61),6,IF(AND(C1116&gt;=EOMONTH($C$1,61),C1116&lt;EOMONTH($C$1,90)),9,IF(AND(C1116&gt;=EOMONTH($C$1,91),C1116&lt;EOMONTH($C$1,120)),12,IF(AND(C1116&gt;=EOMONTH($C$1,121),C1116&lt;EOMONTH($C$1,150)),15,IF(AND(C1116&gt;=EOMONTH($C$1,151),C1116&lt;EOMONTH($C$1,180)),18,IF(AND(C1116&gt;=EOMONTH($C$1,181),C1116&lt;EOMONTH($C$1,210)),21,24))))))),"")</f>
        <v/>
      </c>
      <c r="H1116" s="47" t="str">
        <f ca="1">+IF(F1116&lt;&gt;"",F1116*VLOOKUP(YEAR($C1116),'Proyecciones DTF'!$B$4:$Y$112,IF(C1116&lt;EOMONTH($C$1,61),3,IF(AND(C1116&gt;=EOMONTH($C$1,61),C1116&lt;EOMONTH($C$1,90)),6,IF(AND(C1116&gt;=EOMONTH($C$1,91),C1116&lt;EOMONTH($C$1,120)),9,IF(AND(C1116&gt;=EOMONTH($C$1,121),C1116&lt;EOMONTH($C$1,150)),12,IF(AND(C1116&gt;=EOMONTH($C$1,151),C1116&lt;EOMONTH($C$1,180)),15,IF(AND(C1116&gt;=EOMONTH($C$1,181),C1116&lt;EOMONTH($C$1,210)),18,21))))))),"")</f>
        <v/>
      </c>
      <c r="I1116" s="88" t="str">
        <f t="shared" ca="1" si="199"/>
        <v/>
      </c>
      <c r="J1116" s="138" t="str">
        <f t="shared" ca="1" si="200"/>
        <v/>
      </c>
      <c r="K1116" s="43" t="str">
        <f ca="1">+IF(G1116&lt;&gt;"",SUM($G$7:G1116),"")</f>
        <v/>
      </c>
      <c r="L1116" s="46" t="str">
        <f t="shared" ca="1" si="201"/>
        <v/>
      </c>
      <c r="M1116" s="51" t="str">
        <f ca="1">+IF(H1116&lt;&gt;"",SUM($H$7:H1116),"")</f>
        <v/>
      </c>
      <c r="N1116" s="47" t="str">
        <f t="shared" ca="1" si="202"/>
        <v/>
      </c>
      <c r="O1116" s="46" t="str">
        <f t="shared" ca="1" si="203"/>
        <v/>
      </c>
      <c r="P1116" s="46" t="str">
        <f t="shared" ca="1" si="204"/>
        <v/>
      </c>
      <c r="Q1116" s="53" t="str">
        <f t="shared" ca="1" si="205"/>
        <v/>
      </c>
      <c r="R1116" s="53" t="str">
        <f t="shared" ca="1" si="206"/>
        <v/>
      </c>
    </row>
    <row r="1117" spans="1:18" x14ac:dyDescent="0.25">
      <c r="A1117" s="31">
        <v>1111</v>
      </c>
      <c r="B1117" s="37" t="str">
        <f t="shared" ca="1" si="197"/>
        <v/>
      </c>
      <c r="C1117" s="40" t="str">
        <f t="shared" ca="1" si="198"/>
        <v/>
      </c>
      <c r="D1117" s="43" t="str">
        <f ca="1">+IF($C1117&lt;&gt;"",VLOOKUP(YEAR($C1117),'Proyecciones cuota'!$B$5:$C$113,2,FALSE),"")</f>
        <v/>
      </c>
      <c r="E1117" s="171">
        <f ca="1">IFERROR(IF($D1117&lt;&gt;"",VLOOKUP(C1117,Simulador!$H$17:$I$27,2,FALSE),0),0)</f>
        <v>0</v>
      </c>
      <c r="F1117" s="46" t="str">
        <f t="shared" ca="1" si="207"/>
        <v/>
      </c>
      <c r="G1117" s="43" t="str">
        <f ca="1">+IF(F1117&lt;&gt;"",F1117*VLOOKUP(YEAR($C1117),'Proyecciones DTF'!$B$4:$Y$112,IF(C1117&lt;EOMONTH($C$1,61),6,IF(AND(C1117&gt;=EOMONTH($C$1,61),C1117&lt;EOMONTH($C$1,90)),9,IF(AND(C1117&gt;=EOMONTH($C$1,91),C1117&lt;EOMONTH($C$1,120)),12,IF(AND(C1117&gt;=EOMONTH($C$1,121),C1117&lt;EOMONTH($C$1,150)),15,IF(AND(C1117&gt;=EOMONTH($C$1,151),C1117&lt;EOMONTH($C$1,180)),18,IF(AND(C1117&gt;=EOMONTH($C$1,181),C1117&lt;EOMONTH($C$1,210)),21,24))))))),"")</f>
        <v/>
      </c>
      <c r="H1117" s="47" t="str">
        <f ca="1">+IF(F1117&lt;&gt;"",F1117*VLOOKUP(YEAR($C1117),'Proyecciones DTF'!$B$4:$Y$112,IF(C1117&lt;EOMONTH($C$1,61),3,IF(AND(C1117&gt;=EOMONTH($C$1,61),C1117&lt;EOMONTH($C$1,90)),6,IF(AND(C1117&gt;=EOMONTH($C$1,91),C1117&lt;EOMONTH($C$1,120)),9,IF(AND(C1117&gt;=EOMONTH($C$1,121),C1117&lt;EOMONTH($C$1,150)),12,IF(AND(C1117&gt;=EOMONTH($C$1,151),C1117&lt;EOMONTH($C$1,180)),15,IF(AND(C1117&gt;=EOMONTH($C$1,181),C1117&lt;EOMONTH($C$1,210)),18,21))))))),"")</f>
        <v/>
      </c>
      <c r="I1117" s="88" t="str">
        <f t="shared" ca="1" si="199"/>
        <v/>
      </c>
      <c r="J1117" s="138" t="str">
        <f t="shared" ca="1" si="200"/>
        <v/>
      </c>
      <c r="K1117" s="43" t="str">
        <f ca="1">+IF(G1117&lt;&gt;"",SUM($G$7:G1117),"")</f>
        <v/>
      </c>
      <c r="L1117" s="46" t="str">
        <f t="shared" ca="1" si="201"/>
        <v/>
      </c>
      <c r="M1117" s="51" t="str">
        <f ca="1">+IF(H1117&lt;&gt;"",SUM($H$7:H1117),"")</f>
        <v/>
      </c>
      <c r="N1117" s="47" t="str">
        <f t="shared" ca="1" si="202"/>
        <v/>
      </c>
      <c r="O1117" s="46" t="str">
        <f t="shared" ca="1" si="203"/>
        <v/>
      </c>
      <c r="P1117" s="46" t="str">
        <f t="shared" ca="1" si="204"/>
        <v/>
      </c>
      <c r="Q1117" s="53" t="str">
        <f t="shared" ca="1" si="205"/>
        <v/>
      </c>
      <c r="R1117" s="53" t="str">
        <f t="shared" ca="1" si="206"/>
        <v/>
      </c>
    </row>
    <row r="1118" spans="1:18" x14ac:dyDescent="0.25">
      <c r="A1118" s="31">
        <v>1112</v>
      </c>
      <c r="B1118" s="37" t="str">
        <f t="shared" ca="1" si="197"/>
        <v/>
      </c>
      <c r="C1118" s="40" t="str">
        <f t="shared" ca="1" si="198"/>
        <v/>
      </c>
      <c r="D1118" s="43" t="str">
        <f ca="1">+IF($C1118&lt;&gt;"",VLOOKUP(YEAR($C1118),'Proyecciones cuota'!$B$5:$C$113,2,FALSE),"")</f>
        <v/>
      </c>
      <c r="E1118" s="171">
        <f ca="1">IFERROR(IF($D1118&lt;&gt;"",VLOOKUP(C1118,Simulador!$H$17:$I$27,2,FALSE),0),0)</f>
        <v>0</v>
      </c>
      <c r="F1118" s="46" t="str">
        <f t="shared" ca="1" si="207"/>
        <v/>
      </c>
      <c r="G1118" s="43" t="str">
        <f ca="1">+IF(F1118&lt;&gt;"",F1118*VLOOKUP(YEAR($C1118),'Proyecciones DTF'!$B$4:$Y$112,IF(C1118&lt;EOMONTH($C$1,61),6,IF(AND(C1118&gt;=EOMONTH($C$1,61),C1118&lt;EOMONTH($C$1,90)),9,IF(AND(C1118&gt;=EOMONTH($C$1,91),C1118&lt;EOMONTH($C$1,120)),12,IF(AND(C1118&gt;=EOMONTH($C$1,121),C1118&lt;EOMONTH($C$1,150)),15,IF(AND(C1118&gt;=EOMONTH($C$1,151),C1118&lt;EOMONTH($C$1,180)),18,IF(AND(C1118&gt;=EOMONTH($C$1,181),C1118&lt;EOMONTH($C$1,210)),21,24))))))),"")</f>
        <v/>
      </c>
      <c r="H1118" s="47" t="str">
        <f ca="1">+IF(F1118&lt;&gt;"",F1118*VLOOKUP(YEAR($C1118),'Proyecciones DTF'!$B$4:$Y$112,IF(C1118&lt;EOMONTH($C$1,61),3,IF(AND(C1118&gt;=EOMONTH($C$1,61),C1118&lt;EOMONTH($C$1,90)),6,IF(AND(C1118&gt;=EOMONTH($C$1,91),C1118&lt;EOMONTH($C$1,120)),9,IF(AND(C1118&gt;=EOMONTH($C$1,121),C1118&lt;EOMONTH($C$1,150)),12,IF(AND(C1118&gt;=EOMONTH($C$1,151),C1118&lt;EOMONTH($C$1,180)),15,IF(AND(C1118&gt;=EOMONTH($C$1,181),C1118&lt;EOMONTH($C$1,210)),18,21))))))),"")</f>
        <v/>
      </c>
      <c r="I1118" s="88" t="str">
        <f t="shared" ca="1" si="199"/>
        <v/>
      </c>
      <c r="J1118" s="138" t="str">
        <f t="shared" ca="1" si="200"/>
        <v/>
      </c>
      <c r="K1118" s="43" t="str">
        <f ca="1">+IF(G1118&lt;&gt;"",SUM($G$7:G1118),"")</f>
        <v/>
      </c>
      <c r="L1118" s="46" t="str">
        <f t="shared" ca="1" si="201"/>
        <v/>
      </c>
      <c r="M1118" s="51" t="str">
        <f ca="1">+IF(H1118&lt;&gt;"",SUM($H$7:H1118),"")</f>
        <v/>
      </c>
      <c r="N1118" s="47" t="str">
        <f t="shared" ca="1" si="202"/>
        <v/>
      </c>
      <c r="O1118" s="46" t="str">
        <f t="shared" ca="1" si="203"/>
        <v/>
      </c>
      <c r="P1118" s="46" t="str">
        <f t="shared" ca="1" si="204"/>
        <v/>
      </c>
      <c r="Q1118" s="53" t="str">
        <f t="shared" ca="1" si="205"/>
        <v/>
      </c>
      <c r="R1118" s="53" t="str">
        <f t="shared" ca="1" si="206"/>
        <v/>
      </c>
    </row>
    <row r="1119" spans="1:18" x14ac:dyDescent="0.25">
      <c r="A1119" s="31">
        <v>1113</v>
      </c>
      <c r="B1119" s="37" t="str">
        <f t="shared" ca="1" si="197"/>
        <v/>
      </c>
      <c r="C1119" s="40" t="str">
        <f t="shared" ca="1" si="198"/>
        <v/>
      </c>
      <c r="D1119" s="43" t="str">
        <f ca="1">+IF($C1119&lt;&gt;"",VLOOKUP(YEAR($C1119),'Proyecciones cuota'!$B$5:$C$113,2,FALSE),"")</f>
        <v/>
      </c>
      <c r="E1119" s="171">
        <f ca="1">IFERROR(IF($D1119&lt;&gt;"",VLOOKUP(C1119,Simulador!$H$17:$I$27,2,FALSE),0),0)</f>
        <v>0</v>
      </c>
      <c r="F1119" s="46" t="str">
        <f t="shared" ca="1" si="207"/>
        <v/>
      </c>
      <c r="G1119" s="43" t="str">
        <f ca="1">+IF(F1119&lt;&gt;"",F1119*VLOOKUP(YEAR($C1119),'Proyecciones DTF'!$B$4:$Y$112,IF(C1119&lt;EOMONTH($C$1,61),6,IF(AND(C1119&gt;=EOMONTH($C$1,61),C1119&lt;EOMONTH($C$1,90)),9,IF(AND(C1119&gt;=EOMONTH($C$1,91),C1119&lt;EOMONTH($C$1,120)),12,IF(AND(C1119&gt;=EOMONTH($C$1,121),C1119&lt;EOMONTH($C$1,150)),15,IF(AND(C1119&gt;=EOMONTH($C$1,151),C1119&lt;EOMONTH($C$1,180)),18,IF(AND(C1119&gt;=EOMONTH($C$1,181),C1119&lt;EOMONTH($C$1,210)),21,24))))))),"")</f>
        <v/>
      </c>
      <c r="H1119" s="47" t="str">
        <f ca="1">+IF(F1119&lt;&gt;"",F1119*VLOOKUP(YEAR($C1119),'Proyecciones DTF'!$B$4:$Y$112,IF(C1119&lt;EOMONTH($C$1,61),3,IF(AND(C1119&gt;=EOMONTH($C$1,61),C1119&lt;EOMONTH($C$1,90)),6,IF(AND(C1119&gt;=EOMONTH($C$1,91),C1119&lt;EOMONTH($C$1,120)),9,IF(AND(C1119&gt;=EOMONTH($C$1,121),C1119&lt;EOMONTH($C$1,150)),12,IF(AND(C1119&gt;=EOMONTH($C$1,151),C1119&lt;EOMONTH($C$1,180)),15,IF(AND(C1119&gt;=EOMONTH($C$1,181),C1119&lt;EOMONTH($C$1,210)),18,21))))))),"")</f>
        <v/>
      </c>
      <c r="I1119" s="88" t="str">
        <f t="shared" ca="1" si="199"/>
        <v/>
      </c>
      <c r="J1119" s="138" t="str">
        <f t="shared" ca="1" si="200"/>
        <v/>
      </c>
      <c r="K1119" s="43" t="str">
        <f ca="1">+IF(G1119&lt;&gt;"",SUM($G$7:G1119),"")</f>
        <v/>
      </c>
      <c r="L1119" s="46" t="str">
        <f t="shared" ca="1" si="201"/>
        <v/>
      </c>
      <c r="M1119" s="51" t="str">
        <f ca="1">+IF(H1119&lt;&gt;"",SUM($H$7:H1119),"")</f>
        <v/>
      </c>
      <c r="N1119" s="47" t="str">
        <f t="shared" ca="1" si="202"/>
        <v/>
      </c>
      <c r="O1119" s="46" t="str">
        <f t="shared" ca="1" si="203"/>
        <v/>
      </c>
      <c r="P1119" s="46" t="str">
        <f t="shared" ca="1" si="204"/>
        <v/>
      </c>
      <c r="Q1119" s="53" t="str">
        <f t="shared" ca="1" si="205"/>
        <v/>
      </c>
      <c r="R1119" s="53" t="str">
        <f t="shared" ca="1" si="206"/>
        <v/>
      </c>
    </row>
    <row r="1120" spans="1:18" x14ac:dyDescent="0.25">
      <c r="A1120" s="31">
        <v>1114</v>
      </c>
      <c r="B1120" s="37" t="str">
        <f t="shared" ca="1" si="197"/>
        <v/>
      </c>
      <c r="C1120" s="40" t="str">
        <f t="shared" ca="1" si="198"/>
        <v/>
      </c>
      <c r="D1120" s="43" t="str">
        <f ca="1">+IF($C1120&lt;&gt;"",VLOOKUP(YEAR($C1120),'Proyecciones cuota'!$B$5:$C$113,2,FALSE),"")</f>
        <v/>
      </c>
      <c r="E1120" s="171">
        <f ca="1">IFERROR(IF($D1120&lt;&gt;"",VLOOKUP(C1120,Simulador!$H$17:$I$27,2,FALSE),0),0)</f>
        <v>0</v>
      </c>
      <c r="F1120" s="46" t="str">
        <f t="shared" ca="1" si="207"/>
        <v/>
      </c>
      <c r="G1120" s="43" t="str">
        <f ca="1">+IF(F1120&lt;&gt;"",F1120*VLOOKUP(YEAR($C1120),'Proyecciones DTF'!$B$4:$Y$112,IF(C1120&lt;EOMONTH($C$1,61),6,IF(AND(C1120&gt;=EOMONTH($C$1,61),C1120&lt;EOMONTH($C$1,90)),9,IF(AND(C1120&gt;=EOMONTH($C$1,91),C1120&lt;EOMONTH($C$1,120)),12,IF(AND(C1120&gt;=EOMONTH($C$1,121),C1120&lt;EOMONTH($C$1,150)),15,IF(AND(C1120&gt;=EOMONTH($C$1,151),C1120&lt;EOMONTH($C$1,180)),18,IF(AND(C1120&gt;=EOMONTH($C$1,181),C1120&lt;EOMONTH($C$1,210)),21,24))))))),"")</f>
        <v/>
      </c>
      <c r="H1120" s="47" t="str">
        <f ca="1">+IF(F1120&lt;&gt;"",F1120*VLOOKUP(YEAR($C1120),'Proyecciones DTF'!$B$4:$Y$112,IF(C1120&lt;EOMONTH($C$1,61),3,IF(AND(C1120&gt;=EOMONTH($C$1,61),C1120&lt;EOMONTH($C$1,90)),6,IF(AND(C1120&gt;=EOMONTH($C$1,91),C1120&lt;EOMONTH($C$1,120)),9,IF(AND(C1120&gt;=EOMONTH($C$1,121),C1120&lt;EOMONTH($C$1,150)),12,IF(AND(C1120&gt;=EOMONTH($C$1,151),C1120&lt;EOMONTH($C$1,180)),15,IF(AND(C1120&gt;=EOMONTH($C$1,181),C1120&lt;EOMONTH($C$1,210)),18,21))))))),"")</f>
        <v/>
      </c>
      <c r="I1120" s="88" t="str">
        <f t="shared" ca="1" si="199"/>
        <v/>
      </c>
      <c r="J1120" s="138" t="str">
        <f t="shared" ca="1" si="200"/>
        <v/>
      </c>
      <c r="K1120" s="43" t="str">
        <f ca="1">+IF(G1120&lt;&gt;"",SUM($G$7:G1120),"")</f>
        <v/>
      </c>
      <c r="L1120" s="46" t="str">
        <f t="shared" ca="1" si="201"/>
        <v/>
      </c>
      <c r="M1120" s="51" t="str">
        <f ca="1">+IF(H1120&lt;&gt;"",SUM($H$7:H1120),"")</f>
        <v/>
      </c>
      <c r="N1120" s="47" t="str">
        <f t="shared" ca="1" si="202"/>
        <v/>
      </c>
      <c r="O1120" s="46" t="str">
        <f t="shared" ca="1" si="203"/>
        <v/>
      </c>
      <c r="P1120" s="46" t="str">
        <f t="shared" ca="1" si="204"/>
        <v/>
      </c>
      <c r="Q1120" s="53" t="str">
        <f t="shared" ca="1" si="205"/>
        <v/>
      </c>
      <c r="R1120" s="53" t="str">
        <f t="shared" ca="1" si="206"/>
        <v/>
      </c>
    </row>
    <row r="1121" spans="1:18" x14ac:dyDescent="0.25">
      <c r="A1121" s="31">
        <v>1115</v>
      </c>
      <c r="B1121" s="37" t="str">
        <f t="shared" ca="1" si="197"/>
        <v/>
      </c>
      <c r="C1121" s="40" t="str">
        <f t="shared" ca="1" si="198"/>
        <v/>
      </c>
      <c r="D1121" s="43" t="str">
        <f ca="1">+IF($C1121&lt;&gt;"",VLOOKUP(YEAR($C1121),'Proyecciones cuota'!$B$5:$C$113,2,FALSE),"")</f>
        <v/>
      </c>
      <c r="E1121" s="171">
        <f ca="1">IFERROR(IF($D1121&lt;&gt;"",VLOOKUP(C1121,Simulador!$H$17:$I$27,2,FALSE),0),0)</f>
        <v>0</v>
      </c>
      <c r="F1121" s="46" t="str">
        <f t="shared" ca="1" si="207"/>
        <v/>
      </c>
      <c r="G1121" s="43" t="str">
        <f ca="1">+IF(F1121&lt;&gt;"",F1121*VLOOKUP(YEAR($C1121),'Proyecciones DTF'!$B$4:$Y$112,IF(C1121&lt;EOMONTH($C$1,61),6,IF(AND(C1121&gt;=EOMONTH($C$1,61),C1121&lt;EOMONTH($C$1,90)),9,IF(AND(C1121&gt;=EOMONTH($C$1,91),C1121&lt;EOMONTH($C$1,120)),12,IF(AND(C1121&gt;=EOMONTH($C$1,121),C1121&lt;EOMONTH($C$1,150)),15,IF(AND(C1121&gt;=EOMONTH($C$1,151),C1121&lt;EOMONTH($C$1,180)),18,IF(AND(C1121&gt;=EOMONTH($C$1,181),C1121&lt;EOMONTH($C$1,210)),21,24))))))),"")</f>
        <v/>
      </c>
      <c r="H1121" s="47" t="str">
        <f ca="1">+IF(F1121&lt;&gt;"",F1121*VLOOKUP(YEAR($C1121),'Proyecciones DTF'!$B$4:$Y$112,IF(C1121&lt;EOMONTH($C$1,61),3,IF(AND(C1121&gt;=EOMONTH($C$1,61),C1121&lt;EOMONTH($C$1,90)),6,IF(AND(C1121&gt;=EOMONTH($C$1,91),C1121&lt;EOMONTH($C$1,120)),9,IF(AND(C1121&gt;=EOMONTH($C$1,121),C1121&lt;EOMONTH($C$1,150)),12,IF(AND(C1121&gt;=EOMONTH($C$1,151),C1121&lt;EOMONTH($C$1,180)),15,IF(AND(C1121&gt;=EOMONTH($C$1,181),C1121&lt;EOMONTH($C$1,210)),18,21))))))),"")</f>
        <v/>
      </c>
      <c r="I1121" s="88" t="str">
        <f t="shared" ca="1" si="199"/>
        <v/>
      </c>
      <c r="J1121" s="138" t="str">
        <f t="shared" ca="1" si="200"/>
        <v/>
      </c>
      <c r="K1121" s="43" t="str">
        <f ca="1">+IF(G1121&lt;&gt;"",SUM($G$7:G1121),"")</f>
        <v/>
      </c>
      <c r="L1121" s="46" t="str">
        <f t="shared" ca="1" si="201"/>
        <v/>
      </c>
      <c r="M1121" s="51" t="str">
        <f ca="1">+IF(H1121&lt;&gt;"",SUM($H$7:H1121),"")</f>
        <v/>
      </c>
      <c r="N1121" s="47" t="str">
        <f t="shared" ca="1" si="202"/>
        <v/>
      </c>
      <c r="O1121" s="46" t="str">
        <f t="shared" ca="1" si="203"/>
        <v/>
      </c>
      <c r="P1121" s="46" t="str">
        <f t="shared" ca="1" si="204"/>
        <v/>
      </c>
      <c r="Q1121" s="53" t="str">
        <f t="shared" ca="1" si="205"/>
        <v/>
      </c>
      <c r="R1121" s="53" t="str">
        <f t="shared" ca="1" si="206"/>
        <v/>
      </c>
    </row>
    <row r="1122" spans="1:18" x14ac:dyDescent="0.25">
      <c r="A1122" s="31">
        <v>1116</v>
      </c>
      <c r="B1122" s="37" t="str">
        <f t="shared" ca="1" si="197"/>
        <v/>
      </c>
      <c r="C1122" s="40" t="str">
        <f t="shared" ca="1" si="198"/>
        <v/>
      </c>
      <c r="D1122" s="43" t="str">
        <f ca="1">+IF($C1122&lt;&gt;"",VLOOKUP(YEAR($C1122),'Proyecciones cuota'!$B$5:$C$113,2,FALSE),"")</f>
        <v/>
      </c>
      <c r="E1122" s="171">
        <f ca="1">IFERROR(IF($D1122&lt;&gt;"",VLOOKUP(C1122,Simulador!$H$17:$I$27,2,FALSE),0),0)</f>
        <v>0</v>
      </c>
      <c r="F1122" s="46" t="str">
        <f t="shared" ca="1" si="207"/>
        <v/>
      </c>
      <c r="G1122" s="43" t="str">
        <f ca="1">+IF(F1122&lt;&gt;"",F1122*VLOOKUP(YEAR($C1122),'Proyecciones DTF'!$B$4:$Y$112,IF(C1122&lt;EOMONTH($C$1,61),6,IF(AND(C1122&gt;=EOMONTH($C$1,61),C1122&lt;EOMONTH($C$1,90)),9,IF(AND(C1122&gt;=EOMONTH($C$1,91),C1122&lt;EOMONTH($C$1,120)),12,IF(AND(C1122&gt;=EOMONTH($C$1,121),C1122&lt;EOMONTH($C$1,150)),15,IF(AND(C1122&gt;=EOMONTH($C$1,151),C1122&lt;EOMONTH($C$1,180)),18,IF(AND(C1122&gt;=EOMONTH($C$1,181),C1122&lt;EOMONTH($C$1,210)),21,24))))))),"")</f>
        <v/>
      </c>
      <c r="H1122" s="47" t="str">
        <f ca="1">+IF(F1122&lt;&gt;"",F1122*VLOOKUP(YEAR($C1122),'Proyecciones DTF'!$B$4:$Y$112,IF(C1122&lt;EOMONTH($C$1,61),3,IF(AND(C1122&gt;=EOMONTH($C$1,61),C1122&lt;EOMONTH($C$1,90)),6,IF(AND(C1122&gt;=EOMONTH($C$1,91),C1122&lt;EOMONTH($C$1,120)),9,IF(AND(C1122&gt;=EOMONTH($C$1,121),C1122&lt;EOMONTH($C$1,150)),12,IF(AND(C1122&gt;=EOMONTH($C$1,151),C1122&lt;EOMONTH($C$1,180)),15,IF(AND(C1122&gt;=EOMONTH($C$1,181),C1122&lt;EOMONTH($C$1,210)),18,21))))))),"")</f>
        <v/>
      </c>
      <c r="I1122" s="88" t="str">
        <f t="shared" ca="1" si="199"/>
        <v/>
      </c>
      <c r="J1122" s="138" t="str">
        <f t="shared" ca="1" si="200"/>
        <v/>
      </c>
      <c r="K1122" s="43" t="str">
        <f ca="1">+IF(G1122&lt;&gt;"",SUM($G$7:G1122),"")</f>
        <v/>
      </c>
      <c r="L1122" s="46" t="str">
        <f t="shared" ca="1" si="201"/>
        <v/>
      </c>
      <c r="M1122" s="51" t="str">
        <f ca="1">+IF(H1122&lt;&gt;"",SUM($H$7:H1122),"")</f>
        <v/>
      </c>
      <c r="N1122" s="47" t="str">
        <f t="shared" ca="1" si="202"/>
        <v/>
      </c>
      <c r="O1122" s="46" t="str">
        <f t="shared" ca="1" si="203"/>
        <v/>
      </c>
      <c r="P1122" s="46" t="str">
        <f t="shared" ca="1" si="204"/>
        <v/>
      </c>
      <c r="Q1122" s="53" t="str">
        <f t="shared" ca="1" si="205"/>
        <v/>
      </c>
      <c r="R1122" s="53" t="str">
        <f t="shared" ca="1" si="206"/>
        <v/>
      </c>
    </row>
    <row r="1123" spans="1:18" x14ac:dyDescent="0.25">
      <c r="A1123" s="31">
        <v>1117</v>
      </c>
      <c r="B1123" s="37" t="str">
        <f t="shared" ca="1" si="197"/>
        <v/>
      </c>
      <c r="C1123" s="40" t="str">
        <f t="shared" ca="1" si="198"/>
        <v/>
      </c>
      <c r="D1123" s="43" t="str">
        <f ca="1">+IF($C1123&lt;&gt;"",VLOOKUP(YEAR($C1123),'Proyecciones cuota'!$B$5:$C$113,2,FALSE),"")</f>
        <v/>
      </c>
      <c r="E1123" s="171">
        <f ca="1">IFERROR(IF($D1123&lt;&gt;"",VLOOKUP(C1123,Simulador!$H$17:$I$27,2,FALSE),0),0)</f>
        <v>0</v>
      </c>
      <c r="F1123" s="46" t="str">
        <f t="shared" ca="1" si="207"/>
        <v/>
      </c>
      <c r="G1123" s="43" t="str">
        <f ca="1">+IF(F1123&lt;&gt;"",F1123*VLOOKUP(YEAR($C1123),'Proyecciones DTF'!$B$4:$Y$112,IF(C1123&lt;EOMONTH($C$1,61),6,IF(AND(C1123&gt;=EOMONTH($C$1,61),C1123&lt;EOMONTH($C$1,90)),9,IF(AND(C1123&gt;=EOMONTH($C$1,91),C1123&lt;EOMONTH($C$1,120)),12,IF(AND(C1123&gt;=EOMONTH($C$1,121),C1123&lt;EOMONTH($C$1,150)),15,IF(AND(C1123&gt;=EOMONTH($C$1,151),C1123&lt;EOMONTH($C$1,180)),18,IF(AND(C1123&gt;=EOMONTH($C$1,181),C1123&lt;EOMONTH($C$1,210)),21,24))))))),"")</f>
        <v/>
      </c>
      <c r="H1123" s="47" t="str">
        <f ca="1">+IF(F1123&lt;&gt;"",F1123*VLOOKUP(YEAR($C1123),'Proyecciones DTF'!$B$4:$Y$112,IF(C1123&lt;EOMONTH($C$1,61),3,IF(AND(C1123&gt;=EOMONTH($C$1,61),C1123&lt;EOMONTH($C$1,90)),6,IF(AND(C1123&gt;=EOMONTH($C$1,91),C1123&lt;EOMONTH($C$1,120)),9,IF(AND(C1123&gt;=EOMONTH($C$1,121),C1123&lt;EOMONTH($C$1,150)),12,IF(AND(C1123&gt;=EOMONTH($C$1,151),C1123&lt;EOMONTH($C$1,180)),15,IF(AND(C1123&gt;=EOMONTH($C$1,181),C1123&lt;EOMONTH($C$1,210)),18,21))))))),"")</f>
        <v/>
      </c>
      <c r="I1123" s="88" t="str">
        <f t="shared" ca="1" si="199"/>
        <v/>
      </c>
      <c r="J1123" s="138" t="str">
        <f t="shared" ca="1" si="200"/>
        <v/>
      </c>
      <c r="K1123" s="43" t="str">
        <f ca="1">+IF(G1123&lt;&gt;"",SUM($G$7:G1123),"")</f>
        <v/>
      </c>
      <c r="L1123" s="46" t="str">
        <f t="shared" ca="1" si="201"/>
        <v/>
      </c>
      <c r="M1123" s="51" t="str">
        <f ca="1">+IF(H1123&lt;&gt;"",SUM($H$7:H1123),"")</f>
        <v/>
      </c>
      <c r="N1123" s="47" t="str">
        <f t="shared" ca="1" si="202"/>
        <v/>
      </c>
      <c r="O1123" s="46" t="str">
        <f t="shared" ca="1" si="203"/>
        <v/>
      </c>
      <c r="P1123" s="46" t="str">
        <f t="shared" ca="1" si="204"/>
        <v/>
      </c>
      <c r="Q1123" s="53" t="str">
        <f t="shared" ca="1" si="205"/>
        <v/>
      </c>
      <c r="R1123" s="53" t="str">
        <f t="shared" ca="1" si="206"/>
        <v/>
      </c>
    </row>
    <row r="1124" spans="1:18" x14ac:dyDescent="0.25">
      <c r="A1124" s="31">
        <v>1118</v>
      </c>
      <c r="B1124" s="37" t="str">
        <f t="shared" ca="1" si="197"/>
        <v/>
      </c>
      <c r="C1124" s="40" t="str">
        <f t="shared" ca="1" si="198"/>
        <v/>
      </c>
      <c r="D1124" s="43" t="str">
        <f ca="1">+IF($C1124&lt;&gt;"",VLOOKUP(YEAR($C1124),'Proyecciones cuota'!$B$5:$C$113,2,FALSE),"")</f>
        <v/>
      </c>
      <c r="E1124" s="171">
        <f ca="1">IFERROR(IF($D1124&lt;&gt;"",VLOOKUP(C1124,Simulador!$H$17:$I$27,2,FALSE),0),0)</f>
        <v>0</v>
      </c>
      <c r="F1124" s="46" t="str">
        <f t="shared" ca="1" si="207"/>
        <v/>
      </c>
      <c r="G1124" s="43" t="str">
        <f ca="1">+IF(F1124&lt;&gt;"",F1124*VLOOKUP(YEAR($C1124),'Proyecciones DTF'!$B$4:$Y$112,IF(C1124&lt;EOMONTH($C$1,61),6,IF(AND(C1124&gt;=EOMONTH($C$1,61),C1124&lt;EOMONTH($C$1,90)),9,IF(AND(C1124&gt;=EOMONTH($C$1,91),C1124&lt;EOMONTH($C$1,120)),12,IF(AND(C1124&gt;=EOMONTH($C$1,121),C1124&lt;EOMONTH($C$1,150)),15,IF(AND(C1124&gt;=EOMONTH($C$1,151),C1124&lt;EOMONTH($C$1,180)),18,IF(AND(C1124&gt;=EOMONTH($C$1,181),C1124&lt;EOMONTH($C$1,210)),21,24))))))),"")</f>
        <v/>
      </c>
      <c r="H1124" s="47" t="str">
        <f ca="1">+IF(F1124&lt;&gt;"",F1124*VLOOKUP(YEAR($C1124),'Proyecciones DTF'!$B$4:$Y$112,IF(C1124&lt;EOMONTH($C$1,61),3,IF(AND(C1124&gt;=EOMONTH($C$1,61),C1124&lt;EOMONTH($C$1,90)),6,IF(AND(C1124&gt;=EOMONTH($C$1,91),C1124&lt;EOMONTH($C$1,120)),9,IF(AND(C1124&gt;=EOMONTH($C$1,121),C1124&lt;EOMONTH($C$1,150)),12,IF(AND(C1124&gt;=EOMONTH($C$1,151),C1124&lt;EOMONTH($C$1,180)),15,IF(AND(C1124&gt;=EOMONTH($C$1,181),C1124&lt;EOMONTH($C$1,210)),18,21))))))),"")</f>
        <v/>
      </c>
      <c r="I1124" s="88" t="str">
        <f t="shared" ca="1" si="199"/>
        <v/>
      </c>
      <c r="J1124" s="138" t="str">
        <f t="shared" ca="1" si="200"/>
        <v/>
      </c>
      <c r="K1124" s="43" t="str">
        <f ca="1">+IF(G1124&lt;&gt;"",SUM($G$7:G1124),"")</f>
        <v/>
      </c>
      <c r="L1124" s="46" t="str">
        <f t="shared" ca="1" si="201"/>
        <v/>
      </c>
      <c r="M1124" s="51" t="str">
        <f ca="1">+IF(H1124&lt;&gt;"",SUM($H$7:H1124),"")</f>
        <v/>
      </c>
      <c r="N1124" s="47" t="str">
        <f t="shared" ca="1" si="202"/>
        <v/>
      </c>
      <c r="O1124" s="46" t="str">
        <f t="shared" ca="1" si="203"/>
        <v/>
      </c>
      <c r="P1124" s="46" t="str">
        <f t="shared" ca="1" si="204"/>
        <v/>
      </c>
      <c r="Q1124" s="53" t="str">
        <f t="shared" ca="1" si="205"/>
        <v/>
      </c>
      <c r="R1124" s="53" t="str">
        <f t="shared" ca="1" si="206"/>
        <v/>
      </c>
    </row>
    <row r="1125" spans="1:18" x14ac:dyDescent="0.25">
      <c r="A1125" s="31">
        <v>1119</v>
      </c>
      <c r="B1125" s="37" t="str">
        <f t="shared" ca="1" si="197"/>
        <v/>
      </c>
      <c r="C1125" s="40" t="str">
        <f t="shared" ca="1" si="198"/>
        <v/>
      </c>
      <c r="D1125" s="43" t="str">
        <f ca="1">+IF($C1125&lt;&gt;"",VLOOKUP(YEAR($C1125),'Proyecciones cuota'!$B$5:$C$113,2,FALSE),"")</f>
        <v/>
      </c>
      <c r="E1125" s="171">
        <f ca="1">IFERROR(IF($D1125&lt;&gt;"",VLOOKUP(C1125,Simulador!$H$17:$I$27,2,FALSE),0),0)</f>
        <v>0</v>
      </c>
      <c r="F1125" s="46" t="str">
        <f t="shared" ca="1" si="207"/>
        <v/>
      </c>
      <c r="G1125" s="43" t="str">
        <f ca="1">+IF(F1125&lt;&gt;"",F1125*VLOOKUP(YEAR($C1125),'Proyecciones DTF'!$B$4:$Y$112,IF(C1125&lt;EOMONTH($C$1,61),6,IF(AND(C1125&gt;=EOMONTH($C$1,61),C1125&lt;EOMONTH($C$1,90)),9,IF(AND(C1125&gt;=EOMONTH($C$1,91),C1125&lt;EOMONTH($C$1,120)),12,IF(AND(C1125&gt;=EOMONTH($C$1,121),C1125&lt;EOMONTH($C$1,150)),15,IF(AND(C1125&gt;=EOMONTH($C$1,151),C1125&lt;EOMONTH($C$1,180)),18,IF(AND(C1125&gt;=EOMONTH($C$1,181),C1125&lt;EOMONTH($C$1,210)),21,24))))))),"")</f>
        <v/>
      </c>
      <c r="H1125" s="47" t="str">
        <f ca="1">+IF(F1125&lt;&gt;"",F1125*VLOOKUP(YEAR($C1125),'Proyecciones DTF'!$B$4:$Y$112,IF(C1125&lt;EOMONTH($C$1,61),3,IF(AND(C1125&gt;=EOMONTH($C$1,61),C1125&lt;EOMONTH($C$1,90)),6,IF(AND(C1125&gt;=EOMONTH($C$1,91),C1125&lt;EOMONTH($C$1,120)),9,IF(AND(C1125&gt;=EOMONTH($C$1,121),C1125&lt;EOMONTH($C$1,150)),12,IF(AND(C1125&gt;=EOMONTH($C$1,151),C1125&lt;EOMONTH($C$1,180)),15,IF(AND(C1125&gt;=EOMONTH($C$1,181),C1125&lt;EOMONTH($C$1,210)),18,21))))))),"")</f>
        <v/>
      </c>
      <c r="I1125" s="88" t="str">
        <f t="shared" ca="1" si="199"/>
        <v/>
      </c>
      <c r="J1125" s="138" t="str">
        <f t="shared" ca="1" si="200"/>
        <v/>
      </c>
      <c r="K1125" s="43" t="str">
        <f ca="1">+IF(G1125&lt;&gt;"",SUM($G$7:G1125),"")</f>
        <v/>
      </c>
      <c r="L1125" s="46" t="str">
        <f t="shared" ca="1" si="201"/>
        <v/>
      </c>
      <c r="M1125" s="51" t="str">
        <f ca="1">+IF(H1125&lt;&gt;"",SUM($H$7:H1125),"")</f>
        <v/>
      </c>
      <c r="N1125" s="47" t="str">
        <f t="shared" ca="1" si="202"/>
        <v/>
      </c>
      <c r="O1125" s="46" t="str">
        <f t="shared" ca="1" si="203"/>
        <v/>
      </c>
      <c r="P1125" s="46" t="str">
        <f t="shared" ca="1" si="204"/>
        <v/>
      </c>
      <c r="Q1125" s="53" t="str">
        <f t="shared" ca="1" si="205"/>
        <v/>
      </c>
      <c r="R1125" s="53" t="str">
        <f t="shared" ca="1" si="206"/>
        <v/>
      </c>
    </row>
    <row r="1126" spans="1:18" x14ac:dyDescent="0.25">
      <c r="A1126" s="31">
        <v>1120</v>
      </c>
      <c r="B1126" s="37" t="str">
        <f t="shared" ca="1" si="197"/>
        <v/>
      </c>
      <c r="C1126" s="40" t="str">
        <f t="shared" ca="1" si="198"/>
        <v/>
      </c>
      <c r="D1126" s="43" t="str">
        <f ca="1">+IF($C1126&lt;&gt;"",VLOOKUP(YEAR($C1126),'Proyecciones cuota'!$B$5:$C$113,2,FALSE),"")</f>
        <v/>
      </c>
      <c r="E1126" s="171">
        <f ca="1">IFERROR(IF($D1126&lt;&gt;"",VLOOKUP(C1126,Simulador!$H$17:$I$27,2,FALSE),0),0)</f>
        <v>0</v>
      </c>
      <c r="F1126" s="46" t="str">
        <f t="shared" ca="1" si="207"/>
        <v/>
      </c>
      <c r="G1126" s="43" t="str">
        <f ca="1">+IF(F1126&lt;&gt;"",F1126*VLOOKUP(YEAR($C1126),'Proyecciones DTF'!$B$4:$Y$112,IF(C1126&lt;EOMONTH($C$1,61),6,IF(AND(C1126&gt;=EOMONTH($C$1,61),C1126&lt;EOMONTH($C$1,90)),9,IF(AND(C1126&gt;=EOMONTH($C$1,91),C1126&lt;EOMONTH($C$1,120)),12,IF(AND(C1126&gt;=EOMONTH($C$1,121),C1126&lt;EOMONTH($C$1,150)),15,IF(AND(C1126&gt;=EOMONTH($C$1,151),C1126&lt;EOMONTH($C$1,180)),18,IF(AND(C1126&gt;=EOMONTH($C$1,181),C1126&lt;EOMONTH($C$1,210)),21,24))))))),"")</f>
        <v/>
      </c>
      <c r="H1126" s="47" t="str">
        <f ca="1">+IF(F1126&lt;&gt;"",F1126*VLOOKUP(YEAR($C1126),'Proyecciones DTF'!$B$4:$Y$112,IF(C1126&lt;EOMONTH($C$1,61),3,IF(AND(C1126&gt;=EOMONTH($C$1,61),C1126&lt;EOMONTH($C$1,90)),6,IF(AND(C1126&gt;=EOMONTH($C$1,91),C1126&lt;EOMONTH($C$1,120)),9,IF(AND(C1126&gt;=EOMONTH($C$1,121),C1126&lt;EOMONTH($C$1,150)),12,IF(AND(C1126&gt;=EOMONTH($C$1,151),C1126&lt;EOMONTH($C$1,180)),15,IF(AND(C1126&gt;=EOMONTH($C$1,181),C1126&lt;EOMONTH($C$1,210)),18,21))))))),"")</f>
        <v/>
      </c>
      <c r="I1126" s="88" t="str">
        <f t="shared" ca="1" si="199"/>
        <v/>
      </c>
      <c r="J1126" s="138" t="str">
        <f t="shared" ca="1" si="200"/>
        <v/>
      </c>
      <c r="K1126" s="43" t="str">
        <f ca="1">+IF(G1126&lt;&gt;"",SUM($G$7:G1126),"")</f>
        <v/>
      </c>
      <c r="L1126" s="46" t="str">
        <f t="shared" ca="1" si="201"/>
        <v/>
      </c>
      <c r="M1126" s="51" t="str">
        <f ca="1">+IF(H1126&lt;&gt;"",SUM($H$7:H1126),"")</f>
        <v/>
      </c>
      <c r="N1126" s="47" t="str">
        <f t="shared" ca="1" si="202"/>
        <v/>
      </c>
      <c r="O1126" s="46" t="str">
        <f t="shared" ca="1" si="203"/>
        <v/>
      </c>
      <c r="P1126" s="46" t="str">
        <f t="shared" ca="1" si="204"/>
        <v/>
      </c>
      <c r="Q1126" s="53" t="str">
        <f t="shared" ca="1" si="205"/>
        <v/>
      </c>
      <c r="R1126" s="53" t="str">
        <f t="shared" ca="1" si="206"/>
        <v/>
      </c>
    </row>
    <row r="1127" spans="1:18" x14ac:dyDescent="0.25">
      <c r="A1127" s="31">
        <v>1121</v>
      </c>
      <c r="B1127" s="37" t="str">
        <f t="shared" ca="1" si="197"/>
        <v/>
      </c>
      <c r="C1127" s="40" t="str">
        <f t="shared" ca="1" si="198"/>
        <v/>
      </c>
      <c r="D1127" s="43" t="str">
        <f ca="1">+IF($C1127&lt;&gt;"",VLOOKUP(YEAR($C1127),'Proyecciones cuota'!$B$5:$C$113,2,FALSE),"")</f>
        <v/>
      </c>
      <c r="E1127" s="171">
        <f ca="1">IFERROR(IF($D1127&lt;&gt;"",VLOOKUP(C1127,Simulador!$H$17:$I$27,2,FALSE),0),0)</f>
        <v>0</v>
      </c>
      <c r="F1127" s="46" t="str">
        <f t="shared" ca="1" si="207"/>
        <v/>
      </c>
      <c r="G1127" s="43" t="str">
        <f ca="1">+IF(F1127&lt;&gt;"",F1127*VLOOKUP(YEAR($C1127),'Proyecciones DTF'!$B$4:$Y$112,IF(C1127&lt;EOMONTH($C$1,61),6,IF(AND(C1127&gt;=EOMONTH($C$1,61),C1127&lt;EOMONTH($C$1,90)),9,IF(AND(C1127&gt;=EOMONTH($C$1,91),C1127&lt;EOMONTH($C$1,120)),12,IF(AND(C1127&gt;=EOMONTH($C$1,121),C1127&lt;EOMONTH($C$1,150)),15,IF(AND(C1127&gt;=EOMONTH($C$1,151),C1127&lt;EOMONTH($C$1,180)),18,IF(AND(C1127&gt;=EOMONTH($C$1,181),C1127&lt;EOMONTH($C$1,210)),21,24))))))),"")</f>
        <v/>
      </c>
      <c r="H1127" s="47" t="str">
        <f ca="1">+IF(F1127&lt;&gt;"",F1127*VLOOKUP(YEAR($C1127),'Proyecciones DTF'!$B$4:$Y$112,IF(C1127&lt;EOMONTH($C$1,61),3,IF(AND(C1127&gt;=EOMONTH($C$1,61),C1127&lt;EOMONTH($C$1,90)),6,IF(AND(C1127&gt;=EOMONTH($C$1,91),C1127&lt;EOMONTH($C$1,120)),9,IF(AND(C1127&gt;=EOMONTH($C$1,121),C1127&lt;EOMONTH($C$1,150)),12,IF(AND(C1127&gt;=EOMONTH($C$1,151),C1127&lt;EOMONTH($C$1,180)),15,IF(AND(C1127&gt;=EOMONTH($C$1,181),C1127&lt;EOMONTH($C$1,210)),18,21))))))),"")</f>
        <v/>
      </c>
      <c r="I1127" s="88" t="str">
        <f t="shared" ca="1" si="199"/>
        <v/>
      </c>
      <c r="J1127" s="138" t="str">
        <f t="shared" ca="1" si="200"/>
        <v/>
      </c>
      <c r="K1127" s="43" t="str">
        <f ca="1">+IF(G1127&lt;&gt;"",SUM($G$7:G1127),"")</f>
        <v/>
      </c>
      <c r="L1127" s="46" t="str">
        <f t="shared" ca="1" si="201"/>
        <v/>
      </c>
      <c r="M1127" s="51" t="str">
        <f ca="1">+IF(H1127&lt;&gt;"",SUM($H$7:H1127),"")</f>
        <v/>
      </c>
      <c r="N1127" s="47" t="str">
        <f t="shared" ca="1" si="202"/>
        <v/>
      </c>
      <c r="O1127" s="46" t="str">
        <f t="shared" ca="1" si="203"/>
        <v/>
      </c>
      <c r="P1127" s="46" t="str">
        <f t="shared" ca="1" si="204"/>
        <v/>
      </c>
      <c r="Q1127" s="53" t="str">
        <f t="shared" ca="1" si="205"/>
        <v/>
      </c>
      <c r="R1127" s="53" t="str">
        <f t="shared" ca="1" si="206"/>
        <v/>
      </c>
    </row>
    <row r="1128" spans="1:18" x14ac:dyDescent="0.25">
      <c r="A1128" s="31">
        <v>1122</v>
      </c>
      <c r="B1128" s="37" t="str">
        <f t="shared" ca="1" si="197"/>
        <v/>
      </c>
      <c r="C1128" s="40" t="str">
        <f t="shared" ca="1" si="198"/>
        <v/>
      </c>
      <c r="D1128" s="43" t="str">
        <f ca="1">+IF($C1128&lt;&gt;"",VLOOKUP(YEAR($C1128),'Proyecciones cuota'!$B$5:$C$113,2,FALSE),"")</f>
        <v/>
      </c>
      <c r="E1128" s="171">
        <f ca="1">IFERROR(IF($D1128&lt;&gt;"",VLOOKUP(C1128,Simulador!$H$17:$I$27,2,FALSE),0),0)</f>
        <v>0</v>
      </c>
      <c r="F1128" s="46" t="str">
        <f t="shared" ca="1" si="207"/>
        <v/>
      </c>
      <c r="G1128" s="43" t="str">
        <f ca="1">+IF(F1128&lt;&gt;"",F1128*VLOOKUP(YEAR($C1128),'Proyecciones DTF'!$B$4:$Y$112,IF(C1128&lt;EOMONTH($C$1,61),6,IF(AND(C1128&gt;=EOMONTH($C$1,61),C1128&lt;EOMONTH($C$1,90)),9,IF(AND(C1128&gt;=EOMONTH($C$1,91),C1128&lt;EOMONTH($C$1,120)),12,IF(AND(C1128&gt;=EOMONTH($C$1,121),C1128&lt;EOMONTH($C$1,150)),15,IF(AND(C1128&gt;=EOMONTH($C$1,151),C1128&lt;EOMONTH($C$1,180)),18,IF(AND(C1128&gt;=EOMONTH($C$1,181),C1128&lt;EOMONTH($C$1,210)),21,24))))))),"")</f>
        <v/>
      </c>
      <c r="H1128" s="47" t="str">
        <f ca="1">+IF(F1128&lt;&gt;"",F1128*VLOOKUP(YEAR($C1128),'Proyecciones DTF'!$B$4:$Y$112,IF(C1128&lt;EOMONTH($C$1,61),3,IF(AND(C1128&gt;=EOMONTH($C$1,61),C1128&lt;EOMONTH($C$1,90)),6,IF(AND(C1128&gt;=EOMONTH($C$1,91),C1128&lt;EOMONTH($C$1,120)),9,IF(AND(C1128&gt;=EOMONTH($C$1,121),C1128&lt;EOMONTH($C$1,150)),12,IF(AND(C1128&gt;=EOMONTH($C$1,151),C1128&lt;EOMONTH($C$1,180)),15,IF(AND(C1128&gt;=EOMONTH($C$1,181),C1128&lt;EOMONTH($C$1,210)),18,21))))))),"")</f>
        <v/>
      </c>
      <c r="I1128" s="88" t="str">
        <f t="shared" ca="1" si="199"/>
        <v/>
      </c>
      <c r="J1128" s="138" t="str">
        <f t="shared" ca="1" si="200"/>
        <v/>
      </c>
      <c r="K1128" s="43" t="str">
        <f ca="1">+IF(G1128&lt;&gt;"",SUM($G$7:G1128),"")</f>
        <v/>
      </c>
      <c r="L1128" s="46" t="str">
        <f t="shared" ca="1" si="201"/>
        <v/>
      </c>
      <c r="M1128" s="51" t="str">
        <f ca="1">+IF(H1128&lt;&gt;"",SUM($H$7:H1128),"")</f>
        <v/>
      </c>
      <c r="N1128" s="47" t="str">
        <f t="shared" ca="1" si="202"/>
        <v/>
      </c>
      <c r="O1128" s="46" t="str">
        <f t="shared" ca="1" si="203"/>
        <v/>
      </c>
      <c r="P1128" s="46" t="str">
        <f t="shared" ca="1" si="204"/>
        <v/>
      </c>
      <c r="Q1128" s="53" t="str">
        <f t="shared" ca="1" si="205"/>
        <v/>
      </c>
      <c r="R1128" s="53" t="str">
        <f t="shared" ca="1" si="206"/>
        <v/>
      </c>
    </row>
    <row r="1129" spans="1:18" x14ac:dyDescent="0.25">
      <c r="A1129" s="31">
        <v>1123</v>
      </c>
      <c r="B1129" s="37" t="str">
        <f t="shared" ca="1" si="197"/>
        <v/>
      </c>
      <c r="C1129" s="40" t="str">
        <f t="shared" ca="1" si="198"/>
        <v/>
      </c>
      <c r="D1129" s="43" t="str">
        <f ca="1">+IF($C1129&lt;&gt;"",VLOOKUP(YEAR($C1129),'Proyecciones cuota'!$B$5:$C$113,2,FALSE),"")</f>
        <v/>
      </c>
      <c r="E1129" s="171">
        <f ca="1">IFERROR(IF($D1129&lt;&gt;"",VLOOKUP(C1129,Simulador!$H$17:$I$27,2,FALSE),0),0)</f>
        <v>0</v>
      </c>
      <c r="F1129" s="46" t="str">
        <f t="shared" ca="1" si="207"/>
        <v/>
      </c>
      <c r="G1129" s="43" t="str">
        <f ca="1">+IF(F1129&lt;&gt;"",F1129*VLOOKUP(YEAR($C1129),'Proyecciones DTF'!$B$4:$Y$112,IF(C1129&lt;EOMONTH($C$1,61),6,IF(AND(C1129&gt;=EOMONTH($C$1,61),C1129&lt;EOMONTH($C$1,90)),9,IF(AND(C1129&gt;=EOMONTH($C$1,91),C1129&lt;EOMONTH($C$1,120)),12,IF(AND(C1129&gt;=EOMONTH($C$1,121),C1129&lt;EOMONTH($C$1,150)),15,IF(AND(C1129&gt;=EOMONTH($C$1,151),C1129&lt;EOMONTH($C$1,180)),18,IF(AND(C1129&gt;=EOMONTH($C$1,181),C1129&lt;EOMONTH($C$1,210)),21,24))))))),"")</f>
        <v/>
      </c>
      <c r="H1129" s="47" t="str">
        <f ca="1">+IF(F1129&lt;&gt;"",F1129*VLOOKUP(YEAR($C1129),'Proyecciones DTF'!$B$4:$Y$112,IF(C1129&lt;EOMONTH($C$1,61),3,IF(AND(C1129&gt;=EOMONTH($C$1,61),C1129&lt;EOMONTH($C$1,90)),6,IF(AND(C1129&gt;=EOMONTH($C$1,91),C1129&lt;EOMONTH($C$1,120)),9,IF(AND(C1129&gt;=EOMONTH($C$1,121),C1129&lt;EOMONTH($C$1,150)),12,IF(AND(C1129&gt;=EOMONTH($C$1,151),C1129&lt;EOMONTH($C$1,180)),15,IF(AND(C1129&gt;=EOMONTH($C$1,181),C1129&lt;EOMONTH($C$1,210)),18,21))))))),"")</f>
        <v/>
      </c>
      <c r="I1129" s="88" t="str">
        <f t="shared" ca="1" si="199"/>
        <v/>
      </c>
      <c r="J1129" s="138" t="str">
        <f t="shared" ca="1" si="200"/>
        <v/>
      </c>
      <c r="K1129" s="43" t="str">
        <f ca="1">+IF(G1129&lt;&gt;"",SUM($G$7:G1129),"")</f>
        <v/>
      </c>
      <c r="L1129" s="46" t="str">
        <f t="shared" ca="1" si="201"/>
        <v/>
      </c>
      <c r="M1129" s="51" t="str">
        <f ca="1">+IF(H1129&lt;&gt;"",SUM($H$7:H1129),"")</f>
        <v/>
      </c>
      <c r="N1129" s="47" t="str">
        <f t="shared" ca="1" si="202"/>
        <v/>
      </c>
      <c r="O1129" s="46" t="str">
        <f t="shared" ca="1" si="203"/>
        <v/>
      </c>
      <c r="P1129" s="46" t="str">
        <f t="shared" ca="1" si="204"/>
        <v/>
      </c>
      <c r="Q1129" s="53" t="str">
        <f t="shared" ca="1" si="205"/>
        <v/>
      </c>
      <c r="R1129" s="53" t="str">
        <f t="shared" ca="1" si="206"/>
        <v/>
      </c>
    </row>
    <row r="1130" spans="1:18" x14ac:dyDescent="0.25">
      <c r="A1130" s="31">
        <v>1124</v>
      </c>
      <c r="B1130" s="37" t="str">
        <f t="shared" ca="1" si="197"/>
        <v/>
      </c>
      <c r="C1130" s="40" t="str">
        <f t="shared" ca="1" si="198"/>
        <v/>
      </c>
      <c r="D1130" s="43" t="str">
        <f ca="1">+IF($C1130&lt;&gt;"",VLOOKUP(YEAR($C1130),'Proyecciones cuota'!$B$5:$C$113,2,FALSE),"")</f>
        <v/>
      </c>
      <c r="E1130" s="171">
        <f ca="1">IFERROR(IF($D1130&lt;&gt;"",VLOOKUP(C1130,Simulador!$H$17:$I$27,2,FALSE),0),0)</f>
        <v>0</v>
      </c>
      <c r="F1130" s="46" t="str">
        <f t="shared" ca="1" si="207"/>
        <v/>
      </c>
      <c r="G1130" s="43" t="str">
        <f ca="1">+IF(F1130&lt;&gt;"",F1130*VLOOKUP(YEAR($C1130),'Proyecciones DTF'!$B$4:$Y$112,IF(C1130&lt;EOMONTH($C$1,61),6,IF(AND(C1130&gt;=EOMONTH($C$1,61),C1130&lt;EOMONTH($C$1,90)),9,IF(AND(C1130&gt;=EOMONTH($C$1,91),C1130&lt;EOMONTH($C$1,120)),12,IF(AND(C1130&gt;=EOMONTH($C$1,121),C1130&lt;EOMONTH($C$1,150)),15,IF(AND(C1130&gt;=EOMONTH($C$1,151),C1130&lt;EOMONTH($C$1,180)),18,IF(AND(C1130&gt;=EOMONTH($C$1,181),C1130&lt;EOMONTH($C$1,210)),21,24))))))),"")</f>
        <v/>
      </c>
      <c r="H1130" s="47" t="str">
        <f ca="1">+IF(F1130&lt;&gt;"",F1130*VLOOKUP(YEAR($C1130),'Proyecciones DTF'!$B$4:$Y$112,IF(C1130&lt;EOMONTH($C$1,61),3,IF(AND(C1130&gt;=EOMONTH($C$1,61),C1130&lt;EOMONTH($C$1,90)),6,IF(AND(C1130&gt;=EOMONTH($C$1,91),C1130&lt;EOMONTH($C$1,120)),9,IF(AND(C1130&gt;=EOMONTH($C$1,121),C1130&lt;EOMONTH($C$1,150)),12,IF(AND(C1130&gt;=EOMONTH($C$1,151),C1130&lt;EOMONTH($C$1,180)),15,IF(AND(C1130&gt;=EOMONTH($C$1,181),C1130&lt;EOMONTH($C$1,210)),18,21))))))),"")</f>
        <v/>
      </c>
      <c r="I1130" s="88" t="str">
        <f t="shared" ca="1" si="199"/>
        <v/>
      </c>
      <c r="J1130" s="138" t="str">
        <f t="shared" ca="1" si="200"/>
        <v/>
      </c>
      <c r="K1130" s="43" t="str">
        <f ca="1">+IF(G1130&lt;&gt;"",SUM($G$7:G1130),"")</f>
        <v/>
      </c>
      <c r="L1130" s="46" t="str">
        <f t="shared" ca="1" si="201"/>
        <v/>
      </c>
      <c r="M1130" s="51" t="str">
        <f ca="1">+IF(H1130&lt;&gt;"",SUM($H$7:H1130),"")</f>
        <v/>
      </c>
      <c r="N1130" s="47" t="str">
        <f t="shared" ca="1" si="202"/>
        <v/>
      </c>
      <c r="O1130" s="46" t="str">
        <f t="shared" ca="1" si="203"/>
        <v/>
      </c>
      <c r="P1130" s="46" t="str">
        <f t="shared" ca="1" si="204"/>
        <v/>
      </c>
      <c r="Q1130" s="53" t="str">
        <f t="shared" ca="1" si="205"/>
        <v/>
      </c>
      <c r="R1130" s="53" t="str">
        <f t="shared" ca="1" si="206"/>
        <v/>
      </c>
    </row>
    <row r="1131" spans="1:18" x14ac:dyDescent="0.25">
      <c r="A1131" s="31">
        <v>1125</v>
      </c>
      <c r="B1131" s="37" t="str">
        <f t="shared" ca="1" si="197"/>
        <v/>
      </c>
      <c r="C1131" s="40" t="str">
        <f t="shared" ca="1" si="198"/>
        <v/>
      </c>
      <c r="D1131" s="43" t="str">
        <f ca="1">+IF($C1131&lt;&gt;"",VLOOKUP(YEAR($C1131),'Proyecciones cuota'!$B$5:$C$113,2,FALSE),"")</f>
        <v/>
      </c>
      <c r="E1131" s="171">
        <f ca="1">IFERROR(IF($D1131&lt;&gt;"",VLOOKUP(C1131,Simulador!$H$17:$I$27,2,FALSE),0),0)</f>
        <v>0</v>
      </c>
      <c r="F1131" s="46" t="str">
        <f t="shared" ca="1" si="207"/>
        <v/>
      </c>
      <c r="G1131" s="43" t="str">
        <f ca="1">+IF(F1131&lt;&gt;"",F1131*VLOOKUP(YEAR($C1131),'Proyecciones DTF'!$B$4:$Y$112,IF(C1131&lt;EOMONTH($C$1,61),6,IF(AND(C1131&gt;=EOMONTH($C$1,61),C1131&lt;EOMONTH($C$1,90)),9,IF(AND(C1131&gt;=EOMONTH($C$1,91),C1131&lt;EOMONTH($C$1,120)),12,IF(AND(C1131&gt;=EOMONTH($C$1,121),C1131&lt;EOMONTH($C$1,150)),15,IF(AND(C1131&gt;=EOMONTH($C$1,151),C1131&lt;EOMONTH($C$1,180)),18,IF(AND(C1131&gt;=EOMONTH($C$1,181),C1131&lt;EOMONTH($C$1,210)),21,24))))))),"")</f>
        <v/>
      </c>
      <c r="H1131" s="47" t="str">
        <f ca="1">+IF(F1131&lt;&gt;"",F1131*VLOOKUP(YEAR($C1131),'Proyecciones DTF'!$B$4:$Y$112,IF(C1131&lt;EOMONTH($C$1,61),3,IF(AND(C1131&gt;=EOMONTH($C$1,61),C1131&lt;EOMONTH($C$1,90)),6,IF(AND(C1131&gt;=EOMONTH($C$1,91),C1131&lt;EOMONTH($C$1,120)),9,IF(AND(C1131&gt;=EOMONTH($C$1,121),C1131&lt;EOMONTH($C$1,150)),12,IF(AND(C1131&gt;=EOMONTH($C$1,151),C1131&lt;EOMONTH($C$1,180)),15,IF(AND(C1131&gt;=EOMONTH($C$1,181),C1131&lt;EOMONTH($C$1,210)),18,21))))))),"")</f>
        <v/>
      </c>
      <c r="I1131" s="88" t="str">
        <f t="shared" ca="1" si="199"/>
        <v/>
      </c>
      <c r="J1131" s="138" t="str">
        <f t="shared" ca="1" si="200"/>
        <v/>
      </c>
      <c r="K1131" s="43" t="str">
        <f ca="1">+IF(G1131&lt;&gt;"",SUM($G$7:G1131),"")</f>
        <v/>
      </c>
      <c r="L1131" s="46" t="str">
        <f t="shared" ca="1" si="201"/>
        <v/>
      </c>
      <c r="M1131" s="51" t="str">
        <f ca="1">+IF(H1131&lt;&gt;"",SUM($H$7:H1131),"")</f>
        <v/>
      </c>
      <c r="N1131" s="47" t="str">
        <f t="shared" ca="1" si="202"/>
        <v/>
      </c>
      <c r="O1131" s="46" t="str">
        <f t="shared" ca="1" si="203"/>
        <v/>
      </c>
      <c r="P1131" s="46" t="str">
        <f t="shared" ca="1" si="204"/>
        <v/>
      </c>
      <c r="Q1131" s="53" t="str">
        <f t="shared" ca="1" si="205"/>
        <v/>
      </c>
      <c r="R1131" s="53" t="str">
        <f t="shared" ca="1" si="206"/>
        <v/>
      </c>
    </row>
    <row r="1132" spans="1:18" x14ac:dyDescent="0.25">
      <c r="A1132" s="31">
        <v>1126</v>
      </c>
      <c r="B1132" s="37" t="str">
        <f t="shared" ca="1" si="197"/>
        <v/>
      </c>
      <c r="C1132" s="40" t="str">
        <f t="shared" ca="1" si="198"/>
        <v/>
      </c>
      <c r="D1132" s="43" t="str">
        <f ca="1">+IF($C1132&lt;&gt;"",VLOOKUP(YEAR($C1132),'Proyecciones cuota'!$B$5:$C$113,2,FALSE),"")</f>
        <v/>
      </c>
      <c r="E1132" s="171">
        <f ca="1">IFERROR(IF($D1132&lt;&gt;"",VLOOKUP(C1132,Simulador!$H$17:$I$27,2,FALSE),0),0)</f>
        <v>0</v>
      </c>
      <c r="F1132" s="46" t="str">
        <f t="shared" ca="1" si="207"/>
        <v/>
      </c>
      <c r="G1132" s="43" t="str">
        <f ca="1">+IF(F1132&lt;&gt;"",F1132*VLOOKUP(YEAR($C1132),'Proyecciones DTF'!$B$4:$Y$112,IF(C1132&lt;EOMONTH($C$1,61),6,IF(AND(C1132&gt;=EOMONTH($C$1,61),C1132&lt;EOMONTH($C$1,90)),9,IF(AND(C1132&gt;=EOMONTH($C$1,91),C1132&lt;EOMONTH($C$1,120)),12,IF(AND(C1132&gt;=EOMONTH($C$1,121),C1132&lt;EOMONTH($C$1,150)),15,IF(AND(C1132&gt;=EOMONTH($C$1,151),C1132&lt;EOMONTH($C$1,180)),18,IF(AND(C1132&gt;=EOMONTH($C$1,181),C1132&lt;EOMONTH($C$1,210)),21,24))))))),"")</f>
        <v/>
      </c>
      <c r="H1132" s="47" t="str">
        <f ca="1">+IF(F1132&lt;&gt;"",F1132*VLOOKUP(YEAR($C1132),'Proyecciones DTF'!$B$4:$Y$112,IF(C1132&lt;EOMONTH($C$1,61),3,IF(AND(C1132&gt;=EOMONTH($C$1,61),C1132&lt;EOMONTH($C$1,90)),6,IF(AND(C1132&gt;=EOMONTH($C$1,91),C1132&lt;EOMONTH($C$1,120)),9,IF(AND(C1132&gt;=EOMONTH($C$1,121),C1132&lt;EOMONTH($C$1,150)),12,IF(AND(C1132&gt;=EOMONTH($C$1,151),C1132&lt;EOMONTH($C$1,180)),15,IF(AND(C1132&gt;=EOMONTH($C$1,181),C1132&lt;EOMONTH($C$1,210)),18,21))))))),"")</f>
        <v/>
      </c>
      <c r="I1132" s="88" t="str">
        <f t="shared" ca="1" si="199"/>
        <v/>
      </c>
      <c r="J1132" s="138" t="str">
        <f t="shared" ca="1" si="200"/>
        <v/>
      </c>
      <c r="K1132" s="43" t="str">
        <f ca="1">+IF(G1132&lt;&gt;"",SUM($G$7:G1132),"")</f>
        <v/>
      </c>
      <c r="L1132" s="46" t="str">
        <f t="shared" ca="1" si="201"/>
        <v/>
      </c>
      <c r="M1132" s="51" t="str">
        <f ca="1">+IF(H1132&lt;&gt;"",SUM($H$7:H1132),"")</f>
        <v/>
      </c>
      <c r="N1132" s="47" t="str">
        <f t="shared" ca="1" si="202"/>
        <v/>
      </c>
      <c r="O1132" s="46" t="str">
        <f t="shared" ca="1" si="203"/>
        <v/>
      </c>
      <c r="P1132" s="46" t="str">
        <f t="shared" ca="1" si="204"/>
        <v/>
      </c>
      <c r="Q1132" s="53" t="str">
        <f t="shared" ca="1" si="205"/>
        <v/>
      </c>
      <c r="R1132" s="53" t="str">
        <f t="shared" ca="1" si="206"/>
        <v/>
      </c>
    </row>
    <row r="1133" spans="1:18" x14ac:dyDescent="0.25">
      <c r="A1133" s="31">
        <v>1127</v>
      </c>
      <c r="B1133" s="37" t="str">
        <f t="shared" ca="1" si="197"/>
        <v/>
      </c>
      <c r="C1133" s="40" t="str">
        <f t="shared" ca="1" si="198"/>
        <v/>
      </c>
      <c r="D1133" s="43" t="str">
        <f ca="1">+IF($C1133&lt;&gt;"",VLOOKUP(YEAR($C1133),'Proyecciones cuota'!$B$5:$C$113,2,FALSE),"")</f>
        <v/>
      </c>
      <c r="E1133" s="171">
        <f ca="1">IFERROR(IF($D1133&lt;&gt;"",VLOOKUP(C1133,Simulador!$H$17:$I$27,2,FALSE),0),0)</f>
        <v>0</v>
      </c>
      <c r="F1133" s="46" t="str">
        <f t="shared" ca="1" si="207"/>
        <v/>
      </c>
      <c r="G1133" s="43" t="str">
        <f ca="1">+IF(F1133&lt;&gt;"",F1133*VLOOKUP(YEAR($C1133),'Proyecciones DTF'!$B$4:$Y$112,IF(C1133&lt;EOMONTH($C$1,61),6,IF(AND(C1133&gt;=EOMONTH($C$1,61),C1133&lt;EOMONTH($C$1,90)),9,IF(AND(C1133&gt;=EOMONTH($C$1,91),C1133&lt;EOMONTH($C$1,120)),12,IF(AND(C1133&gt;=EOMONTH($C$1,121),C1133&lt;EOMONTH($C$1,150)),15,IF(AND(C1133&gt;=EOMONTH($C$1,151),C1133&lt;EOMONTH($C$1,180)),18,IF(AND(C1133&gt;=EOMONTH($C$1,181),C1133&lt;EOMONTH($C$1,210)),21,24))))))),"")</f>
        <v/>
      </c>
      <c r="H1133" s="47" t="str">
        <f ca="1">+IF(F1133&lt;&gt;"",F1133*VLOOKUP(YEAR($C1133),'Proyecciones DTF'!$B$4:$Y$112,IF(C1133&lt;EOMONTH($C$1,61),3,IF(AND(C1133&gt;=EOMONTH($C$1,61),C1133&lt;EOMONTH($C$1,90)),6,IF(AND(C1133&gt;=EOMONTH($C$1,91),C1133&lt;EOMONTH($C$1,120)),9,IF(AND(C1133&gt;=EOMONTH($C$1,121),C1133&lt;EOMONTH($C$1,150)),12,IF(AND(C1133&gt;=EOMONTH($C$1,151),C1133&lt;EOMONTH($C$1,180)),15,IF(AND(C1133&gt;=EOMONTH($C$1,181),C1133&lt;EOMONTH($C$1,210)),18,21))))))),"")</f>
        <v/>
      </c>
      <c r="I1133" s="88" t="str">
        <f t="shared" ca="1" si="199"/>
        <v/>
      </c>
      <c r="J1133" s="138" t="str">
        <f t="shared" ca="1" si="200"/>
        <v/>
      </c>
      <c r="K1133" s="43" t="str">
        <f ca="1">+IF(G1133&lt;&gt;"",SUM($G$7:G1133),"")</f>
        <v/>
      </c>
      <c r="L1133" s="46" t="str">
        <f t="shared" ca="1" si="201"/>
        <v/>
      </c>
      <c r="M1133" s="51" t="str">
        <f ca="1">+IF(H1133&lt;&gt;"",SUM($H$7:H1133),"")</f>
        <v/>
      </c>
      <c r="N1133" s="47" t="str">
        <f t="shared" ca="1" si="202"/>
        <v/>
      </c>
      <c r="O1133" s="46" t="str">
        <f t="shared" ca="1" si="203"/>
        <v/>
      </c>
      <c r="P1133" s="46" t="str">
        <f t="shared" ca="1" si="204"/>
        <v/>
      </c>
      <c r="Q1133" s="53" t="str">
        <f t="shared" ca="1" si="205"/>
        <v/>
      </c>
      <c r="R1133" s="53" t="str">
        <f t="shared" ca="1" si="206"/>
        <v/>
      </c>
    </row>
    <row r="1134" spans="1:18" x14ac:dyDescent="0.25">
      <c r="A1134" s="31">
        <v>1128</v>
      </c>
      <c r="B1134" s="37" t="str">
        <f t="shared" ca="1" si="197"/>
        <v/>
      </c>
      <c r="C1134" s="40" t="str">
        <f t="shared" ca="1" si="198"/>
        <v/>
      </c>
      <c r="D1134" s="43" t="str">
        <f ca="1">+IF($C1134&lt;&gt;"",VLOOKUP(YEAR($C1134),'Proyecciones cuota'!$B$5:$C$113,2,FALSE),"")</f>
        <v/>
      </c>
      <c r="E1134" s="171">
        <f ca="1">IFERROR(IF($D1134&lt;&gt;"",VLOOKUP(C1134,Simulador!$H$17:$I$27,2,FALSE),0),0)</f>
        <v>0</v>
      </c>
      <c r="F1134" s="46" t="str">
        <f t="shared" ca="1" si="207"/>
        <v/>
      </c>
      <c r="G1134" s="43" t="str">
        <f ca="1">+IF(F1134&lt;&gt;"",F1134*VLOOKUP(YEAR($C1134),'Proyecciones DTF'!$B$4:$Y$112,IF(C1134&lt;EOMONTH($C$1,61),6,IF(AND(C1134&gt;=EOMONTH($C$1,61),C1134&lt;EOMONTH($C$1,90)),9,IF(AND(C1134&gt;=EOMONTH($C$1,91),C1134&lt;EOMONTH($C$1,120)),12,IF(AND(C1134&gt;=EOMONTH($C$1,121),C1134&lt;EOMONTH($C$1,150)),15,IF(AND(C1134&gt;=EOMONTH($C$1,151),C1134&lt;EOMONTH($C$1,180)),18,IF(AND(C1134&gt;=EOMONTH($C$1,181),C1134&lt;EOMONTH($C$1,210)),21,24))))))),"")</f>
        <v/>
      </c>
      <c r="H1134" s="47" t="str">
        <f ca="1">+IF(F1134&lt;&gt;"",F1134*VLOOKUP(YEAR($C1134),'Proyecciones DTF'!$B$4:$Y$112,IF(C1134&lt;EOMONTH($C$1,61),3,IF(AND(C1134&gt;=EOMONTH($C$1,61),C1134&lt;EOMONTH($C$1,90)),6,IF(AND(C1134&gt;=EOMONTH($C$1,91),C1134&lt;EOMONTH($C$1,120)),9,IF(AND(C1134&gt;=EOMONTH($C$1,121),C1134&lt;EOMONTH($C$1,150)),12,IF(AND(C1134&gt;=EOMONTH($C$1,151),C1134&lt;EOMONTH($C$1,180)),15,IF(AND(C1134&gt;=EOMONTH($C$1,181),C1134&lt;EOMONTH($C$1,210)),18,21))))))),"")</f>
        <v/>
      </c>
      <c r="I1134" s="88" t="str">
        <f t="shared" ca="1" si="199"/>
        <v/>
      </c>
      <c r="J1134" s="138" t="str">
        <f t="shared" ca="1" si="200"/>
        <v/>
      </c>
      <c r="K1134" s="43" t="str">
        <f ca="1">+IF(G1134&lt;&gt;"",SUM($G$7:G1134),"")</f>
        <v/>
      </c>
      <c r="L1134" s="46" t="str">
        <f t="shared" ca="1" si="201"/>
        <v/>
      </c>
      <c r="M1134" s="51" t="str">
        <f ca="1">+IF(H1134&lt;&gt;"",SUM($H$7:H1134),"")</f>
        <v/>
      </c>
      <c r="N1134" s="47" t="str">
        <f t="shared" ca="1" si="202"/>
        <v/>
      </c>
      <c r="O1134" s="46" t="str">
        <f t="shared" ca="1" si="203"/>
        <v/>
      </c>
      <c r="P1134" s="46" t="str">
        <f t="shared" ca="1" si="204"/>
        <v/>
      </c>
      <c r="Q1134" s="53" t="str">
        <f t="shared" ca="1" si="205"/>
        <v/>
      </c>
      <c r="R1134" s="53" t="str">
        <f t="shared" ca="1" si="206"/>
        <v/>
      </c>
    </row>
    <row r="1135" spans="1:18" x14ac:dyDescent="0.25">
      <c r="A1135" s="31">
        <v>1129</v>
      </c>
      <c r="B1135" s="37" t="str">
        <f t="shared" ca="1" si="197"/>
        <v/>
      </c>
      <c r="C1135" s="40" t="str">
        <f t="shared" ca="1" si="198"/>
        <v/>
      </c>
      <c r="D1135" s="43" t="str">
        <f ca="1">+IF($C1135&lt;&gt;"",VLOOKUP(YEAR($C1135),'Proyecciones cuota'!$B$5:$C$113,2,FALSE),"")</f>
        <v/>
      </c>
      <c r="E1135" s="171">
        <f ca="1">IFERROR(IF($D1135&lt;&gt;"",VLOOKUP(C1135,Simulador!$H$17:$I$27,2,FALSE),0),0)</f>
        <v>0</v>
      </c>
      <c r="F1135" s="46" t="str">
        <f t="shared" ca="1" si="207"/>
        <v/>
      </c>
      <c r="G1135" s="43" t="str">
        <f ca="1">+IF(F1135&lt;&gt;"",F1135*VLOOKUP(YEAR($C1135),'Proyecciones DTF'!$B$4:$Y$112,IF(C1135&lt;EOMONTH($C$1,61),6,IF(AND(C1135&gt;=EOMONTH($C$1,61),C1135&lt;EOMONTH($C$1,90)),9,IF(AND(C1135&gt;=EOMONTH($C$1,91),C1135&lt;EOMONTH($C$1,120)),12,IF(AND(C1135&gt;=EOMONTH($C$1,121),C1135&lt;EOMONTH($C$1,150)),15,IF(AND(C1135&gt;=EOMONTH($C$1,151),C1135&lt;EOMONTH($C$1,180)),18,IF(AND(C1135&gt;=EOMONTH($C$1,181),C1135&lt;EOMONTH($C$1,210)),21,24))))))),"")</f>
        <v/>
      </c>
      <c r="H1135" s="47" t="str">
        <f ca="1">+IF(F1135&lt;&gt;"",F1135*VLOOKUP(YEAR($C1135),'Proyecciones DTF'!$B$4:$Y$112,IF(C1135&lt;EOMONTH($C$1,61),3,IF(AND(C1135&gt;=EOMONTH($C$1,61),C1135&lt;EOMONTH($C$1,90)),6,IF(AND(C1135&gt;=EOMONTH($C$1,91),C1135&lt;EOMONTH($C$1,120)),9,IF(AND(C1135&gt;=EOMONTH($C$1,121),C1135&lt;EOMONTH($C$1,150)),12,IF(AND(C1135&gt;=EOMONTH($C$1,151),C1135&lt;EOMONTH($C$1,180)),15,IF(AND(C1135&gt;=EOMONTH($C$1,181),C1135&lt;EOMONTH($C$1,210)),18,21))))))),"")</f>
        <v/>
      </c>
      <c r="I1135" s="88" t="str">
        <f t="shared" ca="1" si="199"/>
        <v/>
      </c>
      <c r="J1135" s="138" t="str">
        <f t="shared" ca="1" si="200"/>
        <v/>
      </c>
      <c r="K1135" s="43" t="str">
        <f ca="1">+IF(G1135&lt;&gt;"",SUM($G$7:G1135),"")</f>
        <v/>
      </c>
      <c r="L1135" s="46" t="str">
        <f t="shared" ca="1" si="201"/>
        <v/>
      </c>
      <c r="M1135" s="51" t="str">
        <f ca="1">+IF(H1135&lt;&gt;"",SUM($H$7:H1135),"")</f>
        <v/>
      </c>
      <c r="N1135" s="47" t="str">
        <f t="shared" ca="1" si="202"/>
        <v/>
      </c>
      <c r="O1135" s="46" t="str">
        <f t="shared" ca="1" si="203"/>
        <v/>
      </c>
      <c r="P1135" s="46" t="str">
        <f t="shared" ca="1" si="204"/>
        <v/>
      </c>
      <c r="Q1135" s="53" t="str">
        <f t="shared" ca="1" si="205"/>
        <v/>
      </c>
      <c r="R1135" s="53" t="str">
        <f t="shared" ca="1" si="206"/>
        <v/>
      </c>
    </row>
    <row r="1136" spans="1:18" x14ac:dyDescent="0.25">
      <c r="A1136" s="31">
        <v>1130</v>
      </c>
      <c r="B1136" s="37" t="str">
        <f t="shared" ca="1" si="197"/>
        <v/>
      </c>
      <c r="C1136" s="40" t="str">
        <f t="shared" ca="1" si="198"/>
        <v/>
      </c>
      <c r="D1136" s="43" t="str">
        <f ca="1">+IF($C1136&lt;&gt;"",VLOOKUP(YEAR($C1136),'Proyecciones cuota'!$B$5:$C$113,2,FALSE),"")</f>
        <v/>
      </c>
      <c r="E1136" s="171">
        <f ca="1">IFERROR(IF($D1136&lt;&gt;"",VLOOKUP(C1136,Simulador!$H$17:$I$27,2,FALSE),0),0)</f>
        <v>0</v>
      </c>
      <c r="F1136" s="46" t="str">
        <f t="shared" ca="1" si="207"/>
        <v/>
      </c>
      <c r="G1136" s="43" t="str">
        <f ca="1">+IF(F1136&lt;&gt;"",F1136*VLOOKUP(YEAR($C1136),'Proyecciones DTF'!$B$4:$Y$112,IF(C1136&lt;EOMONTH($C$1,61),6,IF(AND(C1136&gt;=EOMONTH($C$1,61),C1136&lt;EOMONTH($C$1,90)),9,IF(AND(C1136&gt;=EOMONTH($C$1,91),C1136&lt;EOMONTH($C$1,120)),12,IF(AND(C1136&gt;=EOMONTH($C$1,121),C1136&lt;EOMONTH($C$1,150)),15,IF(AND(C1136&gt;=EOMONTH($C$1,151),C1136&lt;EOMONTH($C$1,180)),18,IF(AND(C1136&gt;=EOMONTH($C$1,181),C1136&lt;EOMONTH($C$1,210)),21,24))))))),"")</f>
        <v/>
      </c>
      <c r="H1136" s="47" t="str">
        <f ca="1">+IF(F1136&lt;&gt;"",F1136*VLOOKUP(YEAR($C1136),'Proyecciones DTF'!$B$4:$Y$112,IF(C1136&lt;EOMONTH($C$1,61),3,IF(AND(C1136&gt;=EOMONTH($C$1,61),C1136&lt;EOMONTH($C$1,90)),6,IF(AND(C1136&gt;=EOMONTH($C$1,91),C1136&lt;EOMONTH($C$1,120)),9,IF(AND(C1136&gt;=EOMONTH($C$1,121),C1136&lt;EOMONTH($C$1,150)),12,IF(AND(C1136&gt;=EOMONTH($C$1,151),C1136&lt;EOMONTH($C$1,180)),15,IF(AND(C1136&gt;=EOMONTH($C$1,181),C1136&lt;EOMONTH($C$1,210)),18,21))))))),"")</f>
        <v/>
      </c>
      <c r="I1136" s="88" t="str">
        <f t="shared" ca="1" si="199"/>
        <v/>
      </c>
      <c r="J1136" s="138" t="str">
        <f t="shared" ca="1" si="200"/>
        <v/>
      </c>
      <c r="K1136" s="43" t="str">
        <f ca="1">+IF(G1136&lt;&gt;"",SUM($G$7:G1136),"")</f>
        <v/>
      </c>
      <c r="L1136" s="46" t="str">
        <f t="shared" ca="1" si="201"/>
        <v/>
      </c>
      <c r="M1136" s="51" t="str">
        <f ca="1">+IF(H1136&lt;&gt;"",SUM($H$7:H1136),"")</f>
        <v/>
      </c>
      <c r="N1136" s="47" t="str">
        <f t="shared" ca="1" si="202"/>
        <v/>
      </c>
      <c r="O1136" s="46" t="str">
        <f t="shared" ca="1" si="203"/>
        <v/>
      </c>
      <c r="P1136" s="46" t="str">
        <f t="shared" ca="1" si="204"/>
        <v/>
      </c>
      <c r="Q1136" s="53" t="str">
        <f t="shared" ca="1" si="205"/>
        <v/>
      </c>
      <c r="R1136" s="53" t="str">
        <f t="shared" ca="1" si="206"/>
        <v/>
      </c>
    </row>
    <row r="1137" spans="1:18" x14ac:dyDescent="0.25">
      <c r="A1137" s="31">
        <v>1131</v>
      </c>
      <c r="B1137" s="37" t="str">
        <f t="shared" ca="1" si="197"/>
        <v/>
      </c>
      <c r="C1137" s="40" t="str">
        <f t="shared" ca="1" si="198"/>
        <v/>
      </c>
      <c r="D1137" s="43" t="str">
        <f ca="1">+IF($C1137&lt;&gt;"",VLOOKUP(YEAR($C1137),'Proyecciones cuota'!$B$5:$C$113,2,FALSE),"")</f>
        <v/>
      </c>
      <c r="E1137" s="171">
        <f ca="1">IFERROR(IF($D1137&lt;&gt;"",VLOOKUP(C1137,Simulador!$H$17:$I$27,2,FALSE),0),0)</f>
        <v>0</v>
      </c>
      <c r="F1137" s="46" t="str">
        <f t="shared" ca="1" si="207"/>
        <v/>
      </c>
      <c r="G1137" s="43" t="str">
        <f ca="1">+IF(F1137&lt;&gt;"",F1137*VLOOKUP(YEAR($C1137),'Proyecciones DTF'!$B$4:$Y$112,IF(C1137&lt;EOMONTH($C$1,61),6,IF(AND(C1137&gt;=EOMONTH($C$1,61),C1137&lt;EOMONTH($C$1,90)),9,IF(AND(C1137&gt;=EOMONTH($C$1,91),C1137&lt;EOMONTH($C$1,120)),12,IF(AND(C1137&gt;=EOMONTH($C$1,121),C1137&lt;EOMONTH($C$1,150)),15,IF(AND(C1137&gt;=EOMONTH($C$1,151),C1137&lt;EOMONTH($C$1,180)),18,IF(AND(C1137&gt;=EOMONTH($C$1,181),C1137&lt;EOMONTH($C$1,210)),21,24))))))),"")</f>
        <v/>
      </c>
      <c r="H1137" s="47" t="str">
        <f ca="1">+IF(F1137&lt;&gt;"",F1137*VLOOKUP(YEAR($C1137),'Proyecciones DTF'!$B$4:$Y$112,IF(C1137&lt;EOMONTH($C$1,61),3,IF(AND(C1137&gt;=EOMONTH($C$1,61),C1137&lt;EOMONTH($C$1,90)),6,IF(AND(C1137&gt;=EOMONTH($C$1,91),C1137&lt;EOMONTH($C$1,120)),9,IF(AND(C1137&gt;=EOMONTH($C$1,121),C1137&lt;EOMONTH($C$1,150)),12,IF(AND(C1137&gt;=EOMONTH($C$1,151),C1137&lt;EOMONTH($C$1,180)),15,IF(AND(C1137&gt;=EOMONTH($C$1,181),C1137&lt;EOMONTH($C$1,210)),18,21))))))),"")</f>
        <v/>
      </c>
      <c r="I1137" s="88" t="str">
        <f t="shared" ca="1" si="199"/>
        <v/>
      </c>
      <c r="J1137" s="138" t="str">
        <f t="shared" ca="1" si="200"/>
        <v/>
      </c>
      <c r="K1137" s="43" t="str">
        <f ca="1">+IF(G1137&lt;&gt;"",SUM($G$7:G1137),"")</f>
        <v/>
      </c>
      <c r="L1137" s="46" t="str">
        <f t="shared" ca="1" si="201"/>
        <v/>
      </c>
      <c r="M1137" s="51" t="str">
        <f ca="1">+IF(H1137&lt;&gt;"",SUM($H$7:H1137),"")</f>
        <v/>
      </c>
      <c r="N1137" s="47" t="str">
        <f t="shared" ca="1" si="202"/>
        <v/>
      </c>
      <c r="O1137" s="46" t="str">
        <f t="shared" ca="1" si="203"/>
        <v/>
      </c>
      <c r="P1137" s="46" t="str">
        <f t="shared" ca="1" si="204"/>
        <v/>
      </c>
      <c r="Q1137" s="53" t="str">
        <f t="shared" ca="1" si="205"/>
        <v/>
      </c>
      <c r="R1137" s="53" t="str">
        <f t="shared" ca="1" si="206"/>
        <v/>
      </c>
    </row>
    <row r="1138" spans="1:18" x14ac:dyDescent="0.25">
      <c r="A1138" s="31">
        <v>1132</v>
      </c>
      <c r="B1138" s="37" t="str">
        <f t="shared" ca="1" si="197"/>
        <v/>
      </c>
      <c r="C1138" s="40" t="str">
        <f t="shared" ca="1" si="198"/>
        <v/>
      </c>
      <c r="D1138" s="43" t="str">
        <f ca="1">+IF($C1138&lt;&gt;"",VLOOKUP(YEAR($C1138),'Proyecciones cuota'!$B$5:$C$113,2,FALSE),"")</f>
        <v/>
      </c>
      <c r="E1138" s="171">
        <f ca="1">IFERROR(IF($D1138&lt;&gt;"",VLOOKUP(C1138,Simulador!$H$17:$I$27,2,FALSE),0),0)</f>
        <v>0</v>
      </c>
      <c r="F1138" s="46" t="str">
        <f t="shared" ca="1" si="207"/>
        <v/>
      </c>
      <c r="G1138" s="43" t="str">
        <f ca="1">+IF(F1138&lt;&gt;"",F1138*VLOOKUP(YEAR($C1138),'Proyecciones DTF'!$B$4:$Y$112,IF(C1138&lt;EOMONTH($C$1,61),6,IF(AND(C1138&gt;=EOMONTH($C$1,61),C1138&lt;EOMONTH($C$1,90)),9,IF(AND(C1138&gt;=EOMONTH($C$1,91),C1138&lt;EOMONTH($C$1,120)),12,IF(AND(C1138&gt;=EOMONTH($C$1,121),C1138&lt;EOMONTH($C$1,150)),15,IF(AND(C1138&gt;=EOMONTH($C$1,151),C1138&lt;EOMONTH($C$1,180)),18,IF(AND(C1138&gt;=EOMONTH($C$1,181),C1138&lt;EOMONTH($C$1,210)),21,24))))))),"")</f>
        <v/>
      </c>
      <c r="H1138" s="47" t="str">
        <f ca="1">+IF(F1138&lt;&gt;"",F1138*VLOOKUP(YEAR($C1138),'Proyecciones DTF'!$B$4:$Y$112,IF(C1138&lt;EOMONTH($C$1,61),3,IF(AND(C1138&gt;=EOMONTH($C$1,61),C1138&lt;EOMONTH($C$1,90)),6,IF(AND(C1138&gt;=EOMONTH($C$1,91),C1138&lt;EOMONTH($C$1,120)),9,IF(AND(C1138&gt;=EOMONTH($C$1,121),C1138&lt;EOMONTH($C$1,150)),12,IF(AND(C1138&gt;=EOMONTH($C$1,151),C1138&lt;EOMONTH($C$1,180)),15,IF(AND(C1138&gt;=EOMONTH($C$1,181),C1138&lt;EOMONTH($C$1,210)),18,21))))))),"")</f>
        <v/>
      </c>
      <c r="I1138" s="88" t="str">
        <f t="shared" ca="1" si="199"/>
        <v/>
      </c>
      <c r="J1138" s="138" t="str">
        <f t="shared" ca="1" si="200"/>
        <v/>
      </c>
      <c r="K1138" s="43" t="str">
        <f ca="1">+IF(G1138&lt;&gt;"",SUM($G$7:G1138),"")</f>
        <v/>
      </c>
      <c r="L1138" s="46" t="str">
        <f t="shared" ca="1" si="201"/>
        <v/>
      </c>
      <c r="M1138" s="51" t="str">
        <f ca="1">+IF(H1138&lt;&gt;"",SUM($H$7:H1138),"")</f>
        <v/>
      </c>
      <c r="N1138" s="47" t="str">
        <f t="shared" ca="1" si="202"/>
        <v/>
      </c>
      <c r="O1138" s="46" t="str">
        <f t="shared" ca="1" si="203"/>
        <v/>
      </c>
      <c r="P1138" s="46" t="str">
        <f t="shared" ca="1" si="204"/>
        <v/>
      </c>
      <c r="Q1138" s="53" t="str">
        <f t="shared" ca="1" si="205"/>
        <v/>
      </c>
      <c r="R1138" s="53" t="str">
        <f t="shared" ca="1" si="206"/>
        <v/>
      </c>
    </row>
    <row r="1139" spans="1:18" x14ac:dyDescent="0.25">
      <c r="A1139" s="31">
        <v>1133</v>
      </c>
      <c r="B1139" s="37" t="str">
        <f t="shared" ca="1" si="197"/>
        <v/>
      </c>
      <c r="C1139" s="40" t="str">
        <f t="shared" ca="1" si="198"/>
        <v/>
      </c>
      <c r="D1139" s="43" t="str">
        <f ca="1">+IF($C1139&lt;&gt;"",VLOOKUP(YEAR($C1139),'Proyecciones cuota'!$B$5:$C$113,2,FALSE),"")</f>
        <v/>
      </c>
      <c r="E1139" s="171">
        <f ca="1">IFERROR(IF($D1139&lt;&gt;"",VLOOKUP(C1139,Simulador!$H$17:$I$27,2,FALSE),0),0)</f>
        <v>0</v>
      </c>
      <c r="F1139" s="46" t="str">
        <f t="shared" ca="1" si="207"/>
        <v/>
      </c>
      <c r="G1139" s="43" t="str">
        <f ca="1">+IF(F1139&lt;&gt;"",F1139*VLOOKUP(YEAR($C1139),'Proyecciones DTF'!$B$4:$Y$112,IF(C1139&lt;EOMONTH($C$1,61),6,IF(AND(C1139&gt;=EOMONTH($C$1,61),C1139&lt;EOMONTH($C$1,90)),9,IF(AND(C1139&gt;=EOMONTH($C$1,91),C1139&lt;EOMONTH($C$1,120)),12,IF(AND(C1139&gt;=EOMONTH($C$1,121),C1139&lt;EOMONTH($C$1,150)),15,IF(AND(C1139&gt;=EOMONTH($C$1,151),C1139&lt;EOMONTH($C$1,180)),18,IF(AND(C1139&gt;=EOMONTH($C$1,181),C1139&lt;EOMONTH($C$1,210)),21,24))))))),"")</f>
        <v/>
      </c>
      <c r="H1139" s="47" t="str">
        <f ca="1">+IF(F1139&lt;&gt;"",F1139*VLOOKUP(YEAR($C1139),'Proyecciones DTF'!$B$4:$Y$112,IF(C1139&lt;EOMONTH($C$1,61),3,IF(AND(C1139&gt;=EOMONTH($C$1,61),C1139&lt;EOMONTH($C$1,90)),6,IF(AND(C1139&gt;=EOMONTH($C$1,91),C1139&lt;EOMONTH($C$1,120)),9,IF(AND(C1139&gt;=EOMONTH($C$1,121),C1139&lt;EOMONTH($C$1,150)),12,IF(AND(C1139&gt;=EOMONTH($C$1,151),C1139&lt;EOMONTH($C$1,180)),15,IF(AND(C1139&gt;=EOMONTH($C$1,181),C1139&lt;EOMONTH($C$1,210)),18,21))))))),"")</f>
        <v/>
      </c>
      <c r="I1139" s="88" t="str">
        <f t="shared" ca="1" si="199"/>
        <v/>
      </c>
      <c r="J1139" s="138" t="str">
        <f t="shared" ca="1" si="200"/>
        <v/>
      </c>
      <c r="K1139" s="43" t="str">
        <f ca="1">+IF(G1139&lt;&gt;"",SUM($G$7:G1139),"")</f>
        <v/>
      </c>
      <c r="L1139" s="46" t="str">
        <f t="shared" ca="1" si="201"/>
        <v/>
      </c>
      <c r="M1139" s="51" t="str">
        <f ca="1">+IF(H1139&lt;&gt;"",SUM($H$7:H1139),"")</f>
        <v/>
      </c>
      <c r="N1139" s="47" t="str">
        <f t="shared" ca="1" si="202"/>
        <v/>
      </c>
      <c r="O1139" s="46" t="str">
        <f t="shared" ca="1" si="203"/>
        <v/>
      </c>
      <c r="P1139" s="46" t="str">
        <f t="shared" ca="1" si="204"/>
        <v/>
      </c>
      <c r="Q1139" s="53" t="str">
        <f t="shared" ca="1" si="205"/>
        <v/>
      </c>
      <c r="R1139" s="53" t="str">
        <f t="shared" ca="1" si="206"/>
        <v/>
      </c>
    </row>
    <row r="1140" spans="1:18" x14ac:dyDescent="0.25">
      <c r="A1140" s="31">
        <v>1134</v>
      </c>
      <c r="B1140" s="37" t="str">
        <f t="shared" ca="1" si="197"/>
        <v/>
      </c>
      <c r="C1140" s="40" t="str">
        <f t="shared" ca="1" si="198"/>
        <v/>
      </c>
      <c r="D1140" s="43" t="str">
        <f ca="1">+IF($C1140&lt;&gt;"",VLOOKUP(YEAR($C1140),'Proyecciones cuota'!$B$5:$C$113,2,FALSE),"")</f>
        <v/>
      </c>
      <c r="E1140" s="171">
        <f ca="1">IFERROR(IF($D1140&lt;&gt;"",VLOOKUP(C1140,Simulador!$H$17:$I$27,2,FALSE),0),0)</f>
        <v>0</v>
      </c>
      <c r="F1140" s="46" t="str">
        <f t="shared" ca="1" si="207"/>
        <v/>
      </c>
      <c r="G1140" s="43" t="str">
        <f ca="1">+IF(F1140&lt;&gt;"",F1140*VLOOKUP(YEAR($C1140),'Proyecciones DTF'!$B$4:$Y$112,IF(C1140&lt;EOMONTH($C$1,61),6,IF(AND(C1140&gt;=EOMONTH($C$1,61),C1140&lt;EOMONTH($C$1,90)),9,IF(AND(C1140&gt;=EOMONTH($C$1,91),C1140&lt;EOMONTH($C$1,120)),12,IF(AND(C1140&gt;=EOMONTH($C$1,121),C1140&lt;EOMONTH($C$1,150)),15,IF(AND(C1140&gt;=EOMONTH($C$1,151),C1140&lt;EOMONTH($C$1,180)),18,IF(AND(C1140&gt;=EOMONTH($C$1,181),C1140&lt;EOMONTH($C$1,210)),21,24))))))),"")</f>
        <v/>
      </c>
      <c r="H1140" s="47" t="str">
        <f ca="1">+IF(F1140&lt;&gt;"",F1140*VLOOKUP(YEAR($C1140),'Proyecciones DTF'!$B$4:$Y$112,IF(C1140&lt;EOMONTH($C$1,61),3,IF(AND(C1140&gt;=EOMONTH($C$1,61),C1140&lt;EOMONTH($C$1,90)),6,IF(AND(C1140&gt;=EOMONTH($C$1,91),C1140&lt;EOMONTH($C$1,120)),9,IF(AND(C1140&gt;=EOMONTH($C$1,121),C1140&lt;EOMONTH($C$1,150)),12,IF(AND(C1140&gt;=EOMONTH($C$1,151),C1140&lt;EOMONTH($C$1,180)),15,IF(AND(C1140&gt;=EOMONTH($C$1,181),C1140&lt;EOMONTH($C$1,210)),18,21))))))),"")</f>
        <v/>
      </c>
      <c r="I1140" s="88" t="str">
        <f t="shared" ca="1" si="199"/>
        <v/>
      </c>
      <c r="J1140" s="138" t="str">
        <f t="shared" ca="1" si="200"/>
        <v/>
      </c>
      <c r="K1140" s="43" t="str">
        <f ca="1">+IF(G1140&lt;&gt;"",SUM($G$7:G1140),"")</f>
        <v/>
      </c>
      <c r="L1140" s="46" t="str">
        <f t="shared" ca="1" si="201"/>
        <v/>
      </c>
      <c r="M1140" s="51" t="str">
        <f ca="1">+IF(H1140&lt;&gt;"",SUM($H$7:H1140),"")</f>
        <v/>
      </c>
      <c r="N1140" s="47" t="str">
        <f t="shared" ca="1" si="202"/>
        <v/>
      </c>
      <c r="O1140" s="46" t="str">
        <f t="shared" ca="1" si="203"/>
        <v/>
      </c>
      <c r="P1140" s="46" t="str">
        <f t="shared" ca="1" si="204"/>
        <v/>
      </c>
      <c r="Q1140" s="53" t="str">
        <f t="shared" ca="1" si="205"/>
        <v/>
      </c>
      <c r="R1140" s="53" t="str">
        <f t="shared" ca="1" si="206"/>
        <v/>
      </c>
    </row>
    <row r="1141" spans="1:18" x14ac:dyDescent="0.25">
      <c r="A1141" s="31">
        <v>1135</v>
      </c>
      <c r="B1141" s="37" t="str">
        <f t="shared" ca="1" si="197"/>
        <v/>
      </c>
      <c r="C1141" s="40" t="str">
        <f t="shared" ca="1" si="198"/>
        <v/>
      </c>
      <c r="D1141" s="43" t="str">
        <f ca="1">+IF($C1141&lt;&gt;"",VLOOKUP(YEAR($C1141),'Proyecciones cuota'!$B$5:$C$113,2,FALSE),"")</f>
        <v/>
      </c>
      <c r="E1141" s="171">
        <f ca="1">IFERROR(IF($D1141&lt;&gt;"",VLOOKUP(C1141,Simulador!$H$17:$I$27,2,FALSE),0),0)</f>
        <v>0</v>
      </c>
      <c r="F1141" s="46" t="str">
        <f t="shared" ca="1" si="207"/>
        <v/>
      </c>
      <c r="G1141" s="43" t="str">
        <f ca="1">+IF(F1141&lt;&gt;"",F1141*VLOOKUP(YEAR($C1141),'Proyecciones DTF'!$B$4:$Y$112,IF(C1141&lt;EOMONTH($C$1,61),6,IF(AND(C1141&gt;=EOMONTH($C$1,61),C1141&lt;EOMONTH($C$1,90)),9,IF(AND(C1141&gt;=EOMONTH($C$1,91),C1141&lt;EOMONTH($C$1,120)),12,IF(AND(C1141&gt;=EOMONTH($C$1,121),C1141&lt;EOMONTH($C$1,150)),15,IF(AND(C1141&gt;=EOMONTH($C$1,151),C1141&lt;EOMONTH($C$1,180)),18,IF(AND(C1141&gt;=EOMONTH($C$1,181),C1141&lt;EOMONTH($C$1,210)),21,24))))))),"")</f>
        <v/>
      </c>
      <c r="H1141" s="47" t="str">
        <f ca="1">+IF(F1141&lt;&gt;"",F1141*VLOOKUP(YEAR($C1141),'Proyecciones DTF'!$B$4:$Y$112,IF(C1141&lt;EOMONTH($C$1,61),3,IF(AND(C1141&gt;=EOMONTH($C$1,61),C1141&lt;EOMONTH($C$1,90)),6,IF(AND(C1141&gt;=EOMONTH($C$1,91),C1141&lt;EOMONTH($C$1,120)),9,IF(AND(C1141&gt;=EOMONTH($C$1,121),C1141&lt;EOMONTH($C$1,150)),12,IF(AND(C1141&gt;=EOMONTH($C$1,151),C1141&lt;EOMONTH($C$1,180)),15,IF(AND(C1141&gt;=EOMONTH($C$1,181),C1141&lt;EOMONTH($C$1,210)),18,21))))))),"")</f>
        <v/>
      </c>
      <c r="I1141" s="88" t="str">
        <f t="shared" ca="1" si="199"/>
        <v/>
      </c>
      <c r="J1141" s="138" t="str">
        <f t="shared" ca="1" si="200"/>
        <v/>
      </c>
      <c r="K1141" s="43" t="str">
        <f ca="1">+IF(G1141&lt;&gt;"",SUM($G$7:G1141),"")</f>
        <v/>
      </c>
      <c r="L1141" s="46" t="str">
        <f t="shared" ca="1" si="201"/>
        <v/>
      </c>
      <c r="M1141" s="51" t="str">
        <f ca="1">+IF(H1141&lt;&gt;"",SUM($H$7:H1141),"")</f>
        <v/>
      </c>
      <c r="N1141" s="47" t="str">
        <f t="shared" ca="1" si="202"/>
        <v/>
      </c>
      <c r="O1141" s="46" t="str">
        <f t="shared" ca="1" si="203"/>
        <v/>
      </c>
      <c r="P1141" s="46" t="str">
        <f t="shared" ca="1" si="204"/>
        <v/>
      </c>
      <c r="Q1141" s="53" t="str">
        <f t="shared" ca="1" si="205"/>
        <v/>
      </c>
      <c r="R1141" s="53" t="str">
        <f t="shared" ca="1" si="206"/>
        <v/>
      </c>
    </row>
    <row r="1142" spans="1:18" x14ac:dyDescent="0.25">
      <c r="A1142" s="31">
        <v>1136</v>
      </c>
      <c r="B1142" s="37" t="str">
        <f t="shared" ca="1" si="197"/>
        <v/>
      </c>
      <c r="C1142" s="40" t="str">
        <f t="shared" ca="1" si="198"/>
        <v/>
      </c>
      <c r="D1142" s="43" t="str">
        <f ca="1">+IF($C1142&lt;&gt;"",VLOOKUP(YEAR($C1142),'Proyecciones cuota'!$B$5:$C$113,2,FALSE),"")</f>
        <v/>
      </c>
      <c r="E1142" s="171">
        <f ca="1">IFERROR(IF($D1142&lt;&gt;"",VLOOKUP(C1142,Simulador!$H$17:$I$27,2,FALSE),0),0)</f>
        <v>0</v>
      </c>
      <c r="F1142" s="46" t="str">
        <f t="shared" ca="1" si="207"/>
        <v/>
      </c>
      <c r="G1142" s="43" t="str">
        <f ca="1">+IF(F1142&lt;&gt;"",F1142*VLOOKUP(YEAR($C1142),'Proyecciones DTF'!$B$4:$Y$112,IF(C1142&lt;EOMONTH($C$1,61),6,IF(AND(C1142&gt;=EOMONTH($C$1,61),C1142&lt;EOMONTH($C$1,90)),9,IF(AND(C1142&gt;=EOMONTH($C$1,91),C1142&lt;EOMONTH($C$1,120)),12,IF(AND(C1142&gt;=EOMONTH($C$1,121),C1142&lt;EOMONTH($C$1,150)),15,IF(AND(C1142&gt;=EOMONTH($C$1,151),C1142&lt;EOMONTH($C$1,180)),18,IF(AND(C1142&gt;=EOMONTH($C$1,181),C1142&lt;EOMONTH($C$1,210)),21,24))))))),"")</f>
        <v/>
      </c>
      <c r="H1142" s="47" t="str">
        <f ca="1">+IF(F1142&lt;&gt;"",F1142*VLOOKUP(YEAR($C1142),'Proyecciones DTF'!$B$4:$Y$112,IF(C1142&lt;EOMONTH($C$1,61),3,IF(AND(C1142&gt;=EOMONTH($C$1,61),C1142&lt;EOMONTH($C$1,90)),6,IF(AND(C1142&gt;=EOMONTH($C$1,91),C1142&lt;EOMONTH($C$1,120)),9,IF(AND(C1142&gt;=EOMONTH($C$1,121),C1142&lt;EOMONTH($C$1,150)),12,IF(AND(C1142&gt;=EOMONTH($C$1,151),C1142&lt;EOMONTH($C$1,180)),15,IF(AND(C1142&gt;=EOMONTH($C$1,181),C1142&lt;EOMONTH($C$1,210)),18,21))))))),"")</f>
        <v/>
      </c>
      <c r="I1142" s="88" t="str">
        <f t="shared" ca="1" si="199"/>
        <v/>
      </c>
      <c r="J1142" s="138" t="str">
        <f t="shared" ca="1" si="200"/>
        <v/>
      </c>
      <c r="K1142" s="43" t="str">
        <f ca="1">+IF(G1142&lt;&gt;"",SUM($G$7:G1142),"")</f>
        <v/>
      </c>
      <c r="L1142" s="46" t="str">
        <f t="shared" ca="1" si="201"/>
        <v/>
      </c>
      <c r="M1142" s="51" t="str">
        <f ca="1">+IF(H1142&lt;&gt;"",SUM($H$7:H1142),"")</f>
        <v/>
      </c>
      <c r="N1142" s="47" t="str">
        <f t="shared" ca="1" si="202"/>
        <v/>
      </c>
      <c r="O1142" s="46" t="str">
        <f t="shared" ca="1" si="203"/>
        <v/>
      </c>
      <c r="P1142" s="46" t="str">
        <f t="shared" ca="1" si="204"/>
        <v/>
      </c>
      <c r="Q1142" s="53" t="str">
        <f t="shared" ca="1" si="205"/>
        <v/>
      </c>
      <c r="R1142" s="53" t="str">
        <f t="shared" ca="1" si="206"/>
        <v/>
      </c>
    </row>
    <row r="1143" spans="1:18" x14ac:dyDescent="0.25">
      <c r="A1143" s="31">
        <v>1137</v>
      </c>
      <c r="B1143" s="37" t="str">
        <f t="shared" ca="1" si="197"/>
        <v/>
      </c>
      <c r="C1143" s="40" t="str">
        <f t="shared" ca="1" si="198"/>
        <v/>
      </c>
      <c r="D1143" s="43" t="str">
        <f ca="1">+IF($C1143&lt;&gt;"",VLOOKUP(YEAR($C1143),'Proyecciones cuota'!$B$5:$C$113,2,FALSE),"")</f>
        <v/>
      </c>
      <c r="E1143" s="171">
        <f ca="1">IFERROR(IF($D1143&lt;&gt;"",VLOOKUP(C1143,Simulador!$H$17:$I$27,2,FALSE),0),0)</f>
        <v>0</v>
      </c>
      <c r="F1143" s="46" t="str">
        <f t="shared" ca="1" si="207"/>
        <v/>
      </c>
      <c r="G1143" s="43" t="str">
        <f ca="1">+IF(F1143&lt;&gt;"",F1143*VLOOKUP(YEAR($C1143),'Proyecciones DTF'!$B$4:$Y$112,IF(C1143&lt;EOMONTH($C$1,61),6,IF(AND(C1143&gt;=EOMONTH($C$1,61),C1143&lt;EOMONTH($C$1,90)),9,IF(AND(C1143&gt;=EOMONTH($C$1,91),C1143&lt;EOMONTH($C$1,120)),12,IF(AND(C1143&gt;=EOMONTH($C$1,121),C1143&lt;EOMONTH($C$1,150)),15,IF(AND(C1143&gt;=EOMONTH($C$1,151),C1143&lt;EOMONTH($C$1,180)),18,IF(AND(C1143&gt;=EOMONTH($C$1,181),C1143&lt;EOMONTH($C$1,210)),21,24))))))),"")</f>
        <v/>
      </c>
      <c r="H1143" s="47" t="str">
        <f ca="1">+IF(F1143&lt;&gt;"",F1143*VLOOKUP(YEAR($C1143),'Proyecciones DTF'!$B$4:$Y$112,IF(C1143&lt;EOMONTH($C$1,61),3,IF(AND(C1143&gt;=EOMONTH($C$1,61),C1143&lt;EOMONTH($C$1,90)),6,IF(AND(C1143&gt;=EOMONTH($C$1,91),C1143&lt;EOMONTH($C$1,120)),9,IF(AND(C1143&gt;=EOMONTH($C$1,121),C1143&lt;EOMONTH($C$1,150)),12,IF(AND(C1143&gt;=EOMONTH($C$1,151),C1143&lt;EOMONTH($C$1,180)),15,IF(AND(C1143&gt;=EOMONTH($C$1,181),C1143&lt;EOMONTH($C$1,210)),18,21))))))),"")</f>
        <v/>
      </c>
      <c r="I1143" s="88" t="str">
        <f t="shared" ca="1" si="199"/>
        <v/>
      </c>
      <c r="J1143" s="138" t="str">
        <f t="shared" ca="1" si="200"/>
        <v/>
      </c>
      <c r="K1143" s="43" t="str">
        <f ca="1">+IF(G1143&lt;&gt;"",SUM($G$7:G1143),"")</f>
        <v/>
      </c>
      <c r="L1143" s="46" t="str">
        <f t="shared" ca="1" si="201"/>
        <v/>
      </c>
      <c r="M1143" s="51" t="str">
        <f ca="1">+IF(H1143&lt;&gt;"",SUM($H$7:H1143),"")</f>
        <v/>
      </c>
      <c r="N1143" s="47" t="str">
        <f t="shared" ca="1" si="202"/>
        <v/>
      </c>
      <c r="O1143" s="46" t="str">
        <f t="shared" ca="1" si="203"/>
        <v/>
      </c>
      <c r="P1143" s="46" t="str">
        <f t="shared" ca="1" si="204"/>
        <v/>
      </c>
      <c r="Q1143" s="53" t="str">
        <f t="shared" ca="1" si="205"/>
        <v/>
      </c>
      <c r="R1143" s="53" t="str">
        <f t="shared" ca="1" si="206"/>
        <v/>
      </c>
    </row>
    <row r="1144" spans="1:18" x14ac:dyDescent="0.25">
      <c r="A1144" s="31">
        <v>1138</v>
      </c>
      <c r="B1144" s="37" t="str">
        <f t="shared" ca="1" si="197"/>
        <v/>
      </c>
      <c r="C1144" s="40" t="str">
        <f t="shared" ca="1" si="198"/>
        <v/>
      </c>
      <c r="D1144" s="43" t="str">
        <f ca="1">+IF($C1144&lt;&gt;"",VLOOKUP(YEAR($C1144),'Proyecciones cuota'!$B$5:$C$113,2,FALSE),"")</f>
        <v/>
      </c>
      <c r="E1144" s="171">
        <f ca="1">IFERROR(IF($D1144&lt;&gt;"",VLOOKUP(C1144,Simulador!$H$17:$I$27,2,FALSE),0),0)</f>
        <v>0</v>
      </c>
      <c r="F1144" s="46" t="str">
        <f t="shared" ca="1" si="207"/>
        <v/>
      </c>
      <c r="G1144" s="43" t="str">
        <f ca="1">+IF(F1144&lt;&gt;"",F1144*VLOOKUP(YEAR($C1144),'Proyecciones DTF'!$B$4:$Y$112,IF(C1144&lt;EOMONTH($C$1,61),6,IF(AND(C1144&gt;=EOMONTH($C$1,61),C1144&lt;EOMONTH($C$1,90)),9,IF(AND(C1144&gt;=EOMONTH($C$1,91),C1144&lt;EOMONTH($C$1,120)),12,IF(AND(C1144&gt;=EOMONTH($C$1,121),C1144&lt;EOMONTH($C$1,150)),15,IF(AND(C1144&gt;=EOMONTH($C$1,151),C1144&lt;EOMONTH($C$1,180)),18,IF(AND(C1144&gt;=EOMONTH($C$1,181),C1144&lt;EOMONTH($C$1,210)),21,24))))))),"")</f>
        <v/>
      </c>
      <c r="H1144" s="47" t="str">
        <f ca="1">+IF(F1144&lt;&gt;"",F1144*VLOOKUP(YEAR($C1144),'Proyecciones DTF'!$B$4:$Y$112,IF(C1144&lt;EOMONTH($C$1,61),3,IF(AND(C1144&gt;=EOMONTH($C$1,61),C1144&lt;EOMONTH($C$1,90)),6,IF(AND(C1144&gt;=EOMONTH($C$1,91),C1144&lt;EOMONTH($C$1,120)),9,IF(AND(C1144&gt;=EOMONTH($C$1,121),C1144&lt;EOMONTH($C$1,150)),12,IF(AND(C1144&gt;=EOMONTH($C$1,151),C1144&lt;EOMONTH($C$1,180)),15,IF(AND(C1144&gt;=EOMONTH($C$1,181),C1144&lt;EOMONTH($C$1,210)),18,21))))))),"")</f>
        <v/>
      </c>
      <c r="I1144" s="88" t="str">
        <f t="shared" ca="1" si="199"/>
        <v/>
      </c>
      <c r="J1144" s="138" t="str">
        <f t="shared" ca="1" si="200"/>
        <v/>
      </c>
      <c r="K1144" s="43" t="str">
        <f ca="1">+IF(G1144&lt;&gt;"",SUM($G$7:G1144),"")</f>
        <v/>
      </c>
      <c r="L1144" s="46" t="str">
        <f t="shared" ca="1" si="201"/>
        <v/>
      </c>
      <c r="M1144" s="51" t="str">
        <f ca="1">+IF(H1144&lt;&gt;"",SUM($H$7:H1144),"")</f>
        <v/>
      </c>
      <c r="N1144" s="47" t="str">
        <f t="shared" ca="1" si="202"/>
        <v/>
      </c>
      <c r="O1144" s="46" t="str">
        <f t="shared" ca="1" si="203"/>
        <v/>
      </c>
      <c r="P1144" s="46" t="str">
        <f t="shared" ca="1" si="204"/>
        <v/>
      </c>
      <c r="Q1144" s="53" t="str">
        <f t="shared" ca="1" si="205"/>
        <v/>
      </c>
      <c r="R1144" s="53" t="str">
        <f t="shared" ca="1" si="206"/>
        <v/>
      </c>
    </row>
    <row r="1145" spans="1:18" x14ac:dyDescent="0.25">
      <c r="A1145" s="31">
        <v>1139</v>
      </c>
      <c r="B1145" s="37" t="str">
        <f t="shared" ca="1" si="197"/>
        <v/>
      </c>
      <c r="C1145" s="40" t="str">
        <f t="shared" ca="1" si="198"/>
        <v/>
      </c>
      <c r="D1145" s="43" t="str">
        <f ca="1">+IF($C1145&lt;&gt;"",VLOOKUP(YEAR($C1145),'Proyecciones cuota'!$B$5:$C$113,2,FALSE),"")</f>
        <v/>
      </c>
      <c r="E1145" s="171">
        <f ca="1">IFERROR(IF($D1145&lt;&gt;"",VLOOKUP(C1145,Simulador!$H$17:$I$27,2,FALSE),0),0)</f>
        <v>0</v>
      </c>
      <c r="F1145" s="46" t="str">
        <f t="shared" ca="1" si="207"/>
        <v/>
      </c>
      <c r="G1145" s="43" t="str">
        <f ca="1">+IF(F1145&lt;&gt;"",F1145*VLOOKUP(YEAR($C1145),'Proyecciones DTF'!$B$4:$Y$112,IF(C1145&lt;EOMONTH($C$1,61),6,IF(AND(C1145&gt;=EOMONTH($C$1,61),C1145&lt;EOMONTH($C$1,90)),9,IF(AND(C1145&gt;=EOMONTH($C$1,91),C1145&lt;EOMONTH($C$1,120)),12,IF(AND(C1145&gt;=EOMONTH($C$1,121),C1145&lt;EOMONTH($C$1,150)),15,IF(AND(C1145&gt;=EOMONTH($C$1,151),C1145&lt;EOMONTH($C$1,180)),18,IF(AND(C1145&gt;=EOMONTH($C$1,181),C1145&lt;EOMONTH($C$1,210)),21,24))))))),"")</f>
        <v/>
      </c>
      <c r="H1145" s="47" t="str">
        <f ca="1">+IF(F1145&lt;&gt;"",F1145*VLOOKUP(YEAR($C1145),'Proyecciones DTF'!$B$4:$Y$112,IF(C1145&lt;EOMONTH($C$1,61),3,IF(AND(C1145&gt;=EOMONTH($C$1,61),C1145&lt;EOMONTH($C$1,90)),6,IF(AND(C1145&gt;=EOMONTH($C$1,91),C1145&lt;EOMONTH($C$1,120)),9,IF(AND(C1145&gt;=EOMONTH($C$1,121),C1145&lt;EOMONTH($C$1,150)),12,IF(AND(C1145&gt;=EOMONTH($C$1,151),C1145&lt;EOMONTH($C$1,180)),15,IF(AND(C1145&gt;=EOMONTH($C$1,181),C1145&lt;EOMONTH($C$1,210)),18,21))))))),"")</f>
        <v/>
      </c>
      <c r="I1145" s="88" t="str">
        <f t="shared" ca="1" si="199"/>
        <v/>
      </c>
      <c r="J1145" s="138" t="str">
        <f t="shared" ca="1" si="200"/>
        <v/>
      </c>
      <c r="K1145" s="43" t="str">
        <f ca="1">+IF(G1145&lt;&gt;"",SUM($G$7:G1145),"")</f>
        <v/>
      </c>
      <c r="L1145" s="46" t="str">
        <f t="shared" ca="1" si="201"/>
        <v/>
      </c>
      <c r="M1145" s="51" t="str">
        <f ca="1">+IF(H1145&lt;&gt;"",SUM($H$7:H1145),"")</f>
        <v/>
      </c>
      <c r="N1145" s="47" t="str">
        <f t="shared" ca="1" si="202"/>
        <v/>
      </c>
      <c r="O1145" s="46" t="str">
        <f t="shared" ca="1" si="203"/>
        <v/>
      </c>
      <c r="P1145" s="46" t="str">
        <f t="shared" ca="1" si="204"/>
        <v/>
      </c>
      <c r="Q1145" s="53" t="str">
        <f t="shared" ca="1" si="205"/>
        <v/>
      </c>
      <c r="R1145" s="53" t="str">
        <f t="shared" ca="1" si="206"/>
        <v/>
      </c>
    </row>
    <row r="1146" spans="1:18" x14ac:dyDescent="0.25">
      <c r="A1146" s="31">
        <v>1140</v>
      </c>
      <c r="B1146" s="37" t="str">
        <f t="shared" ca="1" si="197"/>
        <v/>
      </c>
      <c r="C1146" s="40" t="str">
        <f t="shared" ca="1" si="198"/>
        <v/>
      </c>
      <c r="D1146" s="43" t="str">
        <f ca="1">+IF($C1146&lt;&gt;"",VLOOKUP(YEAR($C1146),'Proyecciones cuota'!$B$5:$C$113,2,FALSE),"")</f>
        <v/>
      </c>
      <c r="E1146" s="171">
        <f ca="1">IFERROR(IF($D1146&lt;&gt;"",VLOOKUP(C1146,Simulador!$H$17:$I$27,2,FALSE),0),0)</f>
        <v>0</v>
      </c>
      <c r="F1146" s="46" t="str">
        <f t="shared" ca="1" si="207"/>
        <v/>
      </c>
      <c r="G1146" s="43" t="str">
        <f ca="1">+IF(F1146&lt;&gt;"",F1146*VLOOKUP(YEAR($C1146),'Proyecciones DTF'!$B$4:$Y$112,IF(C1146&lt;EOMONTH($C$1,61),6,IF(AND(C1146&gt;=EOMONTH($C$1,61),C1146&lt;EOMONTH($C$1,90)),9,IF(AND(C1146&gt;=EOMONTH($C$1,91),C1146&lt;EOMONTH($C$1,120)),12,IF(AND(C1146&gt;=EOMONTH($C$1,121),C1146&lt;EOMONTH($C$1,150)),15,IF(AND(C1146&gt;=EOMONTH($C$1,151),C1146&lt;EOMONTH($C$1,180)),18,IF(AND(C1146&gt;=EOMONTH($C$1,181),C1146&lt;EOMONTH($C$1,210)),21,24))))))),"")</f>
        <v/>
      </c>
      <c r="H1146" s="47" t="str">
        <f ca="1">+IF(F1146&lt;&gt;"",F1146*VLOOKUP(YEAR($C1146),'Proyecciones DTF'!$B$4:$Y$112,IF(C1146&lt;EOMONTH($C$1,61),3,IF(AND(C1146&gt;=EOMONTH($C$1,61),C1146&lt;EOMONTH($C$1,90)),6,IF(AND(C1146&gt;=EOMONTH($C$1,91),C1146&lt;EOMONTH($C$1,120)),9,IF(AND(C1146&gt;=EOMONTH($C$1,121),C1146&lt;EOMONTH($C$1,150)),12,IF(AND(C1146&gt;=EOMONTH($C$1,151),C1146&lt;EOMONTH($C$1,180)),15,IF(AND(C1146&gt;=EOMONTH($C$1,181),C1146&lt;EOMONTH($C$1,210)),18,21))))))),"")</f>
        <v/>
      </c>
      <c r="I1146" s="88" t="str">
        <f t="shared" ca="1" si="199"/>
        <v/>
      </c>
      <c r="J1146" s="138" t="str">
        <f t="shared" ca="1" si="200"/>
        <v/>
      </c>
      <c r="K1146" s="43" t="str">
        <f ca="1">+IF(G1146&lt;&gt;"",SUM($G$7:G1146),"")</f>
        <v/>
      </c>
      <c r="L1146" s="46" t="str">
        <f t="shared" ca="1" si="201"/>
        <v/>
      </c>
      <c r="M1146" s="51" t="str">
        <f ca="1">+IF(H1146&lt;&gt;"",SUM($H$7:H1146),"")</f>
        <v/>
      </c>
      <c r="N1146" s="47" t="str">
        <f t="shared" ca="1" si="202"/>
        <v/>
      </c>
      <c r="O1146" s="46" t="str">
        <f t="shared" ca="1" si="203"/>
        <v/>
      </c>
      <c r="P1146" s="46" t="str">
        <f t="shared" ca="1" si="204"/>
        <v/>
      </c>
      <c r="Q1146" s="53" t="str">
        <f t="shared" ca="1" si="205"/>
        <v/>
      </c>
      <c r="R1146" s="53" t="str">
        <f t="shared" ca="1" si="206"/>
        <v/>
      </c>
    </row>
    <row r="1147" spans="1:18" x14ac:dyDescent="0.25">
      <c r="A1147" s="31">
        <v>1141</v>
      </c>
      <c r="B1147" s="37" t="str">
        <f t="shared" ca="1" si="197"/>
        <v/>
      </c>
      <c r="C1147" s="40" t="str">
        <f t="shared" ca="1" si="198"/>
        <v/>
      </c>
      <c r="D1147" s="43" t="str">
        <f ca="1">+IF($C1147&lt;&gt;"",VLOOKUP(YEAR($C1147),'Proyecciones cuota'!$B$5:$C$113,2,FALSE),"")</f>
        <v/>
      </c>
      <c r="E1147" s="171">
        <f ca="1">IFERROR(IF($D1147&lt;&gt;"",VLOOKUP(C1147,Simulador!$H$17:$I$27,2,FALSE),0),0)</f>
        <v>0</v>
      </c>
      <c r="F1147" s="46" t="str">
        <f t="shared" ca="1" si="207"/>
        <v/>
      </c>
      <c r="G1147" s="43" t="str">
        <f ca="1">+IF(F1147&lt;&gt;"",F1147*VLOOKUP(YEAR($C1147),'Proyecciones DTF'!$B$4:$Y$112,IF(C1147&lt;EOMONTH($C$1,61),6,IF(AND(C1147&gt;=EOMONTH($C$1,61),C1147&lt;EOMONTH($C$1,90)),9,IF(AND(C1147&gt;=EOMONTH($C$1,91),C1147&lt;EOMONTH($C$1,120)),12,IF(AND(C1147&gt;=EOMONTH($C$1,121),C1147&lt;EOMONTH($C$1,150)),15,IF(AND(C1147&gt;=EOMONTH($C$1,151),C1147&lt;EOMONTH($C$1,180)),18,IF(AND(C1147&gt;=EOMONTH($C$1,181),C1147&lt;EOMONTH($C$1,210)),21,24))))))),"")</f>
        <v/>
      </c>
      <c r="H1147" s="47" t="str">
        <f ca="1">+IF(F1147&lt;&gt;"",F1147*VLOOKUP(YEAR($C1147),'Proyecciones DTF'!$B$4:$Y$112,IF(C1147&lt;EOMONTH($C$1,61),3,IF(AND(C1147&gt;=EOMONTH($C$1,61),C1147&lt;EOMONTH($C$1,90)),6,IF(AND(C1147&gt;=EOMONTH($C$1,91),C1147&lt;EOMONTH($C$1,120)),9,IF(AND(C1147&gt;=EOMONTH($C$1,121),C1147&lt;EOMONTH($C$1,150)),12,IF(AND(C1147&gt;=EOMONTH($C$1,151),C1147&lt;EOMONTH($C$1,180)),15,IF(AND(C1147&gt;=EOMONTH($C$1,181),C1147&lt;EOMONTH($C$1,210)),18,21))))))),"")</f>
        <v/>
      </c>
      <c r="I1147" s="88" t="str">
        <f t="shared" ca="1" si="199"/>
        <v/>
      </c>
      <c r="J1147" s="138" t="str">
        <f t="shared" ca="1" si="200"/>
        <v/>
      </c>
      <c r="K1147" s="43" t="str">
        <f ca="1">+IF(G1147&lt;&gt;"",SUM($G$7:G1147),"")</f>
        <v/>
      </c>
      <c r="L1147" s="46" t="str">
        <f t="shared" ca="1" si="201"/>
        <v/>
      </c>
      <c r="M1147" s="51" t="str">
        <f ca="1">+IF(H1147&lt;&gt;"",SUM($H$7:H1147),"")</f>
        <v/>
      </c>
      <c r="N1147" s="47" t="str">
        <f t="shared" ca="1" si="202"/>
        <v/>
      </c>
      <c r="O1147" s="46" t="str">
        <f t="shared" ca="1" si="203"/>
        <v/>
      </c>
      <c r="P1147" s="46" t="str">
        <f t="shared" ca="1" si="204"/>
        <v/>
      </c>
      <c r="Q1147" s="53" t="str">
        <f t="shared" ca="1" si="205"/>
        <v/>
      </c>
      <c r="R1147" s="53" t="str">
        <f t="shared" ca="1" si="206"/>
        <v/>
      </c>
    </row>
    <row r="1148" spans="1:18" x14ac:dyDescent="0.25">
      <c r="A1148" s="31">
        <v>1142</v>
      </c>
      <c r="B1148" s="37" t="str">
        <f t="shared" ca="1" si="197"/>
        <v/>
      </c>
      <c r="C1148" s="40" t="str">
        <f t="shared" ca="1" si="198"/>
        <v/>
      </c>
      <c r="D1148" s="43" t="str">
        <f ca="1">+IF($C1148&lt;&gt;"",VLOOKUP(YEAR($C1148),'Proyecciones cuota'!$B$5:$C$113,2,FALSE),"")</f>
        <v/>
      </c>
      <c r="E1148" s="171">
        <f ca="1">IFERROR(IF($D1148&lt;&gt;"",VLOOKUP(C1148,Simulador!$H$17:$I$27,2,FALSE),0),0)</f>
        <v>0</v>
      </c>
      <c r="F1148" s="46" t="str">
        <f t="shared" ca="1" si="207"/>
        <v/>
      </c>
      <c r="G1148" s="43" t="str">
        <f ca="1">+IF(F1148&lt;&gt;"",F1148*VLOOKUP(YEAR($C1148),'Proyecciones DTF'!$B$4:$Y$112,IF(C1148&lt;EOMONTH($C$1,61),6,IF(AND(C1148&gt;=EOMONTH($C$1,61),C1148&lt;EOMONTH($C$1,90)),9,IF(AND(C1148&gt;=EOMONTH($C$1,91),C1148&lt;EOMONTH($C$1,120)),12,IF(AND(C1148&gt;=EOMONTH($C$1,121),C1148&lt;EOMONTH($C$1,150)),15,IF(AND(C1148&gt;=EOMONTH($C$1,151),C1148&lt;EOMONTH($C$1,180)),18,IF(AND(C1148&gt;=EOMONTH($C$1,181),C1148&lt;EOMONTH($C$1,210)),21,24))))))),"")</f>
        <v/>
      </c>
      <c r="H1148" s="47" t="str">
        <f ca="1">+IF(F1148&lt;&gt;"",F1148*VLOOKUP(YEAR($C1148),'Proyecciones DTF'!$B$4:$Y$112,IF(C1148&lt;EOMONTH($C$1,61),3,IF(AND(C1148&gt;=EOMONTH($C$1,61),C1148&lt;EOMONTH($C$1,90)),6,IF(AND(C1148&gt;=EOMONTH($C$1,91),C1148&lt;EOMONTH($C$1,120)),9,IF(AND(C1148&gt;=EOMONTH($C$1,121),C1148&lt;EOMONTH($C$1,150)),12,IF(AND(C1148&gt;=EOMONTH($C$1,151),C1148&lt;EOMONTH($C$1,180)),15,IF(AND(C1148&gt;=EOMONTH($C$1,181),C1148&lt;EOMONTH($C$1,210)),18,21))))))),"")</f>
        <v/>
      </c>
      <c r="I1148" s="88" t="str">
        <f t="shared" ca="1" si="199"/>
        <v/>
      </c>
      <c r="J1148" s="138" t="str">
        <f t="shared" ca="1" si="200"/>
        <v/>
      </c>
      <c r="K1148" s="43" t="str">
        <f ca="1">+IF(G1148&lt;&gt;"",SUM($G$7:G1148),"")</f>
        <v/>
      </c>
      <c r="L1148" s="46" t="str">
        <f t="shared" ca="1" si="201"/>
        <v/>
      </c>
      <c r="M1148" s="51" t="str">
        <f ca="1">+IF(H1148&lt;&gt;"",SUM($H$7:H1148),"")</f>
        <v/>
      </c>
      <c r="N1148" s="47" t="str">
        <f t="shared" ca="1" si="202"/>
        <v/>
      </c>
      <c r="O1148" s="46" t="str">
        <f t="shared" ca="1" si="203"/>
        <v/>
      </c>
      <c r="P1148" s="46" t="str">
        <f t="shared" ca="1" si="204"/>
        <v/>
      </c>
      <c r="Q1148" s="53" t="str">
        <f t="shared" ca="1" si="205"/>
        <v/>
      </c>
      <c r="R1148" s="53" t="str">
        <f t="shared" ca="1" si="206"/>
        <v/>
      </c>
    </row>
    <row r="1149" spans="1:18" x14ac:dyDescent="0.25">
      <c r="A1149" s="31">
        <v>1143</v>
      </c>
      <c r="B1149" s="37" t="str">
        <f t="shared" ca="1" si="197"/>
        <v/>
      </c>
      <c r="C1149" s="40" t="str">
        <f t="shared" ca="1" si="198"/>
        <v/>
      </c>
      <c r="D1149" s="43" t="str">
        <f ca="1">+IF($C1149&lt;&gt;"",VLOOKUP(YEAR($C1149),'Proyecciones cuota'!$B$5:$C$113,2,FALSE),"")</f>
        <v/>
      </c>
      <c r="E1149" s="171">
        <f ca="1">IFERROR(IF($D1149&lt;&gt;"",VLOOKUP(C1149,Simulador!$H$17:$I$27,2,FALSE),0),0)</f>
        <v>0</v>
      </c>
      <c r="F1149" s="46" t="str">
        <f t="shared" ca="1" si="207"/>
        <v/>
      </c>
      <c r="G1149" s="43" t="str">
        <f ca="1">+IF(F1149&lt;&gt;"",F1149*VLOOKUP(YEAR($C1149),'Proyecciones DTF'!$B$4:$Y$112,IF(C1149&lt;EOMONTH($C$1,61),6,IF(AND(C1149&gt;=EOMONTH($C$1,61),C1149&lt;EOMONTH($C$1,90)),9,IF(AND(C1149&gt;=EOMONTH($C$1,91),C1149&lt;EOMONTH($C$1,120)),12,IF(AND(C1149&gt;=EOMONTH($C$1,121),C1149&lt;EOMONTH($C$1,150)),15,IF(AND(C1149&gt;=EOMONTH($C$1,151),C1149&lt;EOMONTH($C$1,180)),18,IF(AND(C1149&gt;=EOMONTH($C$1,181),C1149&lt;EOMONTH($C$1,210)),21,24))))))),"")</f>
        <v/>
      </c>
      <c r="H1149" s="47" t="str">
        <f ca="1">+IF(F1149&lt;&gt;"",F1149*VLOOKUP(YEAR($C1149),'Proyecciones DTF'!$B$4:$Y$112,IF(C1149&lt;EOMONTH($C$1,61),3,IF(AND(C1149&gt;=EOMONTH($C$1,61),C1149&lt;EOMONTH($C$1,90)),6,IF(AND(C1149&gt;=EOMONTH($C$1,91),C1149&lt;EOMONTH($C$1,120)),9,IF(AND(C1149&gt;=EOMONTH($C$1,121),C1149&lt;EOMONTH($C$1,150)),12,IF(AND(C1149&gt;=EOMONTH($C$1,151),C1149&lt;EOMONTH($C$1,180)),15,IF(AND(C1149&gt;=EOMONTH($C$1,181),C1149&lt;EOMONTH($C$1,210)),18,21))))))),"")</f>
        <v/>
      </c>
      <c r="I1149" s="88" t="str">
        <f t="shared" ca="1" si="199"/>
        <v/>
      </c>
      <c r="J1149" s="138" t="str">
        <f t="shared" ca="1" si="200"/>
        <v/>
      </c>
      <c r="K1149" s="43" t="str">
        <f ca="1">+IF(G1149&lt;&gt;"",SUM($G$7:G1149),"")</f>
        <v/>
      </c>
      <c r="L1149" s="46" t="str">
        <f t="shared" ca="1" si="201"/>
        <v/>
      </c>
      <c r="M1149" s="51" t="str">
        <f ca="1">+IF(H1149&lt;&gt;"",SUM($H$7:H1149),"")</f>
        <v/>
      </c>
      <c r="N1149" s="47" t="str">
        <f t="shared" ca="1" si="202"/>
        <v/>
      </c>
      <c r="O1149" s="46" t="str">
        <f t="shared" ca="1" si="203"/>
        <v/>
      </c>
      <c r="P1149" s="46" t="str">
        <f t="shared" ca="1" si="204"/>
        <v/>
      </c>
      <c r="Q1149" s="53" t="str">
        <f t="shared" ca="1" si="205"/>
        <v/>
      </c>
      <c r="R1149" s="53" t="str">
        <f t="shared" ca="1" si="206"/>
        <v/>
      </c>
    </row>
    <row r="1150" spans="1:18" x14ac:dyDescent="0.25">
      <c r="A1150" s="31">
        <v>1144</v>
      </c>
      <c r="B1150" s="37" t="str">
        <f t="shared" ca="1" si="197"/>
        <v/>
      </c>
      <c r="C1150" s="40" t="str">
        <f t="shared" ca="1" si="198"/>
        <v/>
      </c>
      <c r="D1150" s="43" t="str">
        <f ca="1">+IF($C1150&lt;&gt;"",VLOOKUP(YEAR($C1150),'Proyecciones cuota'!$B$5:$C$113,2,FALSE),"")</f>
        <v/>
      </c>
      <c r="E1150" s="171">
        <f ca="1">IFERROR(IF($D1150&lt;&gt;"",VLOOKUP(C1150,Simulador!$H$17:$I$27,2,FALSE),0),0)</f>
        <v>0</v>
      </c>
      <c r="F1150" s="46" t="str">
        <f t="shared" ca="1" si="207"/>
        <v/>
      </c>
      <c r="G1150" s="43" t="str">
        <f ca="1">+IF(F1150&lt;&gt;"",F1150*VLOOKUP(YEAR($C1150),'Proyecciones DTF'!$B$4:$Y$112,IF(C1150&lt;EOMONTH($C$1,61),6,IF(AND(C1150&gt;=EOMONTH($C$1,61),C1150&lt;EOMONTH($C$1,90)),9,IF(AND(C1150&gt;=EOMONTH($C$1,91),C1150&lt;EOMONTH($C$1,120)),12,IF(AND(C1150&gt;=EOMONTH($C$1,121),C1150&lt;EOMONTH($C$1,150)),15,IF(AND(C1150&gt;=EOMONTH($C$1,151),C1150&lt;EOMONTH($C$1,180)),18,IF(AND(C1150&gt;=EOMONTH($C$1,181),C1150&lt;EOMONTH($C$1,210)),21,24))))))),"")</f>
        <v/>
      </c>
      <c r="H1150" s="47" t="str">
        <f ca="1">+IF(F1150&lt;&gt;"",F1150*VLOOKUP(YEAR($C1150),'Proyecciones DTF'!$B$4:$Y$112,IF(C1150&lt;EOMONTH($C$1,61),3,IF(AND(C1150&gt;=EOMONTH($C$1,61),C1150&lt;EOMONTH($C$1,90)),6,IF(AND(C1150&gt;=EOMONTH($C$1,91),C1150&lt;EOMONTH($C$1,120)),9,IF(AND(C1150&gt;=EOMONTH($C$1,121),C1150&lt;EOMONTH($C$1,150)),12,IF(AND(C1150&gt;=EOMONTH($C$1,151),C1150&lt;EOMONTH($C$1,180)),15,IF(AND(C1150&gt;=EOMONTH($C$1,181),C1150&lt;EOMONTH($C$1,210)),18,21))))))),"")</f>
        <v/>
      </c>
      <c r="I1150" s="88" t="str">
        <f t="shared" ca="1" si="199"/>
        <v/>
      </c>
      <c r="J1150" s="138" t="str">
        <f t="shared" ca="1" si="200"/>
        <v/>
      </c>
      <c r="K1150" s="43" t="str">
        <f ca="1">+IF(G1150&lt;&gt;"",SUM($G$7:G1150),"")</f>
        <v/>
      </c>
      <c r="L1150" s="46" t="str">
        <f t="shared" ca="1" si="201"/>
        <v/>
      </c>
      <c r="M1150" s="51" t="str">
        <f ca="1">+IF(H1150&lt;&gt;"",SUM($H$7:H1150),"")</f>
        <v/>
      </c>
      <c r="N1150" s="47" t="str">
        <f t="shared" ca="1" si="202"/>
        <v/>
      </c>
      <c r="O1150" s="46" t="str">
        <f t="shared" ca="1" si="203"/>
        <v/>
      </c>
      <c r="P1150" s="46" t="str">
        <f t="shared" ca="1" si="204"/>
        <v/>
      </c>
      <c r="Q1150" s="53" t="str">
        <f t="shared" ca="1" si="205"/>
        <v/>
      </c>
      <c r="R1150" s="53" t="str">
        <f t="shared" ca="1" si="206"/>
        <v/>
      </c>
    </row>
    <row r="1151" spans="1:18" x14ac:dyDescent="0.25">
      <c r="A1151" s="31">
        <v>1145</v>
      </c>
      <c r="B1151" s="37" t="str">
        <f t="shared" ca="1" si="197"/>
        <v/>
      </c>
      <c r="C1151" s="40" t="str">
        <f t="shared" ca="1" si="198"/>
        <v/>
      </c>
      <c r="D1151" s="43" t="str">
        <f ca="1">+IF($C1151&lt;&gt;"",VLOOKUP(YEAR($C1151),'Proyecciones cuota'!$B$5:$C$113,2,FALSE),"")</f>
        <v/>
      </c>
      <c r="E1151" s="171">
        <f ca="1">IFERROR(IF($D1151&lt;&gt;"",VLOOKUP(C1151,Simulador!$H$17:$I$27,2,FALSE),0),0)</f>
        <v>0</v>
      </c>
      <c r="F1151" s="46" t="str">
        <f t="shared" ca="1" si="207"/>
        <v/>
      </c>
      <c r="G1151" s="43" t="str">
        <f ca="1">+IF(F1151&lt;&gt;"",F1151*VLOOKUP(YEAR($C1151),'Proyecciones DTF'!$B$4:$Y$112,IF(C1151&lt;EOMONTH($C$1,61),6,IF(AND(C1151&gt;=EOMONTH($C$1,61),C1151&lt;EOMONTH($C$1,90)),9,IF(AND(C1151&gt;=EOMONTH($C$1,91),C1151&lt;EOMONTH($C$1,120)),12,IF(AND(C1151&gt;=EOMONTH($C$1,121),C1151&lt;EOMONTH($C$1,150)),15,IF(AND(C1151&gt;=EOMONTH($C$1,151),C1151&lt;EOMONTH($C$1,180)),18,IF(AND(C1151&gt;=EOMONTH($C$1,181),C1151&lt;EOMONTH($C$1,210)),21,24))))))),"")</f>
        <v/>
      </c>
      <c r="H1151" s="47" t="str">
        <f ca="1">+IF(F1151&lt;&gt;"",F1151*VLOOKUP(YEAR($C1151),'Proyecciones DTF'!$B$4:$Y$112,IF(C1151&lt;EOMONTH($C$1,61),3,IF(AND(C1151&gt;=EOMONTH($C$1,61),C1151&lt;EOMONTH($C$1,90)),6,IF(AND(C1151&gt;=EOMONTH($C$1,91),C1151&lt;EOMONTH($C$1,120)),9,IF(AND(C1151&gt;=EOMONTH($C$1,121),C1151&lt;EOMONTH($C$1,150)),12,IF(AND(C1151&gt;=EOMONTH($C$1,151),C1151&lt;EOMONTH($C$1,180)),15,IF(AND(C1151&gt;=EOMONTH($C$1,181),C1151&lt;EOMONTH($C$1,210)),18,21))))))),"")</f>
        <v/>
      </c>
      <c r="I1151" s="88" t="str">
        <f t="shared" ca="1" si="199"/>
        <v/>
      </c>
      <c r="J1151" s="138" t="str">
        <f t="shared" ca="1" si="200"/>
        <v/>
      </c>
      <c r="K1151" s="43" t="str">
        <f ca="1">+IF(G1151&lt;&gt;"",SUM($G$7:G1151),"")</f>
        <v/>
      </c>
      <c r="L1151" s="46" t="str">
        <f t="shared" ca="1" si="201"/>
        <v/>
      </c>
      <c r="M1151" s="51" t="str">
        <f ca="1">+IF(H1151&lt;&gt;"",SUM($H$7:H1151),"")</f>
        <v/>
      </c>
      <c r="N1151" s="47" t="str">
        <f t="shared" ca="1" si="202"/>
        <v/>
      </c>
      <c r="O1151" s="46" t="str">
        <f t="shared" ca="1" si="203"/>
        <v/>
      </c>
      <c r="P1151" s="46" t="str">
        <f t="shared" ca="1" si="204"/>
        <v/>
      </c>
      <c r="Q1151" s="53" t="str">
        <f t="shared" ca="1" si="205"/>
        <v/>
      </c>
      <c r="R1151" s="53" t="str">
        <f t="shared" ca="1" si="206"/>
        <v/>
      </c>
    </row>
    <row r="1152" spans="1:18" x14ac:dyDescent="0.25">
      <c r="A1152" s="31">
        <v>1146</v>
      </c>
      <c r="B1152" s="37" t="str">
        <f t="shared" ref="B1152:B1206" ca="1" si="208">+IF(C1152&lt;&gt;"",YEAR(C1152),"")</f>
        <v/>
      </c>
      <c r="C1152" s="40" t="str">
        <f t="shared" ref="C1152:C1206" ca="1" si="209">+IF(EOMONTH($C$1,A1152)&lt;=EOMONTH($C$1,$C$2*12),EOMONTH($C$1,A1152),"")</f>
        <v/>
      </c>
      <c r="D1152" s="43" t="str">
        <f ca="1">+IF($C1152&lt;&gt;"",VLOOKUP(YEAR($C1152),'Proyecciones cuota'!$B$5:$C$113,2,FALSE),"")</f>
        <v/>
      </c>
      <c r="E1152" s="171">
        <f ca="1">IFERROR(IF($D1152&lt;&gt;"",VLOOKUP(C1152,Simulador!$H$17:$I$27,2,FALSE),0),0)</f>
        <v>0</v>
      </c>
      <c r="F1152" s="46" t="str">
        <f t="shared" ca="1" si="207"/>
        <v/>
      </c>
      <c r="G1152" s="43" t="str">
        <f ca="1">+IF(F1152&lt;&gt;"",F1152*VLOOKUP(YEAR($C1152),'Proyecciones DTF'!$B$4:$Y$112,IF(C1152&lt;EOMONTH($C$1,61),6,IF(AND(C1152&gt;=EOMONTH($C$1,61),C1152&lt;EOMONTH($C$1,90)),9,IF(AND(C1152&gt;=EOMONTH($C$1,91),C1152&lt;EOMONTH($C$1,120)),12,IF(AND(C1152&gt;=EOMONTH($C$1,121),C1152&lt;EOMONTH($C$1,150)),15,IF(AND(C1152&gt;=EOMONTH($C$1,151),C1152&lt;EOMONTH($C$1,180)),18,IF(AND(C1152&gt;=EOMONTH($C$1,181),C1152&lt;EOMONTH($C$1,210)),21,24))))))),"")</f>
        <v/>
      </c>
      <c r="H1152" s="47" t="str">
        <f ca="1">+IF(F1152&lt;&gt;"",F1152*VLOOKUP(YEAR($C1152),'Proyecciones DTF'!$B$4:$Y$112,IF(C1152&lt;EOMONTH($C$1,61),3,IF(AND(C1152&gt;=EOMONTH($C$1,61),C1152&lt;EOMONTH($C$1,90)),6,IF(AND(C1152&gt;=EOMONTH($C$1,91),C1152&lt;EOMONTH($C$1,120)),9,IF(AND(C1152&gt;=EOMONTH($C$1,121),C1152&lt;EOMONTH($C$1,150)),12,IF(AND(C1152&gt;=EOMONTH($C$1,151),C1152&lt;EOMONTH($C$1,180)),15,IF(AND(C1152&gt;=EOMONTH($C$1,181),C1152&lt;EOMONTH($C$1,210)),18,21))))))),"")</f>
        <v/>
      </c>
      <c r="I1152" s="88" t="str">
        <f t="shared" ref="I1152:I1206" ca="1" si="210">IF(G1152="","",((1+G1152/F1152)^(12/1))-1)</f>
        <v/>
      </c>
      <c r="J1152" s="138" t="str">
        <f t="shared" ref="J1152:J1206" ca="1" si="211">IFERROR(((1+H1152/F1152)^(12/1))-1,"")</f>
        <v/>
      </c>
      <c r="K1152" s="43" t="str">
        <f ca="1">+IF(G1152&lt;&gt;"",SUM($G$7:G1152),"")</f>
        <v/>
      </c>
      <c r="L1152" s="46" t="str">
        <f t="shared" ref="L1152:L1206" ca="1" si="212">IF(K1152="","",K1152*93%)</f>
        <v/>
      </c>
      <c r="M1152" s="51" t="str">
        <f ca="1">+IF(H1152&lt;&gt;"",SUM($H$7:H1152),"")</f>
        <v/>
      </c>
      <c r="N1152" s="47" t="str">
        <f t="shared" ref="N1152:N1183" ca="1" si="213">IF(M1152="","",M1152*$U$13)</f>
        <v/>
      </c>
      <c r="O1152" s="46" t="str">
        <f t="shared" ref="O1152:O1206" ca="1" si="214">+IF(K1152&lt;&gt;"",F1152+K1152,"")</f>
        <v/>
      </c>
      <c r="P1152" s="46" t="str">
        <f t="shared" ref="P1152:P1206" ca="1" si="215">IF(L1152="","",F1152+L1152)</f>
        <v/>
      </c>
      <c r="Q1152" s="53" t="str">
        <f t="shared" ref="Q1152:Q1206" ca="1" si="216">+IF(M1152&lt;&gt;"",F1152+M1152,"")</f>
        <v/>
      </c>
      <c r="R1152" s="53" t="str">
        <f t="shared" ref="R1152:R1206" ca="1" si="217">IF(N1152="","",F1152+N1152)</f>
        <v/>
      </c>
    </row>
    <row r="1153" spans="1:18" x14ac:dyDescent="0.25">
      <c r="A1153" s="31">
        <v>1147</v>
      </c>
      <c r="B1153" s="37" t="str">
        <f t="shared" ca="1" si="208"/>
        <v/>
      </c>
      <c r="C1153" s="40" t="str">
        <f t="shared" ca="1" si="209"/>
        <v/>
      </c>
      <c r="D1153" s="43" t="str">
        <f ca="1">+IF($C1153&lt;&gt;"",VLOOKUP(YEAR($C1153),'Proyecciones cuota'!$B$5:$C$113,2,FALSE),"")</f>
        <v/>
      </c>
      <c r="E1153" s="171">
        <f ca="1">IFERROR(IF($D1153&lt;&gt;"",VLOOKUP(C1153,Simulador!$H$17:$I$27,2,FALSE),0),0)</f>
        <v>0</v>
      </c>
      <c r="F1153" s="46" t="str">
        <f t="shared" ca="1" si="207"/>
        <v/>
      </c>
      <c r="G1153" s="43" t="str">
        <f ca="1">+IF(F1153&lt;&gt;"",F1153*VLOOKUP(YEAR($C1153),'Proyecciones DTF'!$B$4:$Y$112,IF(C1153&lt;EOMONTH($C$1,61),6,IF(AND(C1153&gt;=EOMONTH($C$1,61),C1153&lt;EOMONTH($C$1,90)),9,IF(AND(C1153&gt;=EOMONTH($C$1,91),C1153&lt;EOMONTH($C$1,120)),12,IF(AND(C1153&gt;=EOMONTH($C$1,121),C1153&lt;EOMONTH($C$1,150)),15,IF(AND(C1153&gt;=EOMONTH($C$1,151),C1153&lt;EOMONTH($C$1,180)),18,IF(AND(C1153&gt;=EOMONTH($C$1,181),C1153&lt;EOMONTH($C$1,210)),21,24))))))),"")</f>
        <v/>
      </c>
      <c r="H1153" s="47" t="str">
        <f ca="1">+IF(F1153&lt;&gt;"",F1153*VLOOKUP(YEAR($C1153),'Proyecciones DTF'!$B$4:$Y$112,IF(C1153&lt;EOMONTH($C$1,61),3,IF(AND(C1153&gt;=EOMONTH($C$1,61),C1153&lt;EOMONTH($C$1,90)),6,IF(AND(C1153&gt;=EOMONTH($C$1,91),C1153&lt;EOMONTH($C$1,120)),9,IF(AND(C1153&gt;=EOMONTH($C$1,121),C1153&lt;EOMONTH($C$1,150)),12,IF(AND(C1153&gt;=EOMONTH($C$1,151),C1153&lt;EOMONTH($C$1,180)),15,IF(AND(C1153&gt;=EOMONTH($C$1,181),C1153&lt;EOMONTH($C$1,210)),18,21))))))),"")</f>
        <v/>
      </c>
      <c r="I1153" s="88" t="str">
        <f t="shared" ca="1" si="210"/>
        <v/>
      </c>
      <c r="J1153" s="138" t="str">
        <f t="shared" ca="1" si="211"/>
        <v/>
      </c>
      <c r="K1153" s="43" t="str">
        <f ca="1">+IF(G1153&lt;&gt;"",SUM($G$7:G1153),"")</f>
        <v/>
      </c>
      <c r="L1153" s="46" t="str">
        <f t="shared" ca="1" si="212"/>
        <v/>
      </c>
      <c r="M1153" s="51" t="str">
        <f ca="1">+IF(H1153&lt;&gt;"",SUM($H$7:H1153),"")</f>
        <v/>
      </c>
      <c r="N1153" s="47" t="str">
        <f t="shared" ca="1" si="213"/>
        <v/>
      </c>
      <c r="O1153" s="46" t="str">
        <f t="shared" ca="1" si="214"/>
        <v/>
      </c>
      <c r="P1153" s="46" t="str">
        <f t="shared" ca="1" si="215"/>
        <v/>
      </c>
      <c r="Q1153" s="53" t="str">
        <f t="shared" ca="1" si="216"/>
        <v/>
      </c>
      <c r="R1153" s="53" t="str">
        <f t="shared" ca="1" si="217"/>
        <v/>
      </c>
    </row>
    <row r="1154" spans="1:18" x14ac:dyDescent="0.25">
      <c r="A1154" s="31">
        <v>1148</v>
      </c>
      <c r="B1154" s="37" t="str">
        <f t="shared" ca="1" si="208"/>
        <v/>
      </c>
      <c r="C1154" s="40" t="str">
        <f t="shared" ca="1" si="209"/>
        <v/>
      </c>
      <c r="D1154" s="43" t="str">
        <f ca="1">+IF($C1154&lt;&gt;"",VLOOKUP(YEAR($C1154),'Proyecciones cuota'!$B$5:$C$113,2,FALSE),"")</f>
        <v/>
      </c>
      <c r="E1154" s="171">
        <f ca="1">IFERROR(IF($D1154&lt;&gt;"",VLOOKUP(C1154,Simulador!$H$17:$I$27,2,FALSE),0),0)</f>
        <v>0</v>
      </c>
      <c r="F1154" s="46" t="str">
        <f t="shared" ca="1" si="207"/>
        <v/>
      </c>
      <c r="G1154" s="43" t="str">
        <f ca="1">+IF(F1154&lt;&gt;"",F1154*VLOOKUP(YEAR($C1154),'Proyecciones DTF'!$B$4:$Y$112,IF(C1154&lt;EOMONTH($C$1,61),6,IF(AND(C1154&gt;=EOMONTH($C$1,61),C1154&lt;EOMONTH($C$1,90)),9,IF(AND(C1154&gt;=EOMONTH($C$1,91),C1154&lt;EOMONTH($C$1,120)),12,IF(AND(C1154&gt;=EOMONTH($C$1,121),C1154&lt;EOMONTH($C$1,150)),15,IF(AND(C1154&gt;=EOMONTH($C$1,151),C1154&lt;EOMONTH($C$1,180)),18,IF(AND(C1154&gt;=EOMONTH($C$1,181),C1154&lt;EOMONTH($C$1,210)),21,24))))))),"")</f>
        <v/>
      </c>
      <c r="H1154" s="47" t="str">
        <f ca="1">+IF(F1154&lt;&gt;"",F1154*VLOOKUP(YEAR($C1154),'Proyecciones DTF'!$B$4:$Y$112,IF(C1154&lt;EOMONTH($C$1,61),3,IF(AND(C1154&gt;=EOMONTH($C$1,61),C1154&lt;EOMONTH($C$1,90)),6,IF(AND(C1154&gt;=EOMONTH($C$1,91),C1154&lt;EOMONTH($C$1,120)),9,IF(AND(C1154&gt;=EOMONTH($C$1,121),C1154&lt;EOMONTH($C$1,150)),12,IF(AND(C1154&gt;=EOMONTH($C$1,151),C1154&lt;EOMONTH($C$1,180)),15,IF(AND(C1154&gt;=EOMONTH($C$1,181),C1154&lt;EOMONTH($C$1,210)),18,21))))))),"")</f>
        <v/>
      </c>
      <c r="I1154" s="88" t="str">
        <f t="shared" ca="1" si="210"/>
        <v/>
      </c>
      <c r="J1154" s="138" t="str">
        <f t="shared" ca="1" si="211"/>
        <v/>
      </c>
      <c r="K1154" s="43" t="str">
        <f ca="1">+IF(G1154&lt;&gt;"",SUM($G$7:G1154),"")</f>
        <v/>
      </c>
      <c r="L1154" s="46" t="str">
        <f t="shared" ca="1" si="212"/>
        <v/>
      </c>
      <c r="M1154" s="51" t="str">
        <f ca="1">+IF(H1154&lt;&gt;"",SUM($H$7:H1154),"")</f>
        <v/>
      </c>
      <c r="N1154" s="47" t="str">
        <f t="shared" ca="1" si="213"/>
        <v/>
      </c>
      <c r="O1154" s="46" t="str">
        <f t="shared" ca="1" si="214"/>
        <v/>
      </c>
      <c r="P1154" s="46" t="str">
        <f t="shared" ca="1" si="215"/>
        <v/>
      </c>
      <c r="Q1154" s="53" t="str">
        <f t="shared" ca="1" si="216"/>
        <v/>
      </c>
      <c r="R1154" s="53" t="str">
        <f t="shared" ca="1" si="217"/>
        <v/>
      </c>
    </row>
    <row r="1155" spans="1:18" x14ac:dyDescent="0.25">
      <c r="A1155" s="31">
        <v>1149</v>
      </c>
      <c r="B1155" s="37" t="str">
        <f t="shared" ca="1" si="208"/>
        <v/>
      </c>
      <c r="C1155" s="40" t="str">
        <f t="shared" ca="1" si="209"/>
        <v/>
      </c>
      <c r="D1155" s="43" t="str">
        <f ca="1">+IF($C1155&lt;&gt;"",VLOOKUP(YEAR($C1155),'Proyecciones cuota'!$B$5:$C$113,2,FALSE),"")</f>
        <v/>
      </c>
      <c r="E1155" s="171">
        <f ca="1">IFERROR(IF($D1155&lt;&gt;"",VLOOKUP(C1155,Simulador!$H$17:$I$27,2,FALSE),0),0)</f>
        <v>0</v>
      </c>
      <c r="F1155" s="46" t="str">
        <f t="shared" ca="1" si="207"/>
        <v/>
      </c>
      <c r="G1155" s="43" t="str">
        <f ca="1">+IF(F1155&lt;&gt;"",F1155*VLOOKUP(YEAR($C1155),'Proyecciones DTF'!$B$4:$Y$112,IF(C1155&lt;EOMONTH($C$1,61),6,IF(AND(C1155&gt;=EOMONTH($C$1,61),C1155&lt;EOMONTH($C$1,90)),9,IF(AND(C1155&gt;=EOMONTH($C$1,91),C1155&lt;EOMONTH($C$1,120)),12,IF(AND(C1155&gt;=EOMONTH($C$1,121),C1155&lt;EOMONTH($C$1,150)),15,IF(AND(C1155&gt;=EOMONTH($C$1,151),C1155&lt;EOMONTH($C$1,180)),18,IF(AND(C1155&gt;=EOMONTH($C$1,181),C1155&lt;EOMONTH($C$1,210)),21,24))))))),"")</f>
        <v/>
      </c>
      <c r="H1155" s="47" t="str">
        <f ca="1">+IF(F1155&lt;&gt;"",F1155*VLOOKUP(YEAR($C1155),'Proyecciones DTF'!$B$4:$Y$112,IF(C1155&lt;EOMONTH($C$1,61),3,IF(AND(C1155&gt;=EOMONTH($C$1,61),C1155&lt;EOMONTH($C$1,90)),6,IF(AND(C1155&gt;=EOMONTH($C$1,91),C1155&lt;EOMONTH($C$1,120)),9,IF(AND(C1155&gt;=EOMONTH($C$1,121),C1155&lt;EOMONTH($C$1,150)),12,IF(AND(C1155&gt;=EOMONTH($C$1,151),C1155&lt;EOMONTH($C$1,180)),15,IF(AND(C1155&gt;=EOMONTH($C$1,181),C1155&lt;EOMONTH($C$1,210)),18,21))))))),"")</f>
        <v/>
      </c>
      <c r="I1155" s="88" t="str">
        <f t="shared" ca="1" si="210"/>
        <v/>
      </c>
      <c r="J1155" s="138" t="str">
        <f t="shared" ca="1" si="211"/>
        <v/>
      </c>
      <c r="K1155" s="43" t="str">
        <f ca="1">+IF(G1155&lt;&gt;"",SUM($G$7:G1155),"")</f>
        <v/>
      </c>
      <c r="L1155" s="46" t="str">
        <f t="shared" ca="1" si="212"/>
        <v/>
      </c>
      <c r="M1155" s="51" t="str">
        <f ca="1">+IF(H1155&lt;&gt;"",SUM($H$7:H1155),"")</f>
        <v/>
      </c>
      <c r="N1155" s="47" t="str">
        <f t="shared" ca="1" si="213"/>
        <v/>
      </c>
      <c r="O1155" s="46" t="str">
        <f t="shared" ca="1" si="214"/>
        <v/>
      </c>
      <c r="P1155" s="46" t="str">
        <f t="shared" ca="1" si="215"/>
        <v/>
      </c>
      <c r="Q1155" s="53" t="str">
        <f t="shared" ca="1" si="216"/>
        <v/>
      </c>
      <c r="R1155" s="53" t="str">
        <f t="shared" ca="1" si="217"/>
        <v/>
      </c>
    </row>
    <row r="1156" spans="1:18" x14ac:dyDescent="0.25">
      <c r="A1156" s="31">
        <v>1150</v>
      </c>
      <c r="B1156" s="37" t="str">
        <f t="shared" ca="1" si="208"/>
        <v/>
      </c>
      <c r="C1156" s="40" t="str">
        <f t="shared" ca="1" si="209"/>
        <v/>
      </c>
      <c r="D1156" s="43" t="str">
        <f ca="1">+IF($C1156&lt;&gt;"",VLOOKUP(YEAR($C1156),'Proyecciones cuota'!$B$5:$C$113,2,FALSE),"")</f>
        <v/>
      </c>
      <c r="E1156" s="171">
        <f ca="1">IFERROR(IF($D1156&lt;&gt;"",VLOOKUP(C1156,Simulador!$H$17:$I$27,2,FALSE),0),0)</f>
        <v>0</v>
      </c>
      <c r="F1156" s="46" t="str">
        <f t="shared" ca="1" si="207"/>
        <v/>
      </c>
      <c r="G1156" s="43" t="str">
        <f ca="1">+IF(F1156&lt;&gt;"",F1156*VLOOKUP(YEAR($C1156),'Proyecciones DTF'!$B$4:$Y$112,IF(C1156&lt;EOMONTH($C$1,61),6,IF(AND(C1156&gt;=EOMONTH($C$1,61),C1156&lt;EOMONTH($C$1,90)),9,IF(AND(C1156&gt;=EOMONTH($C$1,91),C1156&lt;EOMONTH($C$1,120)),12,IF(AND(C1156&gt;=EOMONTH($C$1,121),C1156&lt;EOMONTH($C$1,150)),15,IF(AND(C1156&gt;=EOMONTH($C$1,151),C1156&lt;EOMONTH($C$1,180)),18,IF(AND(C1156&gt;=EOMONTH($C$1,181),C1156&lt;EOMONTH($C$1,210)),21,24))))))),"")</f>
        <v/>
      </c>
      <c r="H1156" s="47" t="str">
        <f ca="1">+IF(F1156&lt;&gt;"",F1156*VLOOKUP(YEAR($C1156),'Proyecciones DTF'!$B$4:$Y$112,IF(C1156&lt;EOMONTH($C$1,61),3,IF(AND(C1156&gt;=EOMONTH($C$1,61),C1156&lt;EOMONTH($C$1,90)),6,IF(AND(C1156&gt;=EOMONTH($C$1,91),C1156&lt;EOMONTH($C$1,120)),9,IF(AND(C1156&gt;=EOMONTH($C$1,121),C1156&lt;EOMONTH($C$1,150)),12,IF(AND(C1156&gt;=EOMONTH($C$1,151),C1156&lt;EOMONTH($C$1,180)),15,IF(AND(C1156&gt;=EOMONTH($C$1,181),C1156&lt;EOMONTH($C$1,210)),18,21))))))),"")</f>
        <v/>
      </c>
      <c r="I1156" s="88" t="str">
        <f t="shared" ca="1" si="210"/>
        <v/>
      </c>
      <c r="J1156" s="138" t="str">
        <f t="shared" ca="1" si="211"/>
        <v/>
      </c>
      <c r="K1156" s="43" t="str">
        <f ca="1">+IF(G1156&lt;&gt;"",SUM($G$7:G1156),"")</f>
        <v/>
      </c>
      <c r="L1156" s="46" t="str">
        <f t="shared" ca="1" si="212"/>
        <v/>
      </c>
      <c r="M1156" s="51" t="str">
        <f ca="1">+IF(H1156&lt;&gt;"",SUM($H$7:H1156),"")</f>
        <v/>
      </c>
      <c r="N1156" s="47" t="str">
        <f t="shared" ca="1" si="213"/>
        <v/>
      </c>
      <c r="O1156" s="46" t="str">
        <f t="shared" ca="1" si="214"/>
        <v/>
      </c>
      <c r="P1156" s="46" t="str">
        <f t="shared" ca="1" si="215"/>
        <v/>
      </c>
      <c r="Q1156" s="53" t="str">
        <f t="shared" ca="1" si="216"/>
        <v/>
      </c>
      <c r="R1156" s="53" t="str">
        <f t="shared" ca="1" si="217"/>
        <v/>
      </c>
    </row>
    <row r="1157" spans="1:18" x14ac:dyDescent="0.25">
      <c r="A1157" s="31">
        <v>1151</v>
      </c>
      <c r="B1157" s="37" t="str">
        <f t="shared" ca="1" si="208"/>
        <v/>
      </c>
      <c r="C1157" s="40" t="str">
        <f t="shared" ca="1" si="209"/>
        <v/>
      </c>
      <c r="D1157" s="43" t="str">
        <f ca="1">+IF($C1157&lt;&gt;"",VLOOKUP(YEAR($C1157),'Proyecciones cuota'!$B$5:$C$113,2,FALSE),"")</f>
        <v/>
      </c>
      <c r="E1157" s="171">
        <f ca="1">IFERROR(IF($D1157&lt;&gt;"",VLOOKUP(C1157,Simulador!$H$17:$I$27,2,FALSE),0),0)</f>
        <v>0</v>
      </c>
      <c r="F1157" s="46" t="str">
        <f t="shared" ca="1" si="207"/>
        <v/>
      </c>
      <c r="G1157" s="43" t="str">
        <f ca="1">+IF(F1157&lt;&gt;"",F1157*VLOOKUP(YEAR($C1157),'Proyecciones DTF'!$B$4:$Y$112,IF(C1157&lt;EOMONTH($C$1,61),6,IF(AND(C1157&gt;=EOMONTH($C$1,61),C1157&lt;EOMONTH($C$1,90)),9,IF(AND(C1157&gt;=EOMONTH($C$1,91),C1157&lt;EOMONTH($C$1,120)),12,IF(AND(C1157&gt;=EOMONTH($C$1,121),C1157&lt;EOMONTH($C$1,150)),15,IF(AND(C1157&gt;=EOMONTH($C$1,151),C1157&lt;EOMONTH($C$1,180)),18,IF(AND(C1157&gt;=EOMONTH($C$1,181),C1157&lt;EOMONTH($C$1,210)),21,24))))))),"")</f>
        <v/>
      </c>
      <c r="H1157" s="47" t="str">
        <f ca="1">+IF(F1157&lt;&gt;"",F1157*VLOOKUP(YEAR($C1157),'Proyecciones DTF'!$B$4:$Y$112,IF(C1157&lt;EOMONTH($C$1,61),3,IF(AND(C1157&gt;=EOMONTH($C$1,61),C1157&lt;EOMONTH($C$1,90)),6,IF(AND(C1157&gt;=EOMONTH($C$1,91),C1157&lt;EOMONTH($C$1,120)),9,IF(AND(C1157&gt;=EOMONTH($C$1,121),C1157&lt;EOMONTH($C$1,150)),12,IF(AND(C1157&gt;=EOMONTH($C$1,151),C1157&lt;EOMONTH($C$1,180)),15,IF(AND(C1157&gt;=EOMONTH($C$1,181),C1157&lt;EOMONTH($C$1,210)),18,21))))))),"")</f>
        <v/>
      </c>
      <c r="I1157" s="88" t="str">
        <f t="shared" ca="1" si="210"/>
        <v/>
      </c>
      <c r="J1157" s="138" t="str">
        <f t="shared" ca="1" si="211"/>
        <v/>
      </c>
      <c r="K1157" s="43" t="str">
        <f ca="1">+IF(G1157&lt;&gt;"",SUM($G$7:G1157),"")</f>
        <v/>
      </c>
      <c r="L1157" s="46" t="str">
        <f t="shared" ca="1" si="212"/>
        <v/>
      </c>
      <c r="M1157" s="51" t="str">
        <f ca="1">+IF(H1157&lt;&gt;"",SUM($H$7:H1157),"")</f>
        <v/>
      </c>
      <c r="N1157" s="47" t="str">
        <f t="shared" ca="1" si="213"/>
        <v/>
      </c>
      <c r="O1157" s="46" t="str">
        <f t="shared" ca="1" si="214"/>
        <v/>
      </c>
      <c r="P1157" s="46" t="str">
        <f t="shared" ca="1" si="215"/>
        <v/>
      </c>
      <c r="Q1157" s="53" t="str">
        <f t="shared" ca="1" si="216"/>
        <v/>
      </c>
      <c r="R1157" s="53" t="str">
        <f t="shared" ca="1" si="217"/>
        <v/>
      </c>
    </row>
    <row r="1158" spans="1:18" x14ac:dyDescent="0.25">
      <c r="A1158" s="31">
        <v>1152</v>
      </c>
      <c r="B1158" s="37" t="str">
        <f t="shared" ca="1" si="208"/>
        <v/>
      </c>
      <c r="C1158" s="40" t="str">
        <f t="shared" ca="1" si="209"/>
        <v/>
      </c>
      <c r="D1158" s="43" t="str">
        <f ca="1">+IF($C1158&lt;&gt;"",VLOOKUP(YEAR($C1158),'Proyecciones cuota'!$B$5:$C$113,2,FALSE),"")</f>
        <v/>
      </c>
      <c r="E1158" s="171">
        <f ca="1">IFERROR(IF($D1158&lt;&gt;"",VLOOKUP(C1158,Simulador!$H$17:$I$27,2,FALSE),0),0)</f>
        <v>0</v>
      </c>
      <c r="F1158" s="46" t="str">
        <f t="shared" ca="1" si="207"/>
        <v/>
      </c>
      <c r="G1158" s="43" t="str">
        <f ca="1">+IF(F1158&lt;&gt;"",F1158*VLOOKUP(YEAR($C1158),'Proyecciones DTF'!$B$4:$Y$112,IF(C1158&lt;EOMONTH($C$1,61),6,IF(AND(C1158&gt;=EOMONTH($C$1,61),C1158&lt;EOMONTH($C$1,90)),9,IF(AND(C1158&gt;=EOMONTH($C$1,91),C1158&lt;EOMONTH($C$1,120)),12,IF(AND(C1158&gt;=EOMONTH($C$1,121),C1158&lt;EOMONTH($C$1,150)),15,IF(AND(C1158&gt;=EOMONTH($C$1,151),C1158&lt;EOMONTH($C$1,180)),18,IF(AND(C1158&gt;=EOMONTH($C$1,181),C1158&lt;EOMONTH($C$1,210)),21,24))))))),"")</f>
        <v/>
      </c>
      <c r="H1158" s="47" t="str">
        <f ca="1">+IF(F1158&lt;&gt;"",F1158*VLOOKUP(YEAR($C1158),'Proyecciones DTF'!$B$4:$Y$112,IF(C1158&lt;EOMONTH($C$1,61),3,IF(AND(C1158&gt;=EOMONTH($C$1,61),C1158&lt;EOMONTH($C$1,90)),6,IF(AND(C1158&gt;=EOMONTH($C$1,91),C1158&lt;EOMONTH($C$1,120)),9,IF(AND(C1158&gt;=EOMONTH($C$1,121),C1158&lt;EOMONTH($C$1,150)),12,IF(AND(C1158&gt;=EOMONTH($C$1,151),C1158&lt;EOMONTH($C$1,180)),15,IF(AND(C1158&gt;=EOMONTH($C$1,181),C1158&lt;EOMONTH($C$1,210)),18,21))))))),"")</f>
        <v/>
      </c>
      <c r="I1158" s="88" t="str">
        <f t="shared" ca="1" si="210"/>
        <v/>
      </c>
      <c r="J1158" s="138" t="str">
        <f t="shared" ca="1" si="211"/>
        <v/>
      </c>
      <c r="K1158" s="43" t="str">
        <f ca="1">+IF(G1158&lt;&gt;"",SUM($G$7:G1158),"")</f>
        <v/>
      </c>
      <c r="L1158" s="46" t="str">
        <f t="shared" ca="1" si="212"/>
        <v/>
      </c>
      <c r="M1158" s="51" t="str">
        <f ca="1">+IF(H1158&lt;&gt;"",SUM($H$7:H1158),"")</f>
        <v/>
      </c>
      <c r="N1158" s="47" t="str">
        <f t="shared" ca="1" si="213"/>
        <v/>
      </c>
      <c r="O1158" s="46" t="str">
        <f t="shared" ca="1" si="214"/>
        <v/>
      </c>
      <c r="P1158" s="46" t="str">
        <f t="shared" ca="1" si="215"/>
        <v/>
      </c>
      <c r="Q1158" s="53" t="str">
        <f t="shared" ca="1" si="216"/>
        <v/>
      </c>
      <c r="R1158" s="53" t="str">
        <f t="shared" ca="1" si="217"/>
        <v/>
      </c>
    </row>
    <row r="1159" spans="1:18" x14ac:dyDescent="0.25">
      <c r="A1159" s="31">
        <v>1153</v>
      </c>
      <c r="B1159" s="37" t="str">
        <f t="shared" ca="1" si="208"/>
        <v/>
      </c>
      <c r="C1159" s="40" t="str">
        <f t="shared" ca="1" si="209"/>
        <v/>
      </c>
      <c r="D1159" s="43" t="str">
        <f ca="1">+IF($C1159&lt;&gt;"",VLOOKUP(YEAR($C1159),'Proyecciones cuota'!$B$5:$C$113,2,FALSE),"")</f>
        <v/>
      </c>
      <c r="E1159" s="171">
        <f ca="1">IFERROR(IF($D1159&lt;&gt;"",VLOOKUP(C1159,Simulador!$H$17:$I$27,2,FALSE),0),0)</f>
        <v>0</v>
      </c>
      <c r="F1159" s="46" t="str">
        <f t="shared" ca="1" si="207"/>
        <v/>
      </c>
      <c r="G1159" s="43" t="str">
        <f ca="1">+IF(F1159&lt;&gt;"",F1159*VLOOKUP(YEAR($C1159),'Proyecciones DTF'!$B$4:$Y$112,IF(C1159&lt;EOMONTH($C$1,61),6,IF(AND(C1159&gt;=EOMONTH($C$1,61),C1159&lt;EOMONTH($C$1,90)),9,IF(AND(C1159&gt;=EOMONTH($C$1,91),C1159&lt;EOMONTH($C$1,120)),12,IF(AND(C1159&gt;=EOMONTH($C$1,121),C1159&lt;EOMONTH($C$1,150)),15,IF(AND(C1159&gt;=EOMONTH($C$1,151),C1159&lt;EOMONTH($C$1,180)),18,IF(AND(C1159&gt;=EOMONTH($C$1,181),C1159&lt;EOMONTH($C$1,210)),21,24))))))),"")</f>
        <v/>
      </c>
      <c r="H1159" s="47" t="str">
        <f ca="1">+IF(F1159&lt;&gt;"",F1159*VLOOKUP(YEAR($C1159),'Proyecciones DTF'!$B$4:$Y$112,IF(C1159&lt;EOMONTH($C$1,61),3,IF(AND(C1159&gt;=EOMONTH($C$1,61),C1159&lt;EOMONTH($C$1,90)),6,IF(AND(C1159&gt;=EOMONTH($C$1,91),C1159&lt;EOMONTH($C$1,120)),9,IF(AND(C1159&gt;=EOMONTH($C$1,121),C1159&lt;EOMONTH($C$1,150)),12,IF(AND(C1159&gt;=EOMONTH($C$1,151),C1159&lt;EOMONTH($C$1,180)),15,IF(AND(C1159&gt;=EOMONTH($C$1,181),C1159&lt;EOMONTH($C$1,210)),18,21))))))),"")</f>
        <v/>
      </c>
      <c r="I1159" s="88" t="str">
        <f t="shared" ca="1" si="210"/>
        <v/>
      </c>
      <c r="J1159" s="138" t="str">
        <f t="shared" ca="1" si="211"/>
        <v/>
      </c>
      <c r="K1159" s="43" t="str">
        <f ca="1">+IF(G1159&lt;&gt;"",SUM($G$7:G1159),"")</f>
        <v/>
      </c>
      <c r="L1159" s="46" t="str">
        <f t="shared" ca="1" si="212"/>
        <v/>
      </c>
      <c r="M1159" s="51" t="str">
        <f ca="1">+IF(H1159&lt;&gt;"",SUM($H$7:H1159),"")</f>
        <v/>
      </c>
      <c r="N1159" s="47" t="str">
        <f t="shared" ca="1" si="213"/>
        <v/>
      </c>
      <c r="O1159" s="46" t="str">
        <f t="shared" ca="1" si="214"/>
        <v/>
      </c>
      <c r="P1159" s="46" t="str">
        <f t="shared" ca="1" si="215"/>
        <v/>
      </c>
      <c r="Q1159" s="53" t="str">
        <f t="shared" ca="1" si="216"/>
        <v/>
      </c>
      <c r="R1159" s="53" t="str">
        <f t="shared" ca="1" si="217"/>
        <v/>
      </c>
    </row>
    <row r="1160" spans="1:18" x14ac:dyDescent="0.25">
      <c r="A1160" s="31">
        <v>1154</v>
      </c>
      <c r="B1160" s="37" t="str">
        <f t="shared" ca="1" si="208"/>
        <v/>
      </c>
      <c r="C1160" s="40" t="str">
        <f t="shared" ca="1" si="209"/>
        <v/>
      </c>
      <c r="D1160" s="43" t="str">
        <f ca="1">+IF($C1160&lt;&gt;"",VLOOKUP(YEAR($C1160),'Proyecciones cuota'!$B$5:$C$113,2,FALSE),"")</f>
        <v/>
      </c>
      <c r="E1160" s="171">
        <f ca="1">IFERROR(IF($D1160&lt;&gt;"",VLOOKUP(C1160,Simulador!$H$17:$I$27,2,FALSE),0),0)</f>
        <v>0</v>
      </c>
      <c r="F1160" s="46" t="str">
        <f t="shared" ca="1" si="207"/>
        <v/>
      </c>
      <c r="G1160" s="43" t="str">
        <f ca="1">+IF(F1160&lt;&gt;"",F1160*VLOOKUP(YEAR($C1160),'Proyecciones DTF'!$B$4:$Y$112,IF(C1160&lt;EOMONTH($C$1,61),6,IF(AND(C1160&gt;=EOMONTH($C$1,61),C1160&lt;EOMONTH($C$1,90)),9,IF(AND(C1160&gt;=EOMONTH($C$1,91),C1160&lt;EOMONTH($C$1,120)),12,IF(AND(C1160&gt;=EOMONTH($C$1,121),C1160&lt;EOMONTH($C$1,150)),15,IF(AND(C1160&gt;=EOMONTH($C$1,151),C1160&lt;EOMONTH($C$1,180)),18,IF(AND(C1160&gt;=EOMONTH($C$1,181),C1160&lt;EOMONTH($C$1,210)),21,24))))))),"")</f>
        <v/>
      </c>
      <c r="H1160" s="47" t="str">
        <f ca="1">+IF(F1160&lt;&gt;"",F1160*VLOOKUP(YEAR($C1160),'Proyecciones DTF'!$B$4:$Y$112,IF(C1160&lt;EOMONTH($C$1,61),3,IF(AND(C1160&gt;=EOMONTH($C$1,61),C1160&lt;EOMONTH($C$1,90)),6,IF(AND(C1160&gt;=EOMONTH($C$1,91),C1160&lt;EOMONTH($C$1,120)),9,IF(AND(C1160&gt;=EOMONTH($C$1,121),C1160&lt;EOMONTH($C$1,150)),12,IF(AND(C1160&gt;=EOMONTH($C$1,151),C1160&lt;EOMONTH($C$1,180)),15,IF(AND(C1160&gt;=EOMONTH($C$1,181),C1160&lt;EOMONTH($C$1,210)),18,21))))))),"")</f>
        <v/>
      </c>
      <c r="I1160" s="88" t="str">
        <f t="shared" ca="1" si="210"/>
        <v/>
      </c>
      <c r="J1160" s="138" t="str">
        <f t="shared" ca="1" si="211"/>
        <v/>
      </c>
      <c r="K1160" s="43" t="str">
        <f ca="1">+IF(G1160&lt;&gt;"",SUM($G$7:G1160),"")</f>
        <v/>
      </c>
      <c r="L1160" s="46" t="str">
        <f t="shared" ca="1" si="212"/>
        <v/>
      </c>
      <c r="M1160" s="51" t="str">
        <f ca="1">+IF(H1160&lt;&gt;"",SUM($H$7:H1160),"")</f>
        <v/>
      </c>
      <c r="N1160" s="47" t="str">
        <f t="shared" ca="1" si="213"/>
        <v/>
      </c>
      <c r="O1160" s="46" t="str">
        <f t="shared" ca="1" si="214"/>
        <v/>
      </c>
      <c r="P1160" s="46" t="str">
        <f t="shared" ca="1" si="215"/>
        <v/>
      </c>
      <c r="Q1160" s="53" t="str">
        <f t="shared" ca="1" si="216"/>
        <v/>
      </c>
      <c r="R1160" s="53" t="str">
        <f t="shared" ca="1" si="217"/>
        <v/>
      </c>
    </row>
    <row r="1161" spans="1:18" x14ac:dyDescent="0.25">
      <c r="A1161" s="31">
        <v>1155</v>
      </c>
      <c r="B1161" s="37" t="str">
        <f t="shared" ca="1" si="208"/>
        <v/>
      </c>
      <c r="C1161" s="40" t="str">
        <f t="shared" ca="1" si="209"/>
        <v/>
      </c>
      <c r="D1161" s="43" t="str">
        <f ca="1">+IF($C1161&lt;&gt;"",VLOOKUP(YEAR($C1161),'Proyecciones cuota'!$B$5:$C$113,2,FALSE),"")</f>
        <v/>
      </c>
      <c r="E1161" s="171">
        <f ca="1">IFERROR(IF($D1161&lt;&gt;"",VLOOKUP(C1161,Simulador!$H$17:$I$27,2,FALSE),0),0)</f>
        <v>0</v>
      </c>
      <c r="F1161" s="46" t="str">
        <f t="shared" ref="F1161:F1206" ca="1" si="218">+IF(D1161&lt;&gt;"",F1160+D1161+E1161,"")</f>
        <v/>
      </c>
      <c r="G1161" s="43" t="str">
        <f ca="1">+IF(F1161&lt;&gt;"",F1161*VLOOKUP(YEAR($C1161),'Proyecciones DTF'!$B$4:$Y$112,IF(C1161&lt;EOMONTH($C$1,61),6,IF(AND(C1161&gt;=EOMONTH($C$1,61),C1161&lt;EOMONTH($C$1,90)),9,IF(AND(C1161&gt;=EOMONTH($C$1,91),C1161&lt;EOMONTH($C$1,120)),12,IF(AND(C1161&gt;=EOMONTH($C$1,121),C1161&lt;EOMONTH($C$1,150)),15,IF(AND(C1161&gt;=EOMONTH($C$1,151),C1161&lt;EOMONTH($C$1,180)),18,IF(AND(C1161&gt;=EOMONTH($C$1,181),C1161&lt;EOMONTH($C$1,210)),21,24))))))),"")</f>
        <v/>
      </c>
      <c r="H1161" s="47" t="str">
        <f ca="1">+IF(F1161&lt;&gt;"",F1161*VLOOKUP(YEAR($C1161),'Proyecciones DTF'!$B$4:$Y$112,IF(C1161&lt;EOMONTH($C$1,61),3,IF(AND(C1161&gt;=EOMONTH($C$1,61),C1161&lt;EOMONTH($C$1,90)),6,IF(AND(C1161&gt;=EOMONTH($C$1,91),C1161&lt;EOMONTH($C$1,120)),9,IF(AND(C1161&gt;=EOMONTH($C$1,121),C1161&lt;EOMONTH($C$1,150)),12,IF(AND(C1161&gt;=EOMONTH($C$1,151),C1161&lt;EOMONTH($C$1,180)),15,IF(AND(C1161&gt;=EOMONTH($C$1,181),C1161&lt;EOMONTH($C$1,210)),18,21))))))),"")</f>
        <v/>
      </c>
      <c r="I1161" s="88" t="str">
        <f t="shared" ca="1" si="210"/>
        <v/>
      </c>
      <c r="J1161" s="138" t="str">
        <f t="shared" ca="1" si="211"/>
        <v/>
      </c>
      <c r="K1161" s="43" t="str">
        <f ca="1">+IF(G1161&lt;&gt;"",SUM($G$7:G1161),"")</f>
        <v/>
      </c>
      <c r="L1161" s="46" t="str">
        <f t="shared" ca="1" si="212"/>
        <v/>
      </c>
      <c r="M1161" s="51" t="str">
        <f ca="1">+IF(H1161&lt;&gt;"",SUM($H$7:H1161),"")</f>
        <v/>
      </c>
      <c r="N1161" s="47" t="str">
        <f t="shared" ca="1" si="213"/>
        <v/>
      </c>
      <c r="O1161" s="46" t="str">
        <f t="shared" ca="1" si="214"/>
        <v/>
      </c>
      <c r="P1161" s="46" t="str">
        <f t="shared" ca="1" si="215"/>
        <v/>
      </c>
      <c r="Q1161" s="53" t="str">
        <f t="shared" ca="1" si="216"/>
        <v/>
      </c>
      <c r="R1161" s="53" t="str">
        <f t="shared" ca="1" si="217"/>
        <v/>
      </c>
    </row>
    <row r="1162" spans="1:18" x14ac:dyDescent="0.25">
      <c r="A1162" s="31">
        <v>1156</v>
      </c>
      <c r="B1162" s="37" t="str">
        <f t="shared" ca="1" si="208"/>
        <v/>
      </c>
      <c r="C1162" s="40" t="str">
        <f t="shared" ca="1" si="209"/>
        <v/>
      </c>
      <c r="D1162" s="43" t="str">
        <f ca="1">+IF($C1162&lt;&gt;"",VLOOKUP(YEAR($C1162),'Proyecciones cuota'!$B$5:$C$113,2,FALSE),"")</f>
        <v/>
      </c>
      <c r="E1162" s="171">
        <f ca="1">IFERROR(IF($D1162&lt;&gt;"",VLOOKUP(C1162,Simulador!$H$17:$I$27,2,FALSE),0),0)</f>
        <v>0</v>
      </c>
      <c r="F1162" s="46" t="str">
        <f t="shared" ca="1" si="218"/>
        <v/>
      </c>
      <c r="G1162" s="43" t="str">
        <f ca="1">+IF(F1162&lt;&gt;"",F1162*VLOOKUP(YEAR($C1162),'Proyecciones DTF'!$B$4:$Y$112,IF(C1162&lt;EOMONTH($C$1,61),6,IF(AND(C1162&gt;=EOMONTH($C$1,61),C1162&lt;EOMONTH($C$1,90)),9,IF(AND(C1162&gt;=EOMONTH($C$1,91),C1162&lt;EOMONTH($C$1,120)),12,IF(AND(C1162&gt;=EOMONTH($C$1,121),C1162&lt;EOMONTH($C$1,150)),15,IF(AND(C1162&gt;=EOMONTH($C$1,151),C1162&lt;EOMONTH($C$1,180)),18,IF(AND(C1162&gt;=EOMONTH($C$1,181),C1162&lt;EOMONTH($C$1,210)),21,24))))))),"")</f>
        <v/>
      </c>
      <c r="H1162" s="47" t="str">
        <f ca="1">+IF(F1162&lt;&gt;"",F1162*VLOOKUP(YEAR($C1162),'Proyecciones DTF'!$B$4:$Y$112,IF(C1162&lt;EOMONTH($C$1,61),3,IF(AND(C1162&gt;=EOMONTH($C$1,61),C1162&lt;EOMONTH($C$1,90)),6,IF(AND(C1162&gt;=EOMONTH($C$1,91),C1162&lt;EOMONTH($C$1,120)),9,IF(AND(C1162&gt;=EOMONTH($C$1,121),C1162&lt;EOMONTH($C$1,150)),12,IF(AND(C1162&gt;=EOMONTH($C$1,151),C1162&lt;EOMONTH($C$1,180)),15,IF(AND(C1162&gt;=EOMONTH($C$1,181),C1162&lt;EOMONTH($C$1,210)),18,21))))))),"")</f>
        <v/>
      </c>
      <c r="I1162" s="88" t="str">
        <f t="shared" ca="1" si="210"/>
        <v/>
      </c>
      <c r="J1162" s="138" t="str">
        <f t="shared" ca="1" si="211"/>
        <v/>
      </c>
      <c r="K1162" s="43" t="str">
        <f ca="1">+IF(G1162&lt;&gt;"",SUM($G$7:G1162),"")</f>
        <v/>
      </c>
      <c r="L1162" s="46" t="str">
        <f t="shared" ca="1" si="212"/>
        <v/>
      </c>
      <c r="M1162" s="51" t="str">
        <f ca="1">+IF(H1162&lt;&gt;"",SUM($H$7:H1162),"")</f>
        <v/>
      </c>
      <c r="N1162" s="47" t="str">
        <f t="shared" ca="1" si="213"/>
        <v/>
      </c>
      <c r="O1162" s="46" t="str">
        <f t="shared" ca="1" si="214"/>
        <v/>
      </c>
      <c r="P1162" s="46" t="str">
        <f t="shared" ca="1" si="215"/>
        <v/>
      </c>
      <c r="Q1162" s="53" t="str">
        <f t="shared" ca="1" si="216"/>
        <v/>
      </c>
      <c r="R1162" s="53" t="str">
        <f t="shared" ca="1" si="217"/>
        <v/>
      </c>
    </row>
    <row r="1163" spans="1:18" x14ac:dyDescent="0.25">
      <c r="A1163" s="31">
        <v>1157</v>
      </c>
      <c r="B1163" s="37" t="str">
        <f t="shared" ca="1" si="208"/>
        <v/>
      </c>
      <c r="C1163" s="40" t="str">
        <f t="shared" ca="1" si="209"/>
        <v/>
      </c>
      <c r="D1163" s="43" t="str">
        <f ca="1">+IF($C1163&lt;&gt;"",VLOOKUP(YEAR($C1163),'Proyecciones cuota'!$B$5:$C$113,2,FALSE),"")</f>
        <v/>
      </c>
      <c r="E1163" s="171">
        <f ca="1">IFERROR(IF($D1163&lt;&gt;"",VLOOKUP(C1163,Simulador!$H$17:$I$27,2,FALSE),0),0)</f>
        <v>0</v>
      </c>
      <c r="F1163" s="46" t="str">
        <f t="shared" ca="1" si="218"/>
        <v/>
      </c>
      <c r="G1163" s="43" t="str">
        <f ca="1">+IF(F1163&lt;&gt;"",F1163*VLOOKUP(YEAR($C1163),'Proyecciones DTF'!$B$4:$Y$112,IF(C1163&lt;EOMONTH($C$1,61),6,IF(AND(C1163&gt;=EOMONTH($C$1,61),C1163&lt;EOMONTH($C$1,90)),9,IF(AND(C1163&gt;=EOMONTH($C$1,91),C1163&lt;EOMONTH($C$1,120)),12,IF(AND(C1163&gt;=EOMONTH($C$1,121),C1163&lt;EOMONTH($C$1,150)),15,IF(AND(C1163&gt;=EOMONTH($C$1,151),C1163&lt;EOMONTH($C$1,180)),18,IF(AND(C1163&gt;=EOMONTH($C$1,181),C1163&lt;EOMONTH($C$1,210)),21,24))))))),"")</f>
        <v/>
      </c>
      <c r="H1163" s="47" t="str">
        <f ca="1">+IF(F1163&lt;&gt;"",F1163*VLOOKUP(YEAR($C1163),'Proyecciones DTF'!$B$4:$Y$112,IF(C1163&lt;EOMONTH($C$1,61),3,IF(AND(C1163&gt;=EOMONTH($C$1,61),C1163&lt;EOMONTH($C$1,90)),6,IF(AND(C1163&gt;=EOMONTH($C$1,91),C1163&lt;EOMONTH($C$1,120)),9,IF(AND(C1163&gt;=EOMONTH($C$1,121),C1163&lt;EOMONTH($C$1,150)),12,IF(AND(C1163&gt;=EOMONTH($C$1,151),C1163&lt;EOMONTH($C$1,180)),15,IF(AND(C1163&gt;=EOMONTH($C$1,181),C1163&lt;EOMONTH($C$1,210)),18,21))))))),"")</f>
        <v/>
      </c>
      <c r="I1163" s="88" t="str">
        <f t="shared" ca="1" si="210"/>
        <v/>
      </c>
      <c r="J1163" s="138" t="str">
        <f t="shared" ca="1" si="211"/>
        <v/>
      </c>
      <c r="K1163" s="43" t="str">
        <f ca="1">+IF(G1163&lt;&gt;"",SUM($G$7:G1163),"")</f>
        <v/>
      </c>
      <c r="L1163" s="46" t="str">
        <f t="shared" ca="1" si="212"/>
        <v/>
      </c>
      <c r="M1163" s="51" t="str">
        <f ca="1">+IF(H1163&lt;&gt;"",SUM($H$7:H1163),"")</f>
        <v/>
      </c>
      <c r="N1163" s="47" t="str">
        <f t="shared" ca="1" si="213"/>
        <v/>
      </c>
      <c r="O1163" s="46" t="str">
        <f t="shared" ca="1" si="214"/>
        <v/>
      </c>
      <c r="P1163" s="46" t="str">
        <f t="shared" ca="1" si="215"/>
        <v/>
      </c>
      <c r="Q1163" s="53" t="str">
        <f t="shared" ca="1" si="216"/>
        <v/>
      </c>
      <c r="R1163" s="53" t="str">
        <f t="shared" ca="1" si="217"/>
        <v/>
      </c>
    </row>
    <row r="1164" spans="1:18" x14ac:dyDescent="0.25">
      <c r="A1164" s="31">
        <v>1158</v>
      </c>
      <c r="B1164" s="37" t="str">
        <f t="shared" ca="1" si="208"/>
        <v/>
      </c>
      <c r="C1164" s="40" t="str">
        <f t="shared" ca="1" si="209"/>
        <v/>
      </c>
      <c r="D1164" s="43" t="str">
        <f ca="1">+IF($C1164&lt;&gt;"",VLOOKUP(YEAR($C1164),'Proyecciones cuota'!$B$5:$C$113,2,FALSE),"")</f>
        <v/>
      </c>
      <c r="E1164" s="171">
        <f ca="1">IFERROR(IF($D1164&lt;&gt;"",VLOOKUP(C1164,Simulador!$H$17:$I$27,2,FALSE),0),0)</f>
        <v>0</v>
      </c>
      <c r="F1164" s="46" t="str">
        <f t="shared" ca="1" si="218"/>
        <v/>
      </c>
      <c r="G1164" s="43" t="str">
        <f ca="1">+IF(F1164&lt;&gt;"",F1164*VLOOKUP(YEAR($C1164),'Proyecciones DTF'!$B$4:$Y$112,IF(C1164&lt;EOMONTH($C$1,61),6,IF(AND(C1164&gt;=EOMONTH($C$1,61),C1164&lt;EOMONTH($C$1,90)),9,IF(AND(C1164&gt;=EOMONTH($C$1,91),C1164&lt;EOMONTH($C$1,120)),12,IF(AND(C1164&gt;=EOMONTH($C$1,121),C1164&lt;EOMONTH($C$1,150)),15,IF(AND(C1164&gt;=EOMONTH($C$1,151),C1164&lt;EOMONTH($C$1,180)),18,IF(AND(C1164&gt;=EOMONTH($C$1,181),C1164&lt;EOMONTH($C$1,210)),21,24))))))),"")</f>
        <v/>
      </c>
      <c r="H1164" s="47" t="str">
        <f ca="1">+IF(F1164&lt;&gt;"",F1164*VLOOKUP(YEAR($C1164),'Proyecciones DTF'!$B$4:$Y$112,IF(C1164&lt;EOMONTH($C$1,61),3,IF(AND(C1164&gt;=EOMONTH($C$1,61),C1164&lt;EOMONTH($C$1,90)),6,IF(AND(C1164&gt;=EOMONTH($C$1,91),C1164&lt;EOMONTH($C$1,120)),9,IF(AND(C1164&gt;=EOMONTH($C$1,121),C1164&lt;EOMONTH($C$1,150)),12,IF(AND(C1164&gt;=EOMONTH($C$1,151),C1164&lt;EOMONTH($C$1,180)),15,IF(AND(C1164&gt;=EOMONTH($C$1,181),C1164&lt;EOMONTH($C$1,210)),18,21))))))),"")</f>
        <v/>
      </c>
      <c r="I1164" s="88" t="str">
        <f t="shared" ca="1" si="210"/>
        <v/>
      </c>
      <c r="J1164" s="138" t="str">
        <f t="shared" ca="1" si="211"/>
        <v/>
      </c>
      <c r="K1164" s="43" t="str">
        <f ca="1">+IF(G1164&lt;&gt;"",SUM($G$7:G1164),"")</f>
        <v/>
      </c>
      <c r="L1164" s="46" t="str">
        <f t="shared" ca="1" si="212"/>
        <v/>
      </c>
      <c r="M1164" s="51" t="str">
        <f ca="1">+IF(H1164&lt;&gt;"",SUM($H$7:H1164),"")</f>
        <v/>
      </c>
      <c r="N1164" s="47" t="str">
        <f t="shared" ca="1" si="213"/>
        <v/>
      </c>
      <c r="O1164" s="46" t="str">
        <f t="shared" ca="1" si="214"/>
        <v/>
      </c>
      <c r="P1164" s="46" t="str">
        <f t="shared" ca="1" si="215"/>
        <v/>
      </c>
      <c r="Q1164" s="53" t="str">
        <f t="shared" ca="1" si="216"/>
        <v/>
      </c>
      <c r="R1164" s="53" t="str">
        <f t="shared" ca="1" si="217"/>
        <v/>
      </c>
    </row>
    <row r="1165" spans="1:18" x14ac:dyDescent="0.25">
      <c r="A1165" s="31">
        <v>1159</v>
      </c>
      <c r="B1165" s="37" t="str">
        <f t="shared" ca="1" si="208"/>
        <v/>
      </c>
      <c r="C1165" s="40" t="str">
        <f t="shared" ca="1" si="209"/>
        <v/>
      </c>
      <c r="D1165" s="43" t="str">
        <f ca="1">+IF($C1165&lt;&gt;"",VLOOKUP(YEAR($C1165),'Proyecciones cuota'!$B$5:$C$113,2,FALSE),"")</f>
        <v/>
      </c>
      <c r="E1165" s="171">
        <f ca="1">IFERROR(IF($D1165&lt;&gt;"",VLOOKUP(C1165,Simulador!$H$17:$I$27,2,FALSE),0),0)</f>
        <v>0</v>
      </c>
      <c r="F1165" s="46" t="str">
        <f t="shared" ca="1" si="218"/>
        <v/>
      </c>
      <c r="G1165" s="43" t="str">
        <f ca="1">+IF(F1165&lt;&gt;"",F1165*VLOOKUP(YEAR($C1165),'Proyecciones DTF'!$B$4:$Y$112,IF(C1165&lt;EOMONTH($C$1,61),6,IF(AND(C1165&gt;=EOMONTH($C$1,61),C1165&lt;EOMONTH($C$1,90)),9,IF(AND(C1165&gt;=EOMONTH($C$1,91),C1165&lt;EOMONTH($C$1,120)),12,IF(AND(C1165&gt;=EOMONTH($C$1,121),C1165&lt;EOMONTH($C$1,150)),15,IF(AND(C1165&gt;=EOMONTH($C$1,151),C1165&lt;EOMONTH($C$1,180)),18,IF(AND(C1165&gt;=EOMONTH($C$1,181),C1165&lt;EOMONTH($C$1,210)),21,24))))))),"")</f>
        <v/>
      </c>
      <c r="H1165" s="47" t="str">
        <f ca="1">+IF(F1165&lt;&gt;"",F1165*VLOOKUP(YEAR($C1165),'Proyecciones DTF'!$B$4:$Y$112,IF(C1165&lt;EOMONTH($C$1,61),3,IF(AND(C1165&gt;=EOMONTH($C$1,61),C1165&lt;EOMONTH($C$1,90)),6,IF(AND(C1165&gt;=EOMONTH($C$1,91),C1165&lt;EOMONTH($C$1,120)),9,IF(AND(C1165&gt;=EOMONTH($C$1,121),C1165&lt;EOMONTH($C$1,150)),12,IF(AND(C1165&gt;=EOMONTH($C$1,151),C1165&lt;EOMONTH($C$1,180)),15,IF(AND(C1165&gt;=EOMONTH($C$1,181),C1165&lt;EOMONTH($C$1,210)),18,21))))))),"")</f>
        <v/>
      </c>
      <c r="I1165" s="88" t="str">
        <f t="shared" ca="1" si="210"/>
        <v/>
      </c>
      <c r="J1165" s="138" t="str">
        <f t="shared" ca="1" si="211"/>
        <v/>
      </c>
      <c r="K1165" s="43" t="str">
        <f ca="1">+IF(G1165&lt;&gt;"",SUM($G$7:G1165),"")</f>
        <v/>
      </c>
      <c r="L1165" s="46" t="str">
        <f t="shared" ca="1" si="212"/>
        <v/>
      </c>
      <c r="M1165" s="51" t="str">
        <f ca="1">+IF(H1165&lt;&gt;"",SUM($H$7:H1165),"")</f>
        <v/>
      </c>
      <c r="N1165" s="47" t="str">
        <f t="shared" ca="1" si="213"/>
        <v/>
      </c>
      <c r="O1165" s="46" t="str">
        <f t="shared" ca="1" si="214"/>
        <v/>
      </c>
      <c r="P1165" s="46" t="str">
        <f t="shared" ca="1" si="215"/>
        <v/>
      </c>
      <c r="Q1165" s="53" t="str">
        <f t="shared" ca="1" si="216"/>
        <v/>
      </c>
      <c r="R1165" s="53" t="str">
        <f t="shared" ca="1" si="217"/>
        <v/>
      </c>
    </row>
    <row r="1166" spans="1:18" x14ac:dyDescent="0.25">
      <c r="A1166" s="31">
        <v>1160</v>
      </c>
      <c r="B1166" s="37" t="str">
        <f t="shared" ca="1" si="208"/>
        <v/>
      </c>
      <c r="C1166" s="40" t="str">
        <f t="shared" ca="1" si="209"/>
        <v/>
      </c>
      <c r="D1166" s="43" t="str">
        <f ca="1">+IF($C1166&lt;&gt;"",VLOOKUP(YEAR($C1166),'Proyecciones cuota'!$B$5:$C$113,2,FALSE),"")</f>
        <v/>
      </c>
      <c r="E1166" s="171">
        <f ca="1">IFERROR(IF($D1166&lt;&gt;"",VLOOKUP(C1166,Simulador!$H$17:$I$27,2,FALSE),0),0)</f>
        <v>0</v>
      </c>
      <c r="F1166" s="46" t="str">
        <f t="shared" ca="1" si="218"/>
        <v/>
      </c>
      <c r="G1166" s="43" t="str">
        <f ca="1">+IF(F1166&lt;&gt;"",F1166*VLOOKUP(YEAR($C1166),'Proyecciones DTF'!$B$4:$Y$112,IF(C1166&lt;EOMONTH($C$1,61),6,IF(AND(C1166&gt;=EOMONTH($C$1,61),C1166&lt;EOMONTH($C$1,90)),9,IF(AND(C1166&gt;=EOMONTH($C$1,91),C1166&lt;EOMONTH($C$1,120)),12,IF(AND(C1166&gt;=EOMONTH($C$1,121),C1166&lt;EOMONTH($C$1,150)),15,IF(AND(C1166&gt;=EOMONTH($C$1,151),C1166&lt;EOMONTH($C$1,180)),18,IF(AND(C1166&gt;=EOMONTH($C$1,181),C1166&lt;EOMONTH($C$1,210)),21,24))))))),"")</f>
        <v/>
      </c>
      <c r="H1166" s="47" t="str">
        <f ca="1">+IF(F1166&lt;&gt;"",F1166*VLOOKUP(YEAR($C1166),'Proyecciones DTF'!$B$4:$Y$112,IF(C1166&lt;EOMONTH($C$1,61),3,IF(AND(C1166&gt;=EOMONTH($C$1,61),C1166&lt;EOMONTH($C$1,90)),6,IF(AND(C1166&gt;=EOMONTH($C$1,91),C1166&lt;EOMONTH($C$1,120)),9,IF(AND(C1166&gt;=EOMONTH($C$1,121),C1166&lt;EOMONTH($C$1,150)),12,IF(AND(C1166&gt;=EOMONTH($C$1,151),C1166&lt;EOMONTH($C$1,180)),15,IF(AND(C1166&gt;=EOMONTH($C$1,181),C1166&lt;EOMONTH($C$1,210)),18,21))))))),"")</f>
        <v/>
      </c>
      <c r="I1166" s="88" t="str">
        <f t="shared" ca="1" si="210"/>
        <v/>
      </c>
      <c r="J1166" s="138" t="str">
        <f t="shared" ca="1" si="211"/>
        <v/>
      </c>
      <c r="K1166" s="43" t="str">
        <f ca="1">+IF(G1166&lt;&gt;"",SUM($G$7:G1166),"")</f>
        <v/>
      </c>
      <c r="L1166" s="46" t="str">
        <f t="shared" ca="1" si="212"/>
        <v/>
      </c>
      <c r="M1166" s="51" t="str">
        <f ca="1">+IF(H1166&lt;&gt;"",SUM($H$7:H1166),"")</f>
        <v/>
      </c>
      <c r="N1166" s="47" t="str">
        <f t="shared" ca="1" si="213"/>
        <v/>
      </c>
      <c r="O1166" s="46" t="str">
        <f t="shared" ca="1" si="214"/>
        <v/>
      </c>
      <c r="P1166" s="46" t="str">
        <f t="shared" ca="1" si="215"/>
        <v/>
      </c>
      <c r="Q1166" s="53" t="str">
        <f t="shared" ca="1" si="216"/>
        <v/>
      </c>
      <c r="R1166" s="53" t="str">
        <f t="shared" ca="1" si="217"/>
        <v/>
      </c>
    </row>
    <row r="1167" spans="1:18" x14ac:dyDescent="0.25">
      <c r="A1167" s="31">
        <v>1161</v>
      </c>
      <c r="B1167" s="37" t="str">
        <f t="shared" ca="1" si="208"/>
        <v/>
      </c>
      <c r="C1167" s="40" t="str">
        <f t="shared" ca="1" si="209"/>
        <v/>
      </c>
      <c r="D1167" s="43" t="str">
        <f ca="1">+IF($C1167&lt;&gt;"",VLOOKUP(YEAR($C1167),'Proyecciones cuota'!$B$5:$C$113,2,FALSE),"")</f>
        <v/>
      </c>
      <c r="E1167" s="171">
        <f ca="1">IFERROR(IF($D1167&lt;&gt;"",VLOOKUP(C1167,Simulador!$H$17:$I$27,2,FALSE),0),0)</f>
        <v>0</v>
      </c>
      <c r="F1167" s="46" t="str">
        <f t="shared" ca="1" si="218"/>
        <v/>
      </c>
      <c r="G1167" s="43" t="str">
        <f ca="1">+IF(F1167&lt;&gt;"",F1167*VLOOKUP(YEAR($C1167),'Proyecciones DTF'!$B$4:$Y$112,IF(C1167&lt;EOMONTH($C$1,61),6,IF(AND(C1167&gt;=EOMONTH($C$1,61),C1167&lt;EOMONTH($C$1,90)),9,IF(AND(C1167&gt;=EOMONTH($C$1,91),C1167&lt;EOMONTH($C$1,120)),12,IF(AND(C1167&gt;=EOMONTH($C$1,121),C1167&lt;EOMONTH($C$1,150)),15,IF(AND(C1167&gt;=EOMONTH($C$1,151),C1167&lt;EOMONTH($C$1,180)),18,IF(AND(C1167&gt;=EOMONTH($C$1,181),C1167&lt;EOMONTH($C$1,210)),21,24))))))),"")</f>
        <v/>
      </c>
      <c r="H1167" s="47" t="str">
        <f ca="1">+IF(F1167&lt;&gt;"",F1167*VLOOKUP(YEAR($C1167),'Proyecciones DTF'!$B$4:$Y$112,IF(C1167&lt;EOMONTH($C$1,61),3,IF(AND(C1167&gt;=EOMONTH($C$1,61),C1167&lt;EOMONTH($C$1,90)),6,IF(AND(C1167&gt;=EOMONTH($C$1,91),C1167&lt;EOMONTH($C$1,120)),9,IF(AND(C1167&gt;=EOMONTH($C$1,121),C1167&lt;EOMONTH($C$1,150)),12,IF(AND(C1167&gt;=EOMONTH($C$1,151),C1167&lt;EOMONTH($C$1,180)),15,IF(AND(C1167&gt;=EOMONTH($C$1,181),C1167&lt;EOMONTH($C$1,210)),18,21))))))),"")</f>
        <v/>
      </c>
      <c r="I1167" s="88" t="str">
        <f t="shared" ca="1" si="210"/>
        <v/>
      </c>
      <c r="J1167" s="138" t="str">
        <f t="shared" ca="1" si="211"/>
        <v/>
      </c>
      <c r="K1167" s="43" t="str">
        <f ca="1">+IF(G1167&lt;&gt;"",SUM($G$7:G1167),"")</f>
        <v/>
      </c>
      <c r="L1167" s="46" t="str">
        <f t="shared" ca="1" si="212"/>
        <v/>
      </c>
      <c r="M1167" s="51" t="str">
        <f ca="1">+IF(H1167&lt;&gt;"",SUM($H$7:H1167),"")</f>
        <v/>
      </c>
      <c r="N1167" s="47" t="str">
        <f t="shared" ca="1" si="213"/>
        <v/>
      </c>
      <c r="O1167" s="46" t="str">
        <f t="shared" ca="1" si="214"/>
        <v/>
      </c>
      <c r="P1167" s="46" t="str">
        <f t="shared" ca="1" si="215"/>
        <v/>
      </c>
      <c r="Q1167" s="53" t="str">
        <f t="shared" ca="1" si="216"/>
        <v/>
      </c>
      <c r="R1167" s="53" t="str">
        <f t="shared" ca="1" si="217"/>
        <v/>
      </c>
    </row>
    <row r="1168" spans="1:18" x14ac:dyDescent="0.25">
      <c r="A1168" s="31">
        <v>1162</v>
      </c>
      <c r="B1168" s="37" t="str">
        <f t="shared" ca="1" si="208"/>
        <v/>
      </c>
      <c r="C1168" s="40" t="str">
        <f t="shared" ca="1" si="209"/>
        <v/>
      </c>
      <c r="D1168" s="43" t="str">
        <f ca="1">+IF($C1168&lt;&gt;"",VLOOKUP(YEAR($C1168),'Proyecciones cuota'!$B$5:$C$113,2,FALSE),"")</f>
        <v/>
      </c>
      <c r="E1168" s="171">
        <f ca="1">IFERROR(IF($D1168&lt;&gt;"",VLOOKUP(C1168,Simulador!$H$17:$I$27,2,FALSE),0),0)</f>
        <v>0</v>
      </c>
      <c r="F1168" s="46" t="str">
        <f t="shared" ca="1" si="218"/>
        <v/>
      </c>
      <c r="G1168" s="43" t="str">
        <f ca="1">+IF(F1168&lt;&gt;"",F1168*VLOOKUP(YEAR($C1168),'Proyecciones DTF'!$B$4:$Y$112,IF(C1168&lt;EOMONTH($C$1,61),6,IF(AND(C1168&gt;=EOMONTH($C$1,61),C1168&lt;EOMONTH($C$1,90)),9,IF(AND(C1168&gt;=EOMONTH($C$1,91),C1168&lt;EOMONTH($C$1,120)),12,IF(AND(C1168&gt;=EOMONTH($C$1,121),C1168&lt;EOMONTH($C$1,150)),15,IF(AND(C1168&gt;=EOMONTH($C$1,151),C1168&lt;EOMONTH($C$1,180)),18,IF(AND(C1168&gt;=EOMONTH($C$1,181),C1168&lt;EOMONTH($C$1,210)),21,24))))))),"")</f>
        <v/>
      </c>
      <c r="H1168" s="47" t="str">
        <f ca="1">+IF(F1168&lt;&gt;"",F1168*VLOOKUP(YEAR($C1168),'Proyecciones DTF'!$B$4:$Y$112,IF(C1168&lt;EOMONTH($C$1,61),3,IF(AND(C1168&gt;=EOMONTH($C$1,61),C1168&lt;EOMONTH($C$1,90)),6,IF(AND(C1168&gt;=EOMONTH($C$1,91),C1168&lt;EOMONTH($C$1,120)),9,IF(AND(C1168&gt;=EOMONTH($C$1,121),C1168&lt;EOMONTH($C$1,150)),12,IF(AND(C1168&gt;=EOMONTH($C$1,151),C1168&lt;EOMONTH($C$1,180)),15,IF(AND(C1168&gt;=EOMONTH($C$1,181),C1168&lt;EOMONTH($C$1,210)),18,21))))))),"")</f>
        <v/>
      </c>
      <c r="I1168" s="88" t="str">
        <f t="shared" ca="1" si="210"/>
        <v/>
      </c>
      <c r="J1168" s="138" t="str">
        <f t="shared" ca="1" si="211"/>
        <v/>
      </c>
      <c r="K1168" s="43" t="str">
        <f ca="1">+IF(G1168&lt;&gt;"",SUM($G$7:G1168),"")</f>
        <v/>
      </c>
      <c r="L1168" s="46" t="str">
        <f t="shared" ca="1" si="212"/>
        <v/>
      </c>
      <c r="M1168" s="51" t="str">
        <f ca="1">+IF(H1168&lt;&gt;"",SUM($H$7:H1168),"")</f>
        <v/>
      </c>
      <c r="N1168" s="47" t="str">
        <f t="shared" ca="1" si="213"/>
        <v/>
      </c>
      <c r="O1168" s="46" t="str">
        <f t="shared" ca="1" si="214"/>
        <v/>
      </c>
      <c r="P1168" s="46" t="str">
        <f t="shared" ca="1" si="215"/>
        <v/>
      </c>
      <c r="Q1168" s="53" t="str">
        <f t="shared" ca="1" si="216"/>
        <v/>
      </c>
      <c r="R1168" s="53" t="str">
        <f t="shared" ca="1" si="217"/>
        <v/>
      </c>
    </row>
    <row r="1169" spans="1:18" x14ac:dyDescent="0.25">
      <c r="A1169" s="31">
        <v>1163</v>
      </c>
      <c r="B1169" s="37" t="str">
        <f t="shared" ca="1" si="208"/>
        <v/>
      </c>
      <c r="C1169" s="40" t="str">
        <f t="shared" ca="1" si="209"/>
        <v/>
      </c>
      <c r="D1169" s="43" t="str">
        <f ca="1">+IF($C1169&lt;&gt;"",VLOOKUP(YEAR($C1169),'Proyecciones cuota'!$B$5:$C$113,2,FALSE),"")</f>
        <v/>
      </c>
      <c r="E1169" s="171">
        <f ca="1">IFERROR(IF($D1169&lt;&gt;"",VLOOKUP(C1169,Simulador!$H$17:$I$27,2,FALSE),0),0)</f>
        <v>0</v>
      </c>
      <c r="F1169" s="46" t="str">
        <f t="shared" ca="1" si="218"/>
        <v/>
      </c>
      <c r="G1169" s="43" t="str">
        <f ca="1">+IF(F1169&lt;&gt;"",F1169*VLOOKUP(YEAR($C1169),'Proyecciones DTF'!$B$4:$Y$112,IF(C1169&lt;EOMONTH($C$1,61),6,IF(AND(C1169&gt;=EOMONTH($C$1,61),C1169&lt;EOMONTH($C$1,90)),9,IF(AND(C1169&gt;=EOMONTH($C$1,91),C1169&lt;EOMONTH($C$1,120)),12,IF(AND(C1169&gt;=EOMONTH($C$1,121),C1169&lt;EOMONTH($C$1,150)),15,IF(AND(C1169&gt;=EOMONTH($C$1,151),C1169&lt;EOMONTH($C$1,180)),18,IF(AND(C1169&gt;=EOMONTH($C$1,181),C1169&lt;EOMONTH($C$1,210)),21,24))))))),"")</f>
        <v/>
      </c>
      <c r="H1169" s="47" t="str">
        <f ca="1">+IF(F1169&lt;&gt;"",F1169*VLOOKUP(YEAR($C1169),'Proyecciones DTF'!$B$4:$Y$112,IF(C1169&lt;EOMONTH($C$1,61),3,IF(AND(C1169&gt;=EOMONTH($C$1,61),C1169&lt;EOMONTH($C$1,90)),6,IF(AND(C1169&gt;=EOMONTH($C$1,91),C1169&lt;EOMONTH($C$1,120)),9,IF(AND(C1169&gt;=EOMONTH($C$1,121),C1169&lt;EOMONTH($C$1,150)),12,IF(AND(C1169&gt;=EOMONTH($C$1,151),C1169&lt;EOMONTH($C$1,180)),15,IF(AND(C1169&gt;=EOMONTH($C$1,181),C1169&lt;EOMONTH($C$1,210)),18,21))))))),"")</f>
        <v/>
      </c>
      <c r="I1169" s="88" t="str">
        <f t="shared" ca="1" si="210"/>
        <v/>
      </c>
      <c r="J1169" s="138" t="str">
        <f t="shared" ca="1" si="211"/>
        <v/>
      </c>
      <c r="K1169" s="43" t="str">
        <f ca="1">+IF(G1169&lt;&gt;"",SUM($G$7:G1169),"")</f>
        <v/>
      </c>
      <c r="L1169" s="46" t="str">
        <f t="shared" ca="1" si="212"/>
        <v/>
      </c>
      <c r="M1169" s="51" t="str">
        <f ca="1">+IF(H1169&lt;&gt;"",SUM($H$7:H1169),"")</f>
        <v/>
      </c>
      <c r="N1169" s="47" t="str">
        <f t="shared" ca="1" si="213"/>
        <v/>
      </c>
      <c r="O1169" s="46" t="str">
        <f t="shared" ca="1" si="214"/>
        <v/>
      </c>
      <c r="P1169" s="46" t="str">
        <f t="shared" ca="1" si="215"/>
        <v/>
      </c>
      <c r="Q1169" s="53" t="str">
        <f t="shared" ca="1" si="216"/>
        <v/>
      </c>
      <c r="R1169" s="53" t="str">
        <f t="shared" ca="1" si="217"/>
        <v/>
      </c>
    </row>
    <row r="1170" spans="1:18" x14ac:dyDescent="0.25">
      <c r="A1170" s="31">
        <v>1164</v>
      </c>
      <c r="B1170" s="37" t="str">
        <f t="shared" ca="1" si="208"/>
        <v/>
      </c>
      <c r="C1170" s="40" t="str">
        <f t="shared" ca="1" si="209"/>
        <v/>
      </c>
      <c r="D1170" s="43" t="str">
        <f ca="1">+IF($C1170&lt;&gt;"",VLOOKUP(YEAR($C1170),'Proyecciones cuota'!$B$5:$C$113,2,FALSE),"")</f>
        <v/>
      </c>
      <c r="E1170" s="171">
        <f ca="1">IFERROR(IF($D1170&lt;&gt;"",VLOOKUP(C1170,Simulador!$H$17:$I$27,2,FALSE),0),0)</f>
        <v>0</v>
      </c>
      <c r="F1170" s="46" t="str">
        <f t="shared" ca="1" si="218"/>
        <v/>
      </c>
      <c r="G1170" s="43" t="str">
        <f ca="1">+IF(F1170&lt;&gt;"",F1170*VLOOKUP(YEAR($C1170),'Proyecciones DTF'!$B$4:$Y$112,IF(C1170&lt;EOMONTH($C$1,61),6,IF(AND(C1170&gt;=EOMONTH($C$1,61),C1170&lt;EOMONTH($C$1,90)),9,IF(AND(C1170&gt;=EOMONTH($C$1,91),C1170&lt;EOMONTH($C$1,120)),12,IF(AND(C1170&gt;=EOMONTH($C$1,121),C1170&lt;EOMONTH($C$1,150)),15,IF(AND(C1170&gt;=EOMONTH($C$1,151),C1170&lt;EOMONTH($C$1,180)),18,IF(AND(C1170&gt;=EOMONTH($C$1,181),C1170&lt;EOMONTH($C$1,210)),21,24))))))),"")</f>
        <v/>
      </c>
      <c r="H1170" s="47" t="str">
        <f ca="1">+IF(F1170&lt;&gt;"",F1170*VLOOKUP(YEAR($C1170),'Proyecciones DTF'!$B$4:$Y$112,IF(C1170&lt;EOMONTH($C$1,61),3,IF(AND(C1170&gt;=EOMONTH($C$1,61),C1170&lt;EOMONTH($C$1,90)),6,IF(AND(C1170&gt;=EOMONTH($C$1,91),C1170&lt;EOMONTH($C$1,120)),9,IF(AND(C1170&gt;=EOMONTH($C$1,121),C1170&lt;EOMONTH($C$1,150)),12,IF(AND(C1170&gt;=EOMONTH($C$1,151),C1170&lt;EOMONTH($C$1,180)),15,IF(AND(C1170&gt;=EOMONTH($C$1,181),C1170&lt;EOMONTH($C$1,210)),18,21))))))),"")</f>
        <v/>
      </c>
      <c r="I1170" s="88" t="str">
        <f t="shared" ca="1" si="210"/>
        <v/>
      </c>
      <c r="J1170" s="138" t="str">
        <f t="shared" ca="1" si="211"/>
        <v/>
      </c>
      <c r="K1170" s="43" t="str">
        <f ca="1">+IF(G1170&lt;&gt;"",SUM($G$7:G1170),"")</f>
        <v/>
      </c>
      <c r="L1170" s="46" t="str">
        <f t="shared" ca="1" si="212"/>
        <v/>
      </c>
      <c r="M1170" s="51" t="str">
        <f ca="1">+IF(H1170&lt;&gt;"",SUM($H$7:H1170),"")</f>
        <v/>
      </c>
      <c r="N1170" s="47" t="str">
        <f t="shared" ca="1" si="213"/>
        <v/>
      </c>
      <c r="O1170" s="46" t="str">
        <f t="shared" ca="1" si="214"/>
        <v/>
      </c>
      <c r="P1170" s="46" t="str">
        <f t="shared" ca="1" si="215"/>
        <v/>
      </c>
      <c r="Q1170" s="53" t="str">
        <f t="shared" ca="1" si="216"/>
        <v/>
      </c>
      <c r="R1170" s="53" t="str">
        <f t="shared" ca="1" si="217"/>
        <v/>
      </c>
    </row>
    <row r="1171" spans="1:18" x14ac:dyDescent="0.25">
      <c r="A1171" s="31">
        <v>1165</v>
      </c>
      <c r="B1171" s="37" t="str">
        <f t="shared" ca="1" si="208"/>
        <v/>
      </c>
      <c r="C1171" s="40" t="str">
        <f t="shared" ca="1" si="209"/>
        <v/>
      </c>
      <c r="D1171" s="43" t="str">
        <f ca="1">+IF($C1171&lt;&gt;"",VLOOKUP(YEAR($C1171),'Proyecciones cuota'!$B$5:$C$113,2,FALSE),"")</f>
        <v/>
      </c>
      <c r="E1171" s="171">
        <f ca="1">IFERROR(IF($D1171&lt;&gt;"",VLOOKUP(C1171,Simulador!$H$17:$I$27,2,FALSE),0),0)</f>
        <v>0</v>
      </c>
      <c r="F1171" s="46" t="str">
        <f t="shared" ca="1" si="218"/>
        <v/>
      </c>
      <c r="G1171" s="43" t="str">
        <f ca="1">+IF(F1171&lt;&gt;"",F1171*VLOOKUP(YEAR($C1171),'Proyecciones DTF'!$B$4:$Y$112,IF(C1171&lt;EOMONTH($C$1,61),6,IF(AND(C1171&gt;=EOMONTH($C$1,61),C1171&lt;EOMONTH($C$1,90)),9,IF(AND(C1171&gt;=EOMONTH($C$1,91),C1171&lt;EOMONTH($C$1,120)),12,IF(AND(C1171&gt;=EOMONTH($C$1,121),C1171&lt;EOMONTH($C$1,150)),15,IF(AND(C1171&gt;=EOMONTH($C$1,151),C1171&lt;EOMONTH($C$1,180)),18,IF(AND(C1171&gt;=EOMONTH($C$1,181),C1171&lt;EOMONTH($C$1,210)),21,24))))))),"")</f>
        <v/>
      </c>
      <c r="H1171" s="47" t="str">
        <f ca="1">+IF(F1171&lt;&gt;"",F1171*VLOOKUP(YEAR($C1171),'Proyecciones DTF'!$B$4:$Y$112,IF(C1171&lt;EOMONTH($C$1,61),3,IF(AND(C1171&gt;=EOMONTH($C$1,61),C1171&lt;EOMONTH($C$1,90)),6,IF(AND(C1171&gt;=EOMONTH($C$1,91),C1171&lt;EOMONTH($C$1,120)),9,IF(AND(C1171&gt;=EOMONTH($C$1,121),C1171&lt;EOMONTH($C$1,150)),12,IF(AND(C1171&gt;=EOMONTH($C$1,151),C1171&lt;EOMONTH($C$1,180)),15,IF(AND(C1171&gt;=EOMONTH($C$1,181),C1171&lt;EOMONTH($C$1,210)),18,21))))))),"")</f>
        <v/>
      </c>
      <c r="I1171" s="88" t="str">
        <f t="shared" ca="1" si="210"/>
        <v/>
      </c>
      <c r="J1171" s="138" t="str">
        <f t="shared" ca="1" si="211"/>
        <v/>
      </c>
      <c r="K1171" s="43" t="str">
        <f ca="1">+IF(G1171&lt;&gt;"",SUM($G$7:G1171),"")</f>
        <v/>
      </c>
      <c r="L1171" s="46" t="str">
        <f t="shared" ca="1" si="212"/>
        <v/>
      </c>
      <c r="M1171" s="51" t="str">
        <f ca="1">+IF(H1171&lt;&gt;"",SUM($H$7:H1171),"")</f>
        <v/>
      </c>
      <c r="N1171" s="47" t="str">
        <f t="shared" ca="1" si="213"/>
        <v/>
      </c>
      <c r="O1171" s="46" t="str">
        <f t="shared" ca="1" si="214"/>
        <v/>
      </c>
      <c r="P1171" s="46" t="str">
        <f t="shared" ca="1" si="215"/>
        <v/>
      </c>
      <c r="Q1171" s="53" t="str">
        <f t="shared" ca="1" si="216"/>
        <v/>
      </c>
      <c r="R1171" s="53" t="str">
        <f t="shared" ca="1" si="217"/>
        <v/>
      </c>
    </row>
    <row r="1172" spans="1:18" x14ac:dyDescent="0.25">
      <c r="A1172" s="31">
        <v>1166</v>
      </c>
      <c r="B1172" s="37" t="str">
        <f t="shared" ca="1" si="208"/>
        <v/>
      </c>
      <c r="C1172" s="40" t="str">
        <f t="shared" ca="1" si="209"/>
        <v/>
      </c>
      <c r="D1172" s="43" t="str">
        <f ca="1">+IF($C1172&lt;&gt;"",VLOOKUP(YEAR($C1172),'Proyecciones cuota'!$B$5:$C$113,2,FALSE),"")</f>
        <v/>
      </c>
      <c r="E1172" s="171">
        <f ca="1">IFERROR(IF($D1172&lt;&gt;"",VLOOKUP(C1172,Simulador!$H$17:$I$27,2,FALSE),0),0)</f>
        <v>0</v>
      </c>
      <c r="F1172" s="46" t="str">
        <f t="shared" ca="1" si="218"/>
        <v/>
      </c>
      <c r="G1172" s="43" t="str">
        <f ca="1">+IF(F1172&lt;&gt;"",F1172*VLOOKUP(YEAR($C1172),'Proyecciones DTF'!$B$4:$Y$112,IF(C1172&lt;EOMONTH($C$1,61),6,IF(AND(C1172&gt;=EOMONTH($C$1,61),C1172&lt;EOMONTH($C$1,90)),9,IF(AND(C1172&gt;=EOMONTH($C$1,91),C1172&lt;EOMONTH($C$1,120)),12,IF(AND(C1172&gt;=EOMONTH($C$1,121),C1172&lt;EOMONTH($C$1,150)),15,IF(AND(C1172&gt;=EOMONTH($C$1,151),C1172&lt;EOMONTH($C$1,180)),18,IF(AND(C1172&gt;=EOMONTH($C$1,181),C1172&lt;EOMONTH($C$1,210)),21,24))))))),"")</f>
        <v/>
      </c>
      <c r="H1172" s="47" t="str">
        <f ca="1">+IF(F1172&lt;&gt;"",F1172*VLOOKUP(YEAR($C1172),'Proyecciones DTF'!$B$4:$Y$112,IF(C1172&lt;EOMONTH($C$1,61),3,IF(AND(C1172&gt;=EOMONTH($C$1,61),C1172&lt;EOMONTH($C$1,90)),6,IF(AND(C1172&gt;=EOMONTH($C$1,91),C1172&lt;EOMONTH($C$1,120)),9,IF(AND(C1172&gt;=EOMONTH($C$1,121),C1172&lt;EOMONTH($C$1,150)),12,IF(AND(C1172&gt;=EOMONTH($C$1,151),C1172&lt;EOMONTH($C$1,180)),15,IF(AND(C1172&gt;=EOMONTH($C$1,181),C1172&lt;EOMONTH($C$1,210)),18,21))))))),"")</f>
        <v/>
      </c>
      <c r="I1172" s="88" t="str">
        <f t="shared" ca="1" si="210"/>
        <v/>
      </c>
      <c r="J1172" s="138" t="str">
        <f t="shared" ca="1" si="211"/>
        <v/>
      </c>
      <c r="K1172" s="43" t="str">
        <f ca="1">+IF(G1172&lt;&gt;"",SUM($G$7:G1172),"")</f>
        <v/>
      </c>
      <c r="L1172" s="46" t="str">
        <f t="shared" ca="1" si="212"/>
        <v/>
      </c>
      <c r="M1172" s="51" t="str">
        <f ca="1">+IF(H1172&lt;&gt;"",SUM($H$7:H1172),"")</f>
        <v/>
      </c>
      <c r="N1172" s="47" t="str">
        <f t="shared" ca="1" si="213"/>
        <v/>
      </c>
      <c r="O1172" s="46" t="str">
        <f t="shared" ca="1" si="214"/>
        <v/>
      </c>
      <c r="P1172" s="46" t="str">
        <f t="shared" ca="1" si="215"/>
        <v/>
      </c>
      <c r="Q1172" s="53" t="str">
        <f t="shared" ca="1" si="216"/>
        <v/>
      </c>
      <c r="R1172" s="53" t="str">
        <f t="shared" ca="1" si="217"/>
        <v/>
      </c>
    </row>
    <row r="1173" spans="1:18" x14ac:dyDescent="0.25">
      <c r="A1173" s="31">
        <v>1167</v>
      </c>
      <c r="B1173" s="37" t="str">
        <f t="shared" ca="1" si="208"/>
        <v/>
      </c>
      <c r="C1173" s="40" t="str">
        <f t="shared" ca="1" si="209"/>
        <v/>
      </c>
      <c r="D1173" s="43" t="str">
        <f ca="1">+IF($C1173&lt;&gt;"",VLOOKUP(YEAR($C1173),'Proyecciones cuota'!$B$5:$C$113,2,FALSE),"")</f>
        <v/>
      </c>
      <c r="E1173" s="171">
        <f ca="1">IFERROR(IF($D1173&lt;&gt;"",VLOOKUP(C1173,Simulador!$H$17:$I$27,2,FALSE),0),0)</f>
        <v>0</v>
      </c>
      <c r="F1173" s="46" t="str">
        <f t="shared" ca="1" si="218"/>
        <v/>
      </c>
      <c r="G1173" s="43" t="str">
        <f ca="1">+IF(F1173&lt;&gt;"",F1173*VLOOKUP(YEAR($C1173),'Proyecciones DTF'!$B$4:$Y$112,IF(C1173&lt;EOMONTH($C$1,61),6,IF(AND(C1173&gt;=EOMONTH($C$1,61),C1173&lt;EOMONTH($C$1,90)),9,IF(AND(C1173&gt;=EOMONTH($C$1,91),C1173&lt;EOMONTH($C$1,120)),12,IF(AND(C1173&gt;=EOMONTH($C$1,121),C1173&lt;EOMONTH($C$1,150)),15,IF(AND(C1173&gt;=EOMONTH($C$1,151),C1173&lt;EOMONTH($C$1,180)),18,IF(AND(C1173&gt;=EOMONTH($C$1,181),C1173&lt;EOMONTH($C$1,210)),21,24))))))),"")</f>
        <v/>
      </c>
      <c r="H1173" s="47" t="str">
        <f ca="1">+IF(F1173&lt;&gt;"",F1173*VLOOKUP(YEAR($C1173),'Proyecciones DTF'!$B$4:$Y$112,IF(C1173&lt;EOMONTH($C$1,61),3,IF(AND(C1173&gt;=EOMONTH($C$1,61),C1173&lt;EOMONTH($C$1,90)),6,IF(AND(C1173&gt;=EOMONTH($C$1,91),C1173&lt;EOMONTH($C$1,120)),9,IF(AND(C1173&gt;=EOMONTH($C$1,121),C1173&lt;EOMONTH($C$1,150)),12,IF(AND(C1173&gt;=EOMONTH($C$1,151),C1173&lt;EOMONTH($C$1,180)),15,IF(AND(C1173&gt;=EOMONTH($C$1,181),C1173&lt;EOMONTH($C$1,210)),18,21))))))),"")</f>
        <v/>
      </c>
      <c r="I1173" s="88" t="str">
        <f t="shared" ca="1" si="210"/>
        <v/>
      </c>
      <c r="J1173" s="138" t="str">
        <f t="shared" ca="1" si="211"/>
        <v/>
      </c>
      <c r="K1173" s="43" t="str">
        <f ca="1">+IF(G1173&lt;&gt;"",SUM($G$7:G1173),"")</f>
        <v/>
      </c>
      <c r="L1173" s="46" t="str">
        <f t="shared" ca="1" si="212"/>
        <v/>
      </c>
      <c r="M1173" s="51" t="str">
        <f ca="1">+IF(H1173&lt;&gt;"",SUM($H$7:H1173),"")</f>
        <v/>
      </c>
      <c r="N1173" s="47" t="str">
        <f t="shared" ca="1" si="213"/>
        <v/>
      </c>
      <c r="O1173" s="46" t="str">
        <f t="shared" ca="1" si="214"/>
        <v/>
      </c>
      <c r="P1173" s="46" t="str">
        <f t="shared" ca="1" si="215"/>
        <v/>
      </c>
      <c r="Q1173" s="53" t="str">
        <f t="shared" ca="1" si="216"/>
        <v/>
      </c>
      <c r="R1173" s="53" t="str">
        <f t="shared" ca="1" si="217"/>
        <v/>
      </c>
    </row>
    <row r="1174" spans="1:18" x14ac:dyDescent="0.25">
      <c r="A1174" s="31">
        <v>1168</v>
      </c>
      <c r="B1174" s="37" t="str">
        <f t="shared" ca="1" si="208"/>
        <v/>
      </c>
      <c r="C1174" s="40" t="str">
        <f t="shared" ca="1" si="209"/>
        <v/>
      </c>
      <c r="D1174" s="43" t="str">
        <f ca="1">+IF($C1174&lt;&gt;"",VLOOKUP(YEAR($C1174),'Proyecciones cuota'!$B$5:$C$113,2,FALSE),"")</f>
        <v/>
      </c>
      <c r="E1174" s="171">
        <f ca="1">IFERROR(IF($D1174&lt;&gt;"",VLOOKUP(C1174,Simulador!$H$17:$I$27,2,FALSE),0),0)</f>
        <v>0</v>
      </c>
      <c r="F1174" s="46" t="str">
        <f t="shared" ca="1" si="218"/>
        <v/>
      </c>
      <c r="G1174" s="43" t="str">
        <f ca="1">+IF(F1174&lt;&gt;"",F1174*VLOOKUP(YEAR($C1174),'Proyecciones DTF'!$B$4:$Y$112,IF(C1174&lt;EOMONTH($C$1,61),6,IF(AND(C1174&gt;=EOMONTH($C$1,61),C1174&lt;EOMONTH($C$1,90)),9,IF(AND(C1174&gt;=EOMONTH($C$1,91),C1174&lt;EOMONTH($C$1,120)),12,IF(AND(C1174&gt;=EOMONTH($C$1,121),C1174&lt;EOMONTH($C$1,150)),15,IF(AND(C1174&gt;=EOMONTH($C$1,151),C1174&lt;EOMONTH($C$1,180)),18,IF(AND(C1174&gt;=EOMONTH($C$1,181),C1174&lt;EOMONTH($C$1,210)),21,24))))))),"")</f>
        <v/>
      </c>
      <c r="H1174" s="47" t="str">
        <f ca="1">+IF(F1174&lt;&gt;"",F1174*VLOOKUP(YEAR($C1174),'Proyecciones DTF'!$B$4:$Y$112,IF(C1174&lt;EOMONTH($C$1,61),3,IF(AND(C1174&gt;=EOMONTH($C$1,61),C1174&lt;EOMONTH($C$1,90)),6,IF(AND(C1174&gt;=EOMONTH($C$1,91),C1174&lt;EOMONTH($C$1,120)),9,IF(AND(C1174&gt;=EOMONTH($C$1,121),C1174&lt;EOMONTH($C$1,150)),12,IF(AND(C1174&gt;=EOMONTH($C$1,151),C1174&lt;EOMONTH($C$1,180)),15,IF(AND(C1174&gt;=EOMONTH($C$1,181),C1174&lt;EOMONTH($C$1,210)),18,21))))))),"")</f>
        <v/>
      </c>
      <c r="I1174" s="88" t="str">
        <f t="shared" ca="1" si="210"/>
        <v/>
      </c>
      <c r="J1174" s="138" t="str">
        <f t="shared" ca="1" si="211"/>
        <v/>
      </c>
      <c r="K1174" s="43" t="str">
        <f ca="1">+IF(G1174&lt;&gt;"",SUM($G$7:G1174),"")</f>
        <v/>
      </c>
      <c r="L1174" s="46" t="str">
        <f t="shared" ca="1" si="212"/>
        <v/>
      </c>
      <c r="M1174" s="51" t="str">
        <f ca="1">+IF(H1174&lt;&gt;"",SUM($H$7:H1174),"")</f>
        <v/>
      </c>
      <c r="N1174" s="47" t="str">
        <f t="shared" ca="1" si="213"/>
        <v/>
      </c>
      <c r="O1174" s="46" t="str">
        <f t="shared" ca="1" si="214"/>
        <v/>
      </c>
      <c r="P1174" s="46" t="str">
        <f t="shared" ca="1" si="215"/>
        <v/>
      </c>
      <c r="Q1174" s="53" t="str">
        <f t="shared" ca="1" si="216"/>
        <v/>
      </c>
      <c r="R1174" s="53" t="str">
        <f t="shared" ca="1" si="217"/>
        <v/>
      </c>
    </row>
    <row r="1175" spans="1:18" x14ac:dyDescent="0.25">
      <c r="A1175" s="31">
        <v>1169</v>
      </c>
      <c r="B1175" s="37" t="str">
        <f t="shared" ca="1" si="208"/>
        <v/>
      </c>
      <c r="C1175" s="40" t="str">
        <f t="shared" ca="1" si="209"/>
        <v/>
      </c>
      <c r="D1175" s="43" t="str">
        <f ca="1">+IF($C1175&lt;&gt;"",VLOOKUP(YEAR($C1175),'Proyecciones cuota'!$B$5:$C$113,2,FALSE),"")</f>
        <v/>
      </c>
      <c r="E1175" s="171">
        <f ca="1">IFERROR(IF($D1175&lt;&gt;"",VLOOKUP(C1175,Simulador!$H$17:$I$27,2,FALSE),0),0)</f>
        <v>0</v>
      </c>
      <c r="F1175" s="46" t="str">
        <f t="shared" ca="1" si="218"/>
        <v/>
      </c>
      <c r="G1175" s="43" t="str">
        <f ca="1">+IF(F1175&lt;&gt;"",F1175*VLOOKUP(YEAR($C1175),'Proyecciones DTF'!$B$4:$Y$112,IF(C1175&lt;EOMONTH($C$1,61),6,IF(AND(C1175&gt;=EOMONTH($C$1,61),C1175&lt;EOMONTH($C$1,90)),9,IF(AND(C1175&gt;=EOMONTH($C$1,91),C1175&lt;EOMONTH($C$1,120)),12,IF(AND(C1175&gt;=EOMONTH($C$1,121),C1175&lt;EOMONTH($C$1,150)),15,IF(AND(C1175&gt;=EOMONTH($C$1,151),C1175&lt;EOMONTH($C$1,180)),18,IF(AND(C1175&gt;=EOMONTH($C$1,181),C1175&lt;EOMONTH($C$1,210)),21,24))))))),"")</f>
        <v/>
      </c>
      <c r="H1175" s="47" t="str">
        <f ca="1">+IF(F1175&lt;&gt;"",F1175*VLOOKUP(YEAR($C1175),'Proyecciones DTF'!$B$4:$Y$112,IF(C1175&lt;EOMONTH($C$1,61),3,IF(AND(C1175&gt;=EOMONTH($C$1,61),C1175&lt;EOMONTH($C$1,90)),6,IF(AND(C1175&gt;=EOMONTH($C$1,91),C1175&lt;EOMONTH($C$1,120)),9,IF(AND(C1175&gt;=EOMONTH($C$1,121),C1175&lt;EOMONTH($C$1,150)),12,IF(AND(C1175&gt;=EOMONTH($C$1,151),C1175&lt;EOMONTH($C$1,180)),15,IF(AND(C1175&gt;=EOMONTH($C$1,181),C1175&lt;EOMONTH($C$1,210)),18,21))))))),"")</f>
        <v/>
      </c>
      <c r="I1175" s="88" t="str">
        <f t="shared" ca="1" si="210"/>
        <v/>
      </c>
      <c r="J1175" s="138" t="str">
        <f t="shared" ca="1" si="211"/>
        <v/>
      </c>
      <c r="K1175" s="43" t="str">
        <f ca="1">+IF(G1175&lt;&gt;"",SUM($G$7:G1175),"")</f>
        <v/>
      </c>
      <c r="L1175" s="46" t="str">
        <f t="shared" ca="1" si="212"/>
        <v/>
      </c>
      <c r="M1175" s="51" t="str">
        <f ca="1">+IF(H1175&lt;&gt;"",SUM($H$7:H1175),"")</f>
        <v/>
      </c>
      <c r="N1175" s="47" t="str">
        <f t="shared" ca="1" si="213"/>
        <v/>
      </c>
      <c r="O1175" s="46" t="str">
        <f t="shared" ca="1" si="214"/>
        <v/>
      </c>
      <c r="P1175" s="46" t="str">
        <f t="shared" ca="1" si="215"/>
        <v/>
      </c>
      <c r="Q1175" s="53" t="str">
        <f t="shared" ca="1" si="216"/>
        <v/>
      </c>
      <c r="R1175" s="53" t="str">
        <f t="shared" ca="1" si="217"/>
        <v/>
      </c>
    </row>
    <row r="1176" spans="1:18" x14ac:dyDescent="0.25">
      <c r="A1176" s="31">
        <v>1170</v>
      </c>
      <c r="B1176" s="37" t="str">
        <f t="shared" ca="1" si="208"/>
        <v/>
      </c>
      <c r="C1176" s="40" t="str">
        <f t="shared" ca="1" si="209"/>
        <v/>
      </c>
      <c r="D1176" s="43" t="str">
        <f ca="1">+IF($C1176&lt;&gt;"",VLOOKUP(YEAR($C1176),'Proyecciones cuota'!$B$5:$C$113,2,FALSE),"")</f>
        <v/>
      </c>
      <c r="E1176" s="171">
        <f ca="1">IFERROR(IF($D1176&lt;&gt;"",VLOOKUP(C1176,Simulador!$H$17:$I$27,2,FALSE),0),0)</f>
        <v>0</v>
      </c>
      <c r="F1176" s="46" t="str">
        <f t="shared" ca="1" si="218"/>
        <v/>
      </c>
      <c r="G1176" s="43" t="str">
        <f ca="1">+IF(F1176&lt;&gt;"",F1176*VLOOKUP(YEAR($C1176),'Proyecciones DTF'!$B$4:$Y$112,IF(C1176&lt;EOMONTH($C$1,61),6,IF(AND(C1176&gt;=EOMONTH($C$1,61),C1176&lt;EOMONTH($C$1,90)),9,IF(AND(C1176&gt;=EOMONTH($C$1,91),C1176&lt;EOMONTH($C$1,120)),12,IF(AND(C1176&gt;=EOMONTH($C$1,121),C1176&lt;EOMONTH($C$1,150)),15,IF(AND(C1176&gt;=EOMONTH($C$1,151),C1176&lt;EOMONTH($C$1,180)),18,IF(AND(C1176&gt;=EOMONTH($C$1,181),C1176&lt;EOMONTH($C$1,210)),21,24))))))),"")</f>
        <v/>
      </c>
      <c r="H1176" s="47" t="str">
        <f ca="1">+IF(F1176&lt;&gt;"",F1176*VLOOKUP(YEAR($C1176),'Proyecciones DTF'!$B$4:$Y$112,IF(C1176&lt;EOMONTH($C$1,61),3,IF(AND(C1176&gt;=EOMONTH($C$1,61),C1176&lt;EOMONTH($C$1,90)),6,IF(AND(C1176&gt;=EOMONTH($C$1,91),C1176&lt;EOMONTH($C$1,120)),9,IF(AND(C1176&gt;=EOMONTH($C$1,121),C1176&lt;EOMONTH($C$1,150)),12,IF(AND(C1176&gt;=EOMONTH($C$1,151),C1176&lt;EOMONTH($C$1,180)),15,IF(AND(C1176&gt;=EOMONTH($C$1,181),C1176&lt;EOMONTH($C$1,210)),18,21))))))),"")</f>
        <v/>
      </c>
      <c r="I1176" s="88" t="str">
        <f t="shared" ca="1" si="210"/>
        <v/>
      </c>
      <c r="J1176" s="138" t="str">
        <f t="shared" ca="1" si="211"/>
        <v/>
      </c>
      <c r="K1176" s="43" t="str">
        <f ca="1">+IF(G1176&lt;&gt;"",SUM($G$7:G1176),"")</f>
        <v/>
      </c>
      <c r="L1176" s="46" t="str">
        <f t="shared" ca="1" si="212"/>
        <v/>
      </c>
      <c r="M1176" s="51" t="str">
        <f ca="1">+IF(H1176&lt;&gt;"",SUM($H$7:H1176),"")</f>
        <v/>
      </c>
      <c r="N1176" s="47" t="str">
        <f t="shared" ca="1" si="213"/>
        <v/>
      </c>
      <c r="O1176" s="46" t="str">
        <f t="shared" ca="1" si="214"/>
        <v/>
      </c>
      <c r="P1176" s="46" t="str">
        <f t="shared" ca="1" si="215"/>
        <v/>
      </c>
      <c r="Q1176" s="53" t="str">
        <f t="shared" ca="1" si="216"/>
        <v/>
      </c>
      <c r="R1176" s="53" t="str">
        <f t="shared" ca="1" si="217"/>
        <v/>
      </c>
    </row>
    <row r="1177" spans="1:18" x14ac:dyDescent="0.25">
      <c r="A1177" s="31">
        <v>1171</v>
      </c>
      <c r="B1177" s="37" t="str">
        <f t="shared" ca="1" si="208"/>
        <v/>
      </c>
      <c r="C1177" s="40" t="str">
        <f t="shared" ca="1" si="209"/>
        <v/>
      </c>
      <c r="D1177" s="43" t="str">
        <f ca="1">+IF($C1177&lt;&gt;"",VLOOKUP(YEAR($C1177),'Proyecciones cuota'!$B$5:$C$113,2,FALSE),"")</f>
        <v/>
      </c>
      <c r="E1177" s="171">
        <f ca="1">IFERROR(IF($D1177&lt;&gt;"",VLOOKUP(C1177,Simulador!$H$17:$I$27,2,FALSE),0),0)</f>
        <v>0</v>
      </c>
      <c r="F1177" s="46" t="str">
        <f t="shared" ca="1" si="218"/>
        <v/>
      </c>
      <c r="G1177" s="43" t="str">
        <f ca="1">+IF(F1177&lt;&gt;"",F1177*VLOOKUP(YEAR($C1177),'Proyecciones DTF'!$B$4:$Y$112,IF(C1177&lt;EOMONTH($C$1,61),6,IF(AND(C1177&gt;=EOMONTH($C$1,61),C1177&lt;EOMONTH($C$1,90)),9,IF(AND(C1177&gt;=EOMONTH($C$1,91),C1177&lt;EOMONTH($C$1,120)),12,IF(AND(C1177&gt;=EOMONTH($C$1,121),C1177&lt;EOMONTH($C$1,150)),15,IF(AND(C1177&gt;=EOMONTH($C$1,151),C1177&lt;EOMONTH($C$1,180)),18,IF(AND(C1177&gt;=EOMONTH($C$1,181),C1177&lt;EOMONTH($C$1,210)),21,24))))))),"")</f>
        <v/>
      </c>
      <c r="H1177" s="47" t="str">
        <f ca="1">+IF(F1177&lt;&gt;"",F1177*VLOOKUP(YEAR($C1177),'Proyecciones DTF'!$B$4:$Y$112,IF(C1177&lt;EOMONTH($C$1,61),3,IF(AND(C1177&gt;=EOMONTH($C$1,61),C1177&lt;EOMONTH($C$1,90)),6,IF(AND(C1177&gt;=EOMONTH($C$1,91),C1177&lt;EOMONTH($C$1,120)),9,IF(AND(C1177&gt;=EOMONTH($C$1,121),C1177&lt;EOMONTH($C$1,150)),12,IF(AND(C1177&gt;=EOMONTH($C$1,151),C1177&lt;EOMONTH($C$1,180)),15,IF(AND(C1177&gt;=EOMONTH($C$1,181),C1177&lt;EOMONTH($C$1,210)),18,21))))))),"")</f>
        <v/>
      </c>
      <c r="I1177" s="88" t="str">
        <f t="shared" ca="1" si="210"/>
        <v/>
      </c>
      <c r="J1177" s="138" t="str">
        <f t="shared" ca="1" si="211"/>
        <v/>
      </c>
      <c r="K1177" s="43" t="str">
        <f ca="1">+IF(G1177&lt;&gt;"",SUM($G$7:G1177),"")</f>
        <v/>
      </c>
      <c r="L1177" s="46" t="str">
        <f t="shared" ca="1" si="212"/>
        <v/>
      </c>
      <c r="M1177" s="51" t="str">
        <f ca="1">+IF(H1177&lt;&gt;"",SUM($H$7:H1177),"")</f>
        <v/>
      </c>
      <c r="N1177" s="47" t="str">
        <f t="shared" ca="1" si="213"/>
        <v/>
      </c>
      <c r="O1177" s="46" t="str">
        <f t="shared" ca="1" si="214"/>
        <v/>
      </c>
      <c r="P1177" s="46" t="str">
        <f t="shared" ca="1" si="215"/>
        <v/>
      </c>
      <c r="Q1177" s="53" t="str">
        <f t="shared" ca="1" si="216"/>
        <v/>
      </c>
      <c r="R1177" s="53" t="str">
        <f t="shared" ca="1" si="217"/>
        <v/>
      </c>
    </row>
    <row r="1178" spans="1:18" x14ac:dyDescent="0.25">
      <c r="A1178" s="31">
        <v>1172</v>
      </c>
      <c r="B1178" s="37" t="str">
        <f t="shared" ca="1" si="208"/>
        <v/>
      </c>
      <c r="C1178" s="40" t="str">
        <f t="shared" ca="1" si="209"/>
        <v/>
      </c>
      <c r="D1178" s="43" t="str">
        <f ca="1">+IF($C1178&lt;&gt;"",VLOOKUP(YEAR($C1178),'Proyecciones cuota'!$B$5:$C$113,2,FALSE),"")</f>
        <v/>
      </c>
      <c r="E1178" s="171">
        <f ca="1">IFERROR(IF($D1178&lt;&gt;"",VLOOKUP(C1178,Simulador!$H$17:$I$27,2,FALSE),0),0)</f>
        <v>0</v>
      </c>
      <c r="F1178" s="46" t="str">
        <f t="shared" ca="1" si="218"/>
        <v/>
      </c>
      <c r="G1178" s="43" t="str">
        <f ca="1">+IF(F1178&lt;&gt;"",F1178*VLOOKUP(YEAR($C1178),'Proyecciones DTF'!$B$4:$Y$112,IF(C1178&lt;EOMONTH($C$1,61),6,IF(AND(C1178&gt;=EOMONTH($C$1,61),C1178&lt;EOMONTH($C$1,90)),9,IF(AND(C1178&gt;=EOMONTH($C$1,91),C1178&lt;EOMONTH($C$1,120)),12,IF(AND(C1178&gt;=EOMONTH($C$1,121),C1178&lt;EOMONTH($C$1,150)),15,IF(AND(C1178&gt;=EOMONTH($C$1,151),C1178&lt;EOMONTH($C$1,180)),18,IF(AND(C1178&gt;=EOMONTH($C$1,181),C1178&lt;EOMONTH($C$1,210)),21,24))))))),"")</f>
        <v/>
      </c>
      <c r="H1178" s="47" t="str">
        <f ca="1">+IF(F1178&lt;&gt;"",F1178*VLOOKUP(YEAR($C1178),'Proyecciones DTF'!$B$4:$Y$112,IF(C1178&lt;EOMONTH($C$1,61),3,IF(AND(C1178&gt;=EOMONTH($C$1,61),C1178&lt;EOMONTH($C$1,90)),6,IF(AND(C1178&gt;=EOMONTH($C$1,91),C1178&lt;EOMONTH($C$1,120)),9,IF(AND(C1178&gt;=EOMONTH($C$1,121),C1178&lt;EOMONTH($C$1,150)),12,IF(AND(C1178&gt;=EOMONTH($C$1,151),C1178&lt;EOMONTH($C$1,180)),15,IF(AND(C1178&gt;=EOMONTH($C$1,181),C1178&lt;EOMONTH($C$1,210)),18,21))))))),"")</f>
        <v/>
      </c>
      <c r="I1178" s="88" t="str">
        <f t="shared" ca="1" si="210"/>
        <v/>
      </c>
      <c r="J1178" s="138" t="str">
        <f t="shared" ca="1" si="211"/>
        <v/>
      </c>
      <c r="K1178" s="43" t="str">
        <f ca="1">+IF(G1178&lt;&gt;"",SUM($G$7:G1178),"")</f>
        <v/>
      </c>
      <c r="L1178" s="46" t="str">
        <f t="shared" ca="1" si="212"/>
        <v/>
      </c>
      <c r="M1178" s="51" t="str">
        <f ca="1">+IF(H1178&lt;&gt;"",SUM($H$7:H1178),"")</f>
        <v/>
      </c>
      <c r="N1178" s="47" t="str">
        <f t="shared" ca="1" si="213"/>
        <v/>
      </c>
      <c r="O1178" s="46" t="str">
        <f t="shared" ca="1" si="214"/>
        <v/>
      </c>
      <c r="P1178" s="46" t="str">
        <f t="shared" ca="1" si="215"/>
        <v/>
      </c>
      <c r="Q1178" s="53" t="str">
        <f t="shared" ca="1" si="216"/>
        <v/>
      </c>
      <c r="R1178" s="53" t="str">
        <f t="shared" ca="1" si="217"/>
        <v/>
      </c>
    </row>
    <row r="1179" spans="1:18" x14ac:dyDescent="0.25">
      <c r="A1179" s="31">
        <v>1173</v>
      </c>
      <c r="B1179" s="37" t="str">
        <f t="shared" ca="1" si="208"/>
        <v/>
      </c>
      <c r="C1179" s="40" t="str">
        <f t="shared" ca="1" si="209"/>
        <v/>
      </c>
      <c r="D1179" s="43" t="str">
        <f ca="1">+IF($C1179&lt;&gt;"",VLOOKUP(YEAR($C1179),'Proyecciones cuota'!$B$5:$C$113,2,FALSE),"")</f>
        <v/>
      </c>
      <c r="E1179" s="171">
        <f ca="1">IFERROR(IF($D1179&lt;&gt;"",VLOOKUP(C1179,Simulador!$H$17:$I$27,2,FALSE),0),0)</f>
        <v>0</v>
      </c>
      <c r="F1179" s="46" t="str">
        <f t="shared" ca="1" si="218"/>
        <v/>
      </c>
      <c r="G1179" s="43" t="str">
        <f ca="1">+IF(F1179&lt;&gt;"",F1179*VLOOKUP(YEAR($C1179),'Proyecciones DTF'!$B$4:$Y$112,IF(C1179&lt;EOMONTH($C$1,61),6,IF(AND(C1179&gt;=EOMONTH($C$1,61),C1179&lt;EOMONTH($C$1,90)),9,IF(AND(C1179&gt;=EOMONTH($C$1,91),C1179&lt;EOMONTH($C$1,120)),12,IF(AND(C1179&gt;=EOMONTH($C$1,121),C1179&lt;EOMONTH($C$1,150)),15,IF(AND(C1179&gt;=EOMONTH($C$1,151),C1179&lt;EOMONTH($C$1,180)),18,IF(AND(C1179&gt;=EOMONTH($C$1,181),C1179&lt;EOMONTH($C$1,210)),21,24))))))),"")</f>
        <v/>
      </c>
      <c r="H1179" s="47" t="str">
        <f ca="1">+IF(F1179&lt;&gt;"",F1179*VLOOKUP(YEAR($C1179),'Proyecciones DTF'!$B$4:$Y$112,IF(C1179&lt;EOMONTH($C$1,61),3,IF(AND(C1179&gt;=EOMONTH($C$1,61),C1179&lt;EOMONTH($C$1,90)),6,IF(AND(C1179&gt;=EOMONTH($C$1,91),C1179&lt;EOMONTH($C$1,120)),9,IF(AND(C1179&gt;=EOMONTH($C$1,121),C1179&lt;EOMONTH($C$1,150)),12,IF(AND(C1179&gt;=EOMONTH($C$1,151),C1179&lt;EOMONTH($C$1,180)),15,IF(AND(C1179&gt;=EOMONTH($C$1,181),C1179&lt;EOMONTH($C$1,210)),18,21))))))),"")</f>
        <v/>
      </c>
      <c r="I1179" s="88" t="str">
        <f t="shared" ca="1" si="210"/>
        <v/>
      </c>
      <c r="J1179" s="138" t="str">
        <f t="shared" ca="1" si="211"/>
        <v/>
      </c>
      <c r="K1179" s="43" t="str">
        <f ca="1">+IF(G1179&lt;&gt;"",SUM($G$7:G1179),"")</f>
        <v/>
      </c>
      <c r="L1179" s="46" t="str">
        <f t="shared" ca="1" si="212"/>
        <v/>
      </c>
      <c r="M1179" s="51" t="str">
        <f ca="1">+IF(H1179&lt;&gt;"",SUM($H$7:H1179),"")</f>
        <v/>
      </c>
      <c r="N1179" s="47" t="str">
        <f t="shared" ca="1" si="213"/>
        <v/>
      </c>
      <c r="O1179" s="46" t="str">
        <f t="shared" ca="1" si="214"/>
        <v/>
      </c>
      <c r="P1179" s="46" t="str">
        <f t="shared" ca="1" si="215"/>
        <v/>
      </c>
      <c r="Q1179" s="53" t="str">
        <f t="shared" ca="1" si="216"/>
        <v/>
      </c>
      <c r="R1179" s="53" t="str">
        <f t="shared" ca="1" si="217"/>
        <v/>
      </c>
    </row>
    <row r="1180" spans="1:18" x14ac:dyDescent="0.25">
      <c r="A1180" s="31">
        <v>1174</v>
      </c>
      <c r="B1180" s="37" t="str">
        <f t="shared" ca="1" si="208"/>
        <v/>
      </c>
      <c r="C1180" s="40" t="str">
        <f t="shared" ca="1" si="209"/>
        <v/>
      </c>
      <c r="D1180" s="43" t="str">
        <f ca="1">+IF($C1180&lt;&gt;"",VLOOKUP(YEAR($C1180),'Proyecciones cuota'!$B$5:$C$113,2,FALSE),"")</f>
        <v/>
      </c>
      <c r="E1180" s="171">
        <f ca="1">IFERROR(IF($D1180&lt;&gt;"",VLOOKUP(C1180,Simulador!$H$17:$I$27,2,FALSE),0),0)</f>
        <v>0</v>
      </c>
      <c r="F1180" s="46" t="str">
        <f t="shared" ca="1" si="218"/>
        <v/>
      </c>
      <c r="G1180" s="43" t="str">
        <f ca="1">+IF(F1180&lt;&gt;"",F1180*VLOOKUP(YEAR($C1180),'Proyecciones DTF'!$B$4:$Y$112,IF(C1180&lt;EOMONTH($C$1,61),6,IF(AND(C1180&gt;=EOMONTH($C$1,61),C1180&lt;EOMONTH($C$1,90)),9,IF(AND(C1180&gt;=EOMONTH($C$1,91),C1180&lt;EOMONTH($C$1,120)),12,IF(AND(C1180&gt;=EOMONTH($C$1,121),C1180&lt;EOMONTH($C$1,150)),15,IF(AND(C1180&gt;=EOMONTH($C$1,151),C1180&lt;EOMONTH($C$1,180)),18,IF(AND(C1180&gt;=EOMONTH($C$1,181),C1180&lt;EOMONTH($C$1,210)),21,24))))))),"")</f>
        <v/>
      </c>
      <c r="H1180" s="47" t="str">
        <f ca="1">+IF(F1180&lt;&gt;"",F1180*VLOOKUP(YEAR($C1180),'Proyecciones DTF'!$B$4:$Y$112,IF(C1180&lt;EOMONTH($C$1,61),3,IF(AND(C1180&gt;=EOMONTH($C$1,61),C1180&lt;EOMONTH($C$1,90)),6,IF(AND(C1180&gt;=EOMONTH($C$1,91),C1180&lt;EOMONTH($C$1,120)),9,IF(AND(C1180&gt;=EOMONTH($C$1,121),C1180&lt;EOMONTH($C$1,150)),12,IF(AND(C1180&gt;=EOMONTH($C$1,151),C1180&lt;EOMONTH($C$1,180)),15,IF(AND(C1180&gt;=EOMONTH($C$1,181),C1180&lt;EOMONTH($C$1,210)),18,21))))))),"")</f>
        <v/>
      </c>
      <c r="I1180" s="88" t="str">
        <f t="shared" ca="1" si="210"/>
        <v/>
      </c>
      <c r="J1180" s="138" t="str">
        <f t="shared" ca="1" si="211"/>
        <v/>
      </c>
      <c r="K1180" s="43" t="str">
        <f ca="1">+IF(G1180&lt;&gt;"",SUM($G$7:G1180),"")</f>
        <v/>
      </c>
      <c r="L1180" s="46" t="str">
        <f t="shared" ca="1" si="212"/>
        <v/>
      </c>
      <c r="M1180" s="51" t="str">
        <f ca="1">+IF(H1180&lt;&gt;"",SUM($H$7:H1180),"")</f>
        <v/>
      </c>
      <c r="N1180" s="47" t="str">
        <f t="shared" ca="1" si="213"/>
        <v/>
      </c>
      <c r="O1180" s="46" t="str">
        <f t="shared" ca="1" si="214"/>
        <v/>
      </c>
      <c r="P1180" s="46" t="str">
        <f t="shared" ca="1" si="215"/>
        <v/>
      </c>
      <c r="Q1180" s="53" t="str">
        <f t="shared" ca="1" si="216"/>
        <v/>
      </c>
      <c r="R1180" s="53" t="str">
        <f t="shared" ca="1" si="217"/>
        <v/>
      </c>
    </row>
    <row r="1181" spans="1:18" x14ac:dyDescent="0.25">
      <c r="A1181" s="31">
        <v>1175</v>
      </c>
      <c r="B1181" s="37" t="str">
        <f t="shared" ca="1" si="208"/>
        <v/>
      </c>
      <c r="C1181" s="40" t="str">
        <f t="shared" ca="1" si="209"/>
        <v/>
      </c>
      <c r="D1181" s="43" t="str">
        <f ca="1">+IF($C1181&lt;&gt;"",VLOOKUP(YEAR($C1181),'Proyecciones cuota'!$B$5:$C$113,2,FALSE),"")</f>
        <v/>
      </c>
      <c r="E1181" s="171">
        <f ca="1">IFERROR(IF($D1181&lt;&gt;"",VLOOKUP(C1181,Simulador!$H$17:$I$27,2,FALSE),0),0)</f>
        <v>0</v>
      </c>
      <c r="F1181" s="46" t="str">
        <f t="shared" ca="1" si="218"/>
        <v/>
      </c>
      <c r="G1181" s="43" t="str">
        <f ca="1">+IF(F1181&lt;&gt;"",F1181*VLOOKUP(YEAR($C1181),'Proyecciones DTF'!$B$4:$Y$112,IF(C1181&lt;EOMONTH($C$1,61),6,IF(AND(C1181&gt;=EOMONTH($C$1,61),C1181&lt;EOMONTH($C$1,90)),9,IF(AND(C1181&gt;=EOMONTH($C$1,91),C1181&lt;EOMONTH($C$1,120)),12,IF(AND(C1181&gt;=EOMONTH($C$1,121),C1181&lt;EOMONTH($C$1,150)),15,IF(AND(C1181&gt;=EOMONTH($C$1,151),C1181&lt;EOMONTH($C$1,180)),18,IF(AND(C1181&gt;=EOMONTH($C$1,181),C1181&lt;EOMONTH($C$1,210)),21,24))))))),"")</f>
        <v/>
      </c>
      <c r="H1181" s="47" t="str">
        <f ca="1">+IF(F1181&lt;&gt;"",F1181*VLOOKUP(YEAR($C1181),'Proyecciones DTF'!$B$4:$Y$112,IF(C1181&lt;EOMONTH($C$1,61),3,IF(AND(C1181&gt;=EOMONTH($C$1,61),C1181&lt;EOMONTH($C$1,90)),6,IF(AND(C1181&gt;=EOMONTH($C$1,91),C1181&lt;EOMONTH($C$1,120)),9,IF(AND(C1181&gt;=EOMONTH($C$1,121),C1181&lt;EOMONTH($C$1,150)),12,IF(AND(C1181&gt;=EOMONTH($C$1,151),C1181&lt;EOMONTH($C$1,180)),15,IF(AND(C1181&gt;=EOMONTH($C$1,181),C1181&lt;EOMONTH($C$1,210)),18,21))))))),"")</f>
        <v/>
      </c>
      <c r="I1181" s="88" t="str">
        <f t="shared" ca="1" si="210"/>
        <v/>
      </c>
      <c r="J1181" s="138" t="str">
        <f t="shared" ca="1" si="211"/>
        <v/>
      </c>
      <c r="K1181" s="43" t="str">
        <f ca="1">+IF(G1181&lt;&gt;"",SUM($G$7:G1181),"")</f>
        <v/>
      </c>
      <c r="L1181" s="46" t="str">
        <f t="shared" ca="1" si="212"/>
        <v/>
      </c>
      <c r="M1181" s="51" t="str">
        <f ca="1">+IF(H1181&lt;&gt;"",SUM($H$7:H1181),"")</f>
        <v/>
      </c>
      <c r="N1181" s="47" t="str">
        <f t="shared" ca="1" si="213"/>
        <v/>
      </c>
      <c r="O1181" s="46" t="str">
        <f t="shared" ca="1" si="214"/>
        <v/>
      </c>
      <c r="P1181" s="46" t="str">
        <f t="shared" ca="1" si="215"/>
        <v/>
      </c>
      <c r="Q1181" s="53" t="str">
        <f t="shared" ca="1" si="216"/>
        <v/>
      </c>
      <c r="R1181" s="53" t="str">
        <f t="shared" ca="1" si="217"/>
        <v/>
      </c>
    </row>
    <row r="1182" spans="1:18" x14ac:dyDescent="0.25">
      <c r="A1182" s="31">
        <v>1176</v>
      </c>
      <c r="B1182" s="37" t="str">
        <f t="shared" ca="1" si="208"/>
        <v/>
      </c>
      <c r="C1182" s="40" t="str">
        <f t="shared" ca="1" si="209"/>
        <v/>
      </c>
      <c r="D1182" s="43" t="str">
        <f ca="1">+IF($C1182&lt;&gt;"",VLOOKUP(YEAR($C1182),'Proyecciones cuota'!$B$5:$C$113,2,FALSE),"")</f>
        <v/>
      </c>
      <c r="E1182" s="171">
        <f ca="1">IFERROR(IF($D1182&lt;&gt;"",VLOOKUP(C1182,Simulador!$H$17:$I$27,2,FALSE),0),0)</f>
        <v>0</v>
      </c>
      <c r="F1182" s="46" t="str">
        <f t="shared" ca="1" si="218"/>
        <v/>
      </c>
      <c r="G1182" s="43" t="str">
        <f ca="1">+IF(F1182&lt;&gt;"",F1182*VLOOKUP(YEAR($C1182),'Proyecciones DTF'!$B$4:$Y$112,IF(C1182&lt;EOMONTH($C$1,61),6,IF(AND(C1182&gt;=EOMONTH($C$1,61),C1182&lt;EOMONTH($C$1,90)),9,IF(AND(C1182&gt;=EOMONTH($C$1,91),C1182&lt;EOMONTH($C$1,120)),12,IF(AND(C1182&gt;=EOMONTH($C$1,121),C1182&lt;EOMONTH($C$1,150)),15,IF(AND(C1182&gt;=EOMONTH($C$1,151),C1182&lt;EOMONTH($C$1,180)),18,IF(AND(C1182&gt;=EOMONTH($C$1,181),C1182&lt;EOMONTH($C$1,210)),21,24))))))),"")</f>
        <v/>
      </c>
      <c r="H1182" s="47" t="str">
        <f ca="1">+IF(F1182&lt;&gt;"",F1182*VLOOKUP(YEAR($C1182),'Proyecciones DTF'!$B$4:$Y$112,IF(C1182&lt;EOMONTH($C$1,61),3,IF(AND(C1182&gt;=EOMONTH($C$1,61),C1182&lt;EOMONTH($C$1,90)),6,IF(AND(C1182&gt;=EOMONTH($C$1,91),C1182&lt;EOMONTH($C$1,120)),9,IF(AND(C1182&gt;=EOMONTH($C$1,121),C1182&lt;EOMONTH($C$1,150)),12,IF(AND(C1182&gt;=EOMONTH($C$1,151),C1182&lt;EOMONTH($C$1,180)),15,IF(AND(C1182&gt;=EOMONTH($C$1,181),C1182&lt;EOMONTH($C$1,210)),18,21))))))),"")</f>
        <v/>
      </c>
      <c r="I1182" s="88" t="str">
        <f t="shared" ca="1" si="210"/>
        <v/>
      </c>
      <c r="J1182" s="138" t="str">
        <f t="shared" ca="1" si="211"/>
        <v/>
      </c>
      <c r="K1182" s="43" t="str">
        <f ca="1">+IF(G1182&lt;&gt;"",SUM($G$7:G1182),"")</f>
        <v/>
      </c>
      <c r="L1182" s="46" t="str">
        <f t="shared" ca="1" si="212"/>
        <v/>
      </c>
      <c r="M1182" s="51" t="str">
        <f ca="1">+IF(H1182&lt;&gt;"",SUM($H$7:H1182),"")</f>
        <v/>
      </c>
      <c r="N1182" s="47" t="str">
        <f t="shared" ca="1" si="213"/>
        <v/>
      </c>
      <c r="O1182" s="46" t="str">
        <f t="shared" ca="1" si="214"/>
        <v/>
      </c>
      <c r="P1182" s="46" t="str">
        <f t="shared" ca="1" si="215"/>
        <v/>
      </c>
      <c r="Q1182" s="53" t="str">
        <f t="shared" ca="1" si="216"/>
        <v/>
      </c>
      <c r="R1182" s="53" t="str">
        <f t="shared" ca="1" si="217"/>
        <v/>
      </c>
    </row>
    <row r="1183" spans="1:18" x14ac:dyDescent="0.25">
      <c r="A1183" s="31">
        <v>1177</v>
      </c>
      <c r="B1183" s="37" t="str">
        <f t="shared" ca="1" si="208"/>
        <v/>
      </c>
      <c r="C1183" s="40" t="str">
        <f t="shared" ca="1" si="209"/>
        <v/>
      </c>
      <c r="D1183" s="43" t="str">
        <f ca="1">+IF($C1183&lt;&gt;"",VLOOKUP(YEAR($C1183),'Proyecciones cuota'!$B$5:$C$113,2,FALSE),"")</f>
        <v/>
      </c>
      <c r="E1183" s="171">
        <f ca="1">IFERROR(IF($D1183&lt;&gt;"",VLOOKUP(C1183,Simulador!$H$17:$I$27,2,FALSE),0),0)</f>
        <v>0</v>
      </c>
      <c r="F1183" s="46" t="str">
        <f t="shared" ca="1" si="218"/>
        <v/>
      </c>
      <c r="G1183" s="43" t="str">
        <f ca="1">+IF(F1183&lt;&gt;"",F1183*VLOOKUP(YEAR($C1183),'Proyecciones DTF'!$B$4:$Y$112,IF(C1183&lt;EOMONTH($C$1,61),6,IF(AND(C1183&gt;=EOMONTH($C$1,61),C1183&lt;EOMONTH($C$1,90)),9,IF(AND(C1183&gt;=EOMONTH($C$1,91),C1183&lt;EOMONTH($C$1,120)),12,IF(AND(C1183&gt;=EOMONTH($C$1,121),C1183&lt;EOMONTH($C$1,150)),15,IF(AND(C1183&gt;=EOMONTH($C$1,151),C1183&lt;EOMONTH($C$1,180)),18,IF(AND(C1183&gt;=EOMONTH($C$1,181),C1183&lt;EOMONTH($C$1,210)),21,24))))))),"")</f>
        <v/>
      </c>
      <c r="H1183" s="47" t="str">
        <f ca="1">+IF(F1183&lt;&gt;"",F1183*VLOOKUP(YEAR($C1183),'Proyecciones DTF'!$B$4:$Y$112,IF(C1183&lt;EOMONTH($C$1,61),3,IF(AND(C1183&gt;=EOMONTH($C$1,61),C1183&lt;EOMONTH($C$1,90)),6,IF(AND(C1183&gt;=EOMONTH($C$1,91),C1183&lt;EOMONTH($C$1,120)),9,IF(AND(C1183&gt;=EOMONTH($C$1,121),C1183&lt;EOMONTH($C$1,150)),12,IF(AND(C1183&gt;=EOMONTH($C$1,151),C1183&lt;EOMONTH($C$1,180)),15,IF(AND(C1183&gt;=EOMONTH($C$1,181),C1183&lt;EOMONTH($C$1,210)),18,21))))))),"")</f>
        <v/>
      </c>
      <c r="I1183" s="88" t="str">
        <f t="shared" ca="1" si="210"/>
        <v/>
      </c>
      <c r="J1183" s="138" t="str">
        <f t="shared" ca="1" si="211"/>
        <v/>
      </c>
      <c r="K1183" s="43" t="str">
        <f ca="1">+IF(G1183&lt;&gt;"",SUM($G$7:G1183),"")</f>
        <v/>
      </c>
      <c r="L1183" s="46" t="str">
        <f t="shared" ca="1" si="212"/>
        <v/>
      </c>
      <c r="M1183" s="51" t="str">
        <f ca="1">+IF(H1183&lt;&gt;"",SUM($H$7:H1183),"")</f>
        <v/>
      </c>
      <c r="N1183" s="47" t="str">
        <f t="shared" ca="1" si="213"/>
        <v/>
      </c>
      <c r="O1183" s="46" t="str">
        <f t="shared" ca="1" si="214"/>
        <v/>
      </c>
      <c r="P1183" s="46" t="str">
        <f t="shared" ca="1" si="215"/>
        <v/>
      </c>
      <c r="Q1183" s="53" t="str">
        <f t="shared" ca="1" si="216"/>
        <v/>
      </c>
      <c r="R1183" s="53" t="str">
        <f t="shared" ca="1" si="217"/>
        <v/>
      </c>
    </row>
    <row r="1184" spans="1:18" x14ac:dyDescent="0.25">
      <c r="A1184" s="31">
        <v>1178</v>
      </c>
      <c r="B1184" s="37" t="str">
        <f t="shared" ca="1" si="208"/>
        <v/>
      </c>
      <c r="C1184" s="40" t="str">
        <f t="shared" ca="1" si="209"/>
        <v/>
      </c>
      <c r="D1184" s="43" t="str">
        <f ca="1">+IF($C1184&lt;&gt;"",VLOOKUP(YEAR($C1184),'Proyecciones cuota'!$B$5:$C$113,2,FALSE),"")</f>
        <v/>
      </c>
      <c r="E1184" s="171">
        <f ca="1">IFERROR(IF($D1184&lt;&gt;"",VLOOKUP(C1184,Simulador!$H$17:$I$27,2,FALSE),0),0)</f>
        <v>0</v>
      </c>
      <c r="F1184" s="46" t="str">
        <f t="shared" ca="1" si="218"/>
        <v/>
      </c>
      <c r="G1184" s="43" t="str">
        <f ca="1">+IF(F1184&lt;&gt;"",F1184*VLOOKUP(YEAR($C1184),'Proyecciones DTF'!$B$4:$Y$112,IF(C1184&lt;EOMONTH($C$1,61),6,IF(AND(C1184&gt;=EOMONTH($C$1,61),C1184&lt;EOMONTH($C$1,90)),9,IF(AND(C1184&gt;=EOMONTH($C$1,91),C1184&lt;EOMONTH($C$1,120)),12,IF(AND(C1184&gt;=EOMONTH($C$1,121),C1184&lt;EOMONTH($C$1,150)),15,IF(AND(C1184&gt;=EOMONTH($C$1,151),C1184&lt;EOMONTH($C$1,180)),18,IF(AND(C1184&gt;=EOMONTH($C$1,181),C1184&lt;EOMONTH($C$1,210)),21,24))))))),"")</f>
        <v/>
      </c>
      <c r="H1184" s="47" t="str">
        <f ca="1">+IF(F1184&lt;&gt;"",F1184*VLOOKUP(YEAR($C1184),'Proyecciones DTF'!$B$4:$Y$112,IF(C1184&lt;EOMONTH($C$1,61),3,IF(AND(C1184&gt;=EOMONTH($C$1,61),C1184&lt;EOMONTH($C$1,90)),6,IF(AND(C1184&gt;=EOMONTH($C$1,91),C1184&lt;EOMONTH($C$1,120)),9,IF(AND(C1184&gt;=EOMONTH($C$1,121),C1184&lt;EOMONTH($C$1,150)),12,IF(AND(C1184&gt;=EOMONTH($C$1,151),C1184&lt;EOMONTH($C$1,180)),15,IF(AND(C1184&gt;=EOMONTH($C$1,181),C1184&lt;EOMONTH($C$1,210)),18,21))))))),"")</f>
        <v/>
      </c>
      <c r="I1184" s="88" t="str">
        <f t="shared" ca="1" si="210"/>
        <v/>
      </c>
      <c r="J1184" s="138" t="str">
        <f t="shared" ca="1" si="211"/>
        <v/>
      </c>
      <c r="K1184" s="43" t="str">
        <f ca="1">+IF(G1184&lt;&gt;"",SUM($G$7:G1184),"")</f>
        <v/>
      </c>
      <c r="L1184" s="46" t="str">
        <f t="shared" ca="1" si="212"/>
        <v/>
      </c>
      <c r="M1184" s="51" t="str">
        <f ca="1">+IF(H1184&lt;&gt;"",SUM($H$7:H1184),"")</f>
        <v/>
      </c>
      <c r="N1184" s="47" t="str">
        <f t="shared" ref="N1184:N1206" ca="1" si="219">IF(M1184="","",M1184*$U$13)</f>
        <v/>
      </c>
      <c r="O1184" s="46" t="str">
        <f t="shared" ca="1" si="214"/>
        <v/>
      </c>
      <c r="P1184" s="46" t="str">
        <f t="shared" ca="1" si="215"/>
        <v/>
      </c>
      <c r="Q1184" s="53" t="str">
        <f t="shared" ca="1" si="216"/>
        <v/>
      </c>
      <c r="R1184" s="53" t="str">
        <f t="shared" ca="1" si="217"/>
        <v/>
      </c>
    </row>
    <row r="1185" spans="1:18" x14ac:dyDescent="0.25">
      <c r="A1185" s="31">
        <v>1179</v>
      </c>
      <c r="B1185" s="37" t="str">
        <f t="shared" ca="1" si="208"/>
        <v/>
      </c>
      <c r="C1185" s="40" t="str">
        <f t="shared" ca="1" si="209"/>
        <v/>
      </c>
      <c r="D1185" s="43" t="str">
        <f ca="1">+IF($C1185&lt;&gt;"",VLOOKUP(YEAR($C1185),'Proyecciones cuota'!$B$5:$C$113,2,FALSE),"")</f>
        <v/>
      </c>
      <c r="E1185" s="171">
        <f ca="1">IFERROR(IF($D1185&lt;&gt;"",VLOOKUP(C1185,Simulador!$H$17:$I$27,2,FALSE),0),0)</f>
        <v>0</v>
      </c>
      <c r="F1185" s="46" t="str">
        <f t="shared" ca="1" si="218"/>
        <v/>
      </c>
      <c r="G1185" s="43" t="str">
        <f ca="1">+IF(F1185&lt;&gt;"",F1185*VLOOKUP(YEAR($C1185),'Proyecciones DTF'!$B$4:$Y$112,IF(C1185&lt;EOMONTH($C$1,61),6,IF(AND(C1185&gt;=EOMONTH($C$1,61),C1185&lt;EOMONTH($C$1,90)),9,IF(AND(C1185&gt;=EOMONTH($C$1,91),C1185&lt;EOMONTH($C$1,120)),12,IF(AND(C1185&gt;=EOMONTH($C$1,121),C1185&lt;EOMONTH($C$1,150)),15,IF(AND(C1185&gt;=EOMONTH($C$1,151),C1185&lt;EOMONTH($C$1,180)),18,IF(AND(C1185&gt;=EOMONTH($C$1,181),C1185&lt;EOMONTH($C$1,210)),21,24))))))),"")</f>
        <v/>
      </c>
      <c r="H1185" s="47" t="str">
        <f ca="1">+IF(F1185&lt;&gt;"",F1185*VLOOKUP(YEAR($C1185),'Proyecciones DTF'!$B$4:$Y$112,IF(C1185&lt;EOMONTH($C$1,61),3,IF(AND(C1185&gt;=EOMONTH($C$1,61),C1185&lt;EOMONTH($C$1,90)),6,IF(AND(C1185&gt;=EOMONTH($C$1,91),C1185&lt;EOMONTH($C$1,120)),9,IF(AND(C1185&gt;=EOMONTH($C$1,121),C1185&lt;EOMONTH($C$1,150)),12,IF(AND(C1185&gt;=EOMONTH($C$1,151),C1185&lt;EOMONTH($C$1,180)),15,IF(AND(C1185&gt;=EOMONTH($C$1,181),C1185&lt;EOMONTH($C$1,210)),18,21))))))),"")</f>
        <v/>
      </c>
      <c r="I1185" s="88" t="str">
        <f t="shared" ca="1" si="210"/>
        <v/>
      </c>
      <c r="J1185" s="138" t="str">
        <f t="shared" ca="1" si="211"/>
        <v/>
      </c>
      <c r="K1185" s="43" t="str">
        <f ca="1">+IF(G1185&lt;&gt;"",SUM($G$7:G1185),"")</f>
        <v/>
      </c>
      <c r="L1185" s="46" t="str">
        <f t="shared" ca="1" si="212"/>
        <v/>
      </c>
      <c r="M1185" s="51" t="str">
        <f ca="1">+IF(H1185&lt;&gt;"",SUM($H$7:H1185),"")</f>
        <v/>
      </c>
      <c r="N1185" s="47" t="str">
        <f t="shared" ca="1" si="219"/>
        <v/>
      </c>
      <c r="O1185" s="46" t="str">
        <f t="shared" ca="1" si="214"/>
        <v/>
      </c>
      <c r="P1185" s="46" t="str">
        <f t="shared" ca="1" si="215"/>
        <v/>
      </c>
      <c r="Q1185" s="53" t="str">
        <f t="shared" ca="1" si="216"/>
        <v/>
      </c>
      <c r="R1185" s="53" t="str">
        <f t="shared" ca="1" si="217"/>
        <v/>
      </c>
    </row>
    <row r="1186" spans="1:18" x14ac:dyDescent="0.25">
      <c r="A1186" s="31">
        <v>1180</v>
      </c>
      <c r="B1186" s="37" t="str">
        <f t="shared" ca="1" si="208"/>
        <v/>
      </c>
      <c r="C1186" s="40" t="str">
        <f t="shared" ca="1" si="209"/>
        <v/>
      </c>
      <c r="D1186" s="43" t="str">
        <f ca="1">+IF($C1186&lt;&gt;"",VLOOKUP(YEAR($C1186),'Proyecciones cuota'!$B$5:$C$113,2,FALSE),"")</f>
        <v/>
      </c>
      <c r="E1186" s="171">
        <f ca="1">IFERROR(IF($D1186&lt;&gt;"",VLOOKUP(C1186,Simulador!$H$17:$I$27,2,FALSE),0),0)</f>
        <v>0</v>
      </c>
      <c r="F1186" s="46" t="str">
        <f t="shared" ca="1" si="218"/>
        <v/>
      </c>
      <c r="G1186" s="43" t="str">
        <f ca="1">+IF(F1186&lt;&gt;"",F1186*VLOOKUP(YEAR($C1186),'Proyecciones DTF'!$B$4:$Y$112,IF(C1186&lt;EOMONTH($C$1,61),6,IF(AND(C1186&gt;=EOMONTH($C$1,61),C1186&lt;EOMONTH($C$1,90)),9,IF(AND(C1186&gt;=EOMONTH($C$1,91),C1186&lt;EOMONTH($C$1,120)),12,IF(AND(C1186&gt;=EOMONTH($C$1,121),C1186&lt;EOMONTH($C$1,150)),15,IF(AND(C1186&gt;=EOMONTH($C$1,151),C1186&lt;EOMONTH($C$1,180)),18,IF(AND(C1186&gt;=EOMONTH($C$1,181),C1186&lt;EOMONTH($C$1,210)),21,24))))))),"")</f>
        <v/>
      </c>
      <c r="H1186" s="47" t="str">
        <f ca="1">+IF(F1186&lt;&gt;"",F1186*VLOOKUP(YEAR($C1186),'Proyecciones DTF'!$B$4:$Y$112,IF(C1186&lt;EOMONTH($C$1,61),3,IF(AND(C1186&gt;=EOMONTH($C$1,61),C1186&lt;EOMONTH($C$1,90)),6,IF(AND(C1186&gt;=EOMONTH($C$1,91),C1186&lt;EOMONTH($C$1,120)),9,IF(AND(C1186&gt;=EOMONTH($C$1,121),C1186&lt;EOMONTH($C$1,150)),12,IF(AND(C1186&gt;=EOMONTH($C$1,151),C1186&lt;EOMONTH($C$1,180)),15,IF(AND(C1186&gt;=EOMONTH($C$1,181),C1186&lt;EOMONTH($C$1,210)),18,21))))))),"")</f>
        <v/>
      </c>
      <c r="I1186" s="88" t="str">
        <f t="shared" ca="1" si="210"/>
        <v/>
      </c>
      <c r="J1186" s="138" t="str">
        <f t="shared" ca="1" si="211"/>
        <v/>
      </c>
      <c r="K1186" s="43" t="str">
        <f ca="1">+IF(G1186&lt;&gt;"",SUM($G$7:G1186),"")</f>
        <v/>
      </c>
      <c r="L1186" s="46" t="str">
        <f t="shared" ca="1" si="212"/>
        <v/>
      </c>
      <c r="M1186" s="51" t="str">
        <f ca="1">+IF(H1186&lt;&gt;"",SUM($H$7:H1186),"")</f>
        <v/>
      </c>
      <c r="N1186" s="47" t="str">
        <f t="shared" ca="1" si="219"/>
        <v/>
      </c>
      <c r="O1186" s="46" t="str">
        <f t="shared" ca="1" si="214"/>
        <v/>
      </c>
      <c r="P1186" s="46" t="str">
        <f t="shared" ca="1" si="215"/>
        <v/>
      </c>
      <c r="Q1186" s="53" t="str">
        <f t="shared" ca="1" si="216"/>
        <v/>
      </c>
      <c r="R1186" s="53" t="str">
        <f t="shared" ca="1" si="217"/>
        <v/>
      </c>
    </row>
    <row r="1187" spans="1:18" x14ac:dyDescent="0.25">
      <c r="A1187" s="31">
        <v>1181</v>
      </c>
      <c r="B1187" s="37" t="str">
        <f t="shared" ca="1" si="208"/>
        <v/>
      </c>
      <c r="C1187" s="40" t="str">
        <f t="shared" ca="1" si="209"/>
        <v/>
      </c>
      <c r="D1187" s="43" t="str">
        <f ca="1">+IF($C1187&lt;&gt;"",VLOOKUP(YEAR($C1187),'Proyecciones cuota'!$B$5:$C$113,2,FALSE),"")</f>
        <v/>
      </c>
      <c r="E1187" s="171">
        <f ca="1">IFERROR(IF($D1187&lt;&gt;"",VLOOKUP(C1187,Simulador!$H$17:$I$27,2,FALSE),0),0)</f>
        <v>0</v>
      </c>
      <c r="F1187" s="46" t="str">
        <f t="shared" ca="1" si="218"/>
        <v/>
      </c>
      <c r="G1187" s="43" t="str">
        <f ca="1">+IF(F1187&lt;&gt;"",F1187*VLOOKUP(YEAR($C1187),'Proyecciones DTF'!$B$4:$Y$112,IF(C1187&lt;EOMONTH($C$1,61),6,IF(AND(C1187&gt;=EOMONTH($C$1,61),C1187&lt;EOMONTH($C$1,90)),9,IF(AND(C1187&gt;=EOMONTH($C$1,91),C1187&lt;EOMONTH($C$1,120)),12,IF(AND(C1187&gt;=EOMONTH($C$1,121),C1187&lt;EOMONTH($C$1,150)),15,IF(AND(C1187&gt;=EOMONTH($C$1,151),C1187&lt;EOMONTH($C$1,180)),18,IF(AND(C1187&gt;=EOMONTH($C$1,181),C1187&lt;EOMONTH($C$1,210)),21,24))))))),"")</f>
        <v/>
      </c>
      <c r="H1187" s="47" t="str">
        <f ca="1">+IF(F1187&lt;&gt;"",F1187*VLOOKUP(YEAR($C1187),'Proyecciones DTF'!$B$4:$Y$112,IF(C1187&lt;EOMONTH($C$1,61),3,IF(AND(C1187&gt;=EOMONTH($C$1,61),C1187&lt;EOMONTH($C$1,90)),6,IF(AND(C1187&gt;=EOMONTH($C$1,91),C1187&lt;EOMONTH($C$1,120)),9,IF(AND(C1187&gt;=EOMONTH($C$1,121),C1187&lt;EOMONTH($C$1,150)),12,IF(AND(C1187&gt;=EOMONTH($C$1,151),C1187&lt;EOMONTH($C$1,180)),15,IF(AND(C1187&gt;=EOMONTH($C$1,181),C1187&lt;EOMONTH($C$1,210)),18,21))))))),"")</f>
        <v/>
      </c>
      <c r="I1187" s="88" t="str">
        <f t="shared" ca="1" si="210"/>
        <v/>
      </c>
      <c r="J1187" s="138" t="str">
        <f t="shared" ca="1" si="211"/>
        <v/>
      </c>
      <c r="K1187" s="43" t="str">
        <f ca="1">+IF(G1187&lt;&gt;"",SUM($G$7:G1187),"")</f>
        <v/>
      </c>
      <c r="L1187" s="46" t="str">
        <f t="shared" ca="1" si="212"/>
        <v/>
      </c>
      <c r="M1187" s="51" t="str">
        <f ca="1">+IF(H1187&lt;&gt;"",SUM($H$7:H1187),"")</f>
        <v/>
      </c>
      <c r="N1187" s="47" t="str">
        <f t="shared" ca="1" si="219"/>
        <v/>
      </c>
      <c r="O1187" s="46" t="str">
        <f t="shared" ca="1" si="214"/>
        <v/>
      </c>
      <c r="P1187" s="46" t="str">
        <f t="shared" ca="1" si="215"/>
        <v/>
      </c>
      <c r="Q1187" s="53" t="str">
        <f t="shared" ca="1" si="216"/>
        <v/>
      </c>
      <c r="R1187" s="53" t="str">
        <f t="shared" ca="1" si="217"/>
        <v/>
      </c>
    </row>
    <row r="1188" spans="1:18" x14ac:dyDescent="0.25">
      <c r="A1188" s="31">
        <v>1182</v>
      </c>
      <c r="B1188" s="37" t="str">
        <f t="shared" ca="1" si="208"/>
        <v/>
      </c>
      <c r="C1188" s="40" t="str">
        <f t="shared" ca="1" si="209"/>
        <v/>
      </c>
      <c r="D1188" s="43" t="str">
        <f ca="1">+IF($C1188&lt;&gt;"",VLOOKUP(YEAR($C1188),'Proyecciones cuota'!$B$5:$C$113,2,FALSE),"")</f>
        <v/>
      </c>
      <c r="E1188" s="171">
        <f ca="1">IFERROR(IF($D1188&lt;&gt;"",VLOOKUP(C1188,Simulador!$H$17:$I$27,2,FALSE),0),0)</f>
        <v>0</v>
      </c>
      <c r="F1188" s="46" t="str">
        <f t="shared" ca="1" si="218"/>
        <v/>
      </c>
      <c r="G1188" s="43" t="str">
        <f ca="1">+IF(F1188&lt;&gt;"",F1188*VLOOKUP(YEAR($C1188),'Proyecciones DTF'!$B$4:$Y$112,IF(C1188&lt;EOMONTH($C$1,61),6,IF(AND(C1188&gt;=EOMONTH($C$1,61),C1188&lt;EOMONTH($C$1,90)),9,IF(AND(C1188&gt;=EOMONTH($C$1,91),C1188&lt;EOMONTH($C$1,120)),12,IF(AND(C1188&gt;=EOMONTH($C$1,121),C1188&lt;EOMONTH($C$1,150)),15,IF(AND(C1188&gt;=EOMONTH($C$1,151),C1188&lt;EOMONTH($C$1,180)),18,IF(AND(C1188&gt;=EOMONTH($C$1,181),C1188&lt;EOMONTH($C$1,210)),21,24))))))),"")</f>
        <v/>
      </c>
      <c r="H1188" s="47" t="str">
        <f ca="1">+IF(F1188&lt;&gt;"",F1188*VLOOKUP(YEAR($C1188),'Proyecciones DTF'!$B$4:$Y$112,IF(C1188&lt;EOMONTH($C$1,61),3,IF(AND(C1188&gt;=EOMONTH($C$1,61),C1188&lt;EOMONTH($C$1,90)),6,IF(AND(C1188&gt;=EOMONTH($C$1,91),C1188&lt;EOMONTH($C$1,120)),9,IF(AND(C1188&gt;=EOMONTH($C$1,121),C1188&lt;EOMONTH($C$1,150)),12,IF(AND(C1188&gt;=EOMONTH($C$1,151),C1188&lt;EOMONTH($C$1,180)),15,IF(AND(C1188&gt;=EOMONTH($C$1,181),C1188&lt;EOMONTH($C$1,210)),18,21))))))),"")</f>
        <v/>
      </c>
      <c r="I1188" s="88" t="str">
        <f t="shared" ca="1" si="210"/>
        <v/>
      </c>
      <c r="J1188" s="138" t="str">
        <f t="shared" ca="1" si="211"/>
        <v/>
      </c>
      <c r="K1188" s="43" t="str">
        <f ca="1">+IF(G1188&lt;&gt;"",SUM($G$7:G1188),"")</f>
        <v/>
      </c>
      <c r="L1188" s="46" t="str">
        <f t="shared" ca="1" si="212"/>
        <v/>
      </c>
      <c r="M1188" s="51" t="str">
        <f ca="1">+IF(H1188&lt;&gt;"",SUM($H$7:H1188),"")</f>
        <v/>
      </c>
      <c r="N1188" s="47" t="str">
        <f t="shared" ca="1" si="219"/>
        <v/>
      </c>
      <c r="O1188" s="46" t="str">
        <f t="shared" ca="1" si="214"/>
        <v/>
      </c>
      <c r="P1188" s="46" t="str">
        <f t="shared" ca="1" si="215"/>
        <v/>
      </c>
      <c r="Q1188" s="53" t="str">
        <f t="shared" ca="1" si="216"/>
        <v/>
      </c>
      <c r="R1188" s="53" t="str">
        <f t="shared" ca="1" si="217"/>
        <v/>
      </c>
    </row>
    <row r="1189" spans="1:18" x14ac:dyDescent="0.25">
      <c r="A1189" s="31">
        <v>1183</v>
      </c>
      <c r="B1189" s="37" t="str">
        <f t="shared" ca="1" si="208"/>
        <v/>
      </c>
      <c r="C1189" s="40" t="str">
        <f t="shared" ca="1" si="209"/>
        <v/>
      </c>
      <c r="D1189" s="43" t="str">
        <f ca="1">+IF($C1189&lt;&gt;"",VLOOKUP(YEAR($C1189),'Proyecciones cuota'!$B$5:$C$113,2,FALSE),"")</f>
        <v/>
      </c>
      <c r="E1189" s="171">
        <f ca="1">IFERROR(IF($D1189&lt;&gt;"",VLOOKUP(C1189,Simulador!$H$17:$I$27,2,FALSE),0),0)</f>
        <v>0</v>
      </c>
      <c r="F1189" s="46" t="str">
        <f t="shared" ca="1" si="218"/>
        <v/>
      </c>
      <c r="G1189" s="43" t="str">
        <f ca="1">+IF(F1189&lt;&gt;"",F1189*VLOOKUP(YEAR($C1189),'Proyecciones DTF'!$B$4:$Y$112,IF(C1189&lt;EOMONTH($C$1,61),6,IF(AND(C1189&gt;=EOMONTH($C$1,61),C1189&lt;EOMONTH($C$1,90)),9,IF(AND(C1189&gt;=EOMONTH($C$1,91),C1189&lt;EOMONTH($C$1,120)),12,IF(AND(C1189&gt;=EOMONTH($C$1,121),C1189&lt;EOMONTH($C$1,150)),15,IF(AND(C1189&gt;=EOMONTH($C$1,151),C1189&lt;EOMONTH($C$1,180)),18,IF(AND(C1189&gt;=EOMONTH($C$1,181),C1189&lt;EOMONTH($C$1,210)),21,24))))))),"")</f>
        <v/>
      </c>
      <c r="H1189" s="47" t="str">
        <f ca="1">+IF(F1189&lt;&gt;"",F1189*VLOOKUP(YEAR($C1189),'Proyecciones DTF'!$B$4:$Y$112,IF(C1189&lt;EOMONTH($C$1,61),3,IF(AND(C1189&gt;=EOMONTH($C$1,61),C1189&lt;EOMONTH($C$1,90)),6,IF(AND(C1189&gt;=EOMONTH($C$1,91),C1189&lt;EOMONTH($C$1,120)),9,IF(AND(C1189&gt;=EOMONTH($C$1,121),C1189&lt;EOMONTH($C$1,150)),12,IF(AND(C1189&gt;=EOMONTH($C$1,151),C1189&lt;EOMONTH($C$1,180)),15,IF(AND(C1189&gt;=EOMONTH($C$1,181),C1189&lt;EOMONTH($C$1,210)),18,21))))))),"")</f>
        <v/>
      </c>
      <c r="I1189" s="88" t="str">
        <f t="shared" ca="1" si="210"/>
        <v/>
      </c>
      <c r="J1189" s="138" t="str">
        <f t="shared" ca="1" si="211"/>
        <v/>
      </c>
      <c r="K1189" s="43" t="str">
        <f ca="1">+IF(G1189&lt;&gt;"",SUM($G$7:G1189),"")</f>
        <v/>
      </c>
      <c r="L1189" s="46" t="str">
        <f t="shared" ca="1" si="212"/>
        <v/>
      </c>
      <c r="M1189" s="51" t="str">
        <f ca="1">+IF(H1189&lt;&gt;"",SUM($H$7:H1189),"")</f>
        <v/>
      </c>
      <c r="N1189" s="47" t="str">
        <f t="shared" ca="1" si="219"/>
        <v/>
      </c>
      <c r="O1189" s="46" t="str">
        <f t="shared" ca="1" si="214"/>
        <v/>
      </c>
      <c r="P1189" s="46" t="str">
        <f t="shared" ca="1" si="215"/>
        <v/>
      </c>
      <c r="Q1189" s="53" t="str">
        <f t="shared" ca="1" si="216"/>
        <v/>
      </c>
      <c r="R1189" s="53" t="str">
        <f t="shared" ca="1" si="217"/>
        <v/>
      </c>
    </row>
    <row r="1190" spans="1:18" x14ac:dyDescent="0.25">
      <c r="A1190" s="31">
        <v>1184</v>
      </c>
      <c r="B1190" s="37" t="str">
        <f t="shared" ca="1" si="208"/>
        <v/>
      </c>
      <c r="C1190" s="40" t="str">
        <f t="shared" ca="1" si="209"/>
        <v/>
      </c>
      <c r="D1190" s="43" t="str">
        <f ca="1">+IF($C1190&lt;&gt;"",VLOOKUP(YEAR($C1190),'Proyecciones cuota'!$B$5:$C$113,2,FALSE),"")</f>
        <v/>
      </c>
      <c r="E1190" s="171">
        <f ca="1">IFERROR(IF($D1190&lt;&gt;"",VLOOKUP(C1190,Simulador!$H$17:$I$27,2,FALSE),0),0)</f>
        <v>0</v>
      </c>
      <c r="F1190" s="46" t="str">
        <f t="shared" ca="1" si="218"/>
        <v/>
      </c>
      <c r="G1190" s="43" t="str">
        <f ca="1">+IF(F1190&lt;&gt;"",F1190*VLOOKUP(YEAR($C1190),'Proyecciones DTF'!$B$4:$Y$112,IF(C1190&lt;EOMONTH($C$1,61),6,IF(AND(C1190&gt;=EOMONTH($C$1,61),C1190&lt;EOMONTH($C$1,90)),9,IF(AND(C1190&gt;=EOMONTH($C$1,91),C1190&lt;EOMONTH($C$1,120)),12,IF(AND(C1190&gt;=EOMONTH($C$1,121),C1190&lt;EOMONTH($C$1,150)),15,IF(AND(C1190&gt;=EOMONTH($C$1,151),C1190&lt;EOMONTH($C$1,180)),18,IF(AND(C1190&gt;=EOMONTH($C$1,181),C1190&lt;EOMONTH($C$1,210)),21,24))))))),"")</f>
        <v/>
      </c>
      <c r="H1190" s="47" t="str">
        <f ca="1">+IF(F1190&lt;&gt;"",F1190*VLOOKUP(YEAR($C1190),'Proyecciones DTF'!$B$4:$Y$112,IF(C1190&lt;EOMONTH($C$1,61),3,IF(AND(C1190&gt;=EOMONTH($C$1,61),C1190&lt;EOMONTH($C$1,90)),6,IF(AND(C1190&gt;=EOMONTH($C$1,91),C1190&lt;EOMONTH($C$1,120)),9,IF(AND(C1190&gt;=EOMONTH($C$1,121),C1190&lt;EOMONTH($C$1,150)),12,IF(AND(C1190&gt;=EOMONTH($C$1,151),C1190&lt;EOMONTH($C$1,180)),15,IF(AND(C1190&gt;=EOMONTH($C$1,181),C1190&lt;EOMONTH($C$1,210)),18,21))))))),"")</f>
        <v/>
      </c>
      <c r="I1190" s="88" t="str">
        <f t="shared" ca="1" si="210"/>
        <v/>
      </c>
      <c r="J1190" s="138" t="str">
        <f t="shared" ca="1" si="211"/>
        <v/>
      </c>
      <c r="K1190" s="43" t="str">
        <f ca="1">+IF(G1190&lt;&gt;"",SUM($G$7:G1190),"")</f>
        <v/>
      </c>
      <c r="L1190" s="46" t="str">
        <f t="shared" ca="1" si="212"/>
        <v/>
      </c>
      <c r="M1190" s="51" t="str">
        <f ca="1">+IF(H1190&lt;&gt;"",SUM($H$7:H1190),"")</f>
        <v/>
      </c>
      <c r="N1190" s="47" t="str">
        <f t="shared" ca="1" si="219"/>
        <v/>
      </c>
      <c r="O1190" s="46" t="str">
        <f t="shared" ca="1" si="214"/>
        <v/>
      </c>
      <c r="P1190" s="46" t="str">
        <f t="shared" ca="1" si="215"/>
        <v/>
      </c>
      <c r="Q1190" s="53" t="str">
        <f t="shared" ca="1" si="216"/>
        <v/>
      </c>
      <c r="R1190" s="53" t="str">
        <f t="shared" ca="1" si="217"/>
        <v/>
      </c>
    </row>
    <row r="1191" spans="1:18" x14ac:dyDescent="0.25">
      <c r="A1191" s="31">
        <v>1185</v>
      </c>
      <c r="B1191" s="37" t="str">
        <f t="shared" ca="1" si="208"/>
        <v/>
      </c>
      <c r="C1191" s="40" t="str">
        <f t="shared" ca="1" si="209"/>
        <v/>
      </c>
      <c r="D1191" s="43" t="str">
        <f ca="1">+IF($C1191&lt;&gt;"",VLOOKUP(YEAR($C1191),'Proyecciones cuota'!$B$5:$C$113,2,FALSE),"")</f>
        <v/>
      </c>
      <c r="E1191" s="171">
        <f ca="1">IFERROR(IF($D1191&lt;&gt;"",VLOOKUP(C1191,Simulador!$H$17:$I$27,2,FALSE),0),0)</f>
        <v>0</v>
      </c>
      <c r="F1191" s="46" t="str">
        <f t="shared" ca="1" si="218"/>
        <v/>
      </c>
      <c r="G1191" s="43" t="str">
        <f ca="1">+IF(F1191&lt;&gt;"",F1191*VLOOKUP(YEAR($C1191),'Proyecciones DTF'!$B$4:$Y$112,IF(C1191&lt;EOMONTH($C$1,61),6,IF(AND(C1191&gt;=EOMONTH($C$1,61),C1191&lt;EOMONTH($C$1,90)),9,IF(AND(C1191&gt;=EOMONTH($C$1,91),C1191&lt;EOMONTH($C$1,120)),12,IF(AND(C1191&gt;=EOMONTH($C$1,121),C1191&lt;EOMONTH($C$1,150)),15,IF(AND(C1191&gt;=EOMONTH($C$1,151),C1191&lt;EOMONTH($C$1,180)),18,IF(AND(C1191&gt;=EOMONTH($C$1,181),C1191&lt;EOMONTH($C$1,210)),21,24))))))),"")</f>
        <v/>
      </c>
      <c r="H1191" s="47" t="str">
        <f ca="1">+IF(F1191&lt;&gt;"",F1191*VLOOKUP(YEAR($C1191),'Proyecciones DTF'!$B$4:$Y$112,IF(C1191&lt;EOMONTH($C$1,61),3,IF(AND(C1191&gt;=EOMONTH($C$1,61),C1191&lt;EOMONTH($C$1,90)),6,IF(AND(C1191&gt;=EOMONTH($C$1,91),C1191&lt;EOMONTH($C$1,120)),9,IF(AND(C1191&gt;=EOMONTH($C$1,121),C1191&lt;EOMONTH($C$1,150)),12,IF(AND(C1191&gt;=EOMONTH($C$1,151),C1191&lt;EOMONTH($C$1,180)),15,IF(AND(C1191&gt;=EOMONTH($C$1,181),C1191&lt;EOMONTH($C$1,210)),18,21))))))),"")</f>
        <v/>
      </c>
      <c r="I1191" s="88" t="str">
        <f t="shared" ca="1" si="210"/>
        <v/>
      </c>
      <c r="J1191" s="138" t="str">
        <f t="shared" ca="1" si="211"/>
        <v/>
      </c>
      <c r="K1191" s="43" t="str">
        <f ca="1">+IF(G1191&lt;&gt;"",SUM($G$7:G1191),"")</f>
        <v/>
      </c>
      <c r="L1191" s="46" t="str">
        <f t="shared" ca="1" si="212"/>
        <v/>
      </c>
      <c r="M1191" s="51" t="str">
        <f ca="1">+IF(H1191&lt;&gt;"",SUM($H$7:H1191),"")</f>
        <v/>
      </c>
      <c r="N1191" s="47" t="str">
        <f t="shared" ca="1" si="219"/>
        <v/>
      </c>
      <c r="O1191" s="46" t="str">
        <f t="shared" ca="1" si="214"/>
        <v/>
      </c>
      <c r="P1191" s="46" t="str">
        <f t="shared" ca="1" si="215"/>
        <v/>
      </c>
      <c r="Q1191" s="53" t="str">
        <f t="shared" ca="1" si="216"/>
        <v/>
      </c>
      <c r="R1191" s="53" t="str">
        <f t="shared" ca="1" si="217"/>
        <v/>
      </c>
    </row>
    <row r="1192" spans="1:18" x14ac:dyDescent="0.25">
      <c r="A1192" s="31">
        <v>1186</v>
      </c>
      <c r="B1192" s="37" t="str">
        <f t="shared" ca="1" si="208"/>
        <v/>
      </c>
      <c r="C1192" s="40" t="str">
        <f t="shared" ca="1" si="209"/>
        <v/>
      </c>
      <c r="D1192" s="43" t="str">
        <f ca="1">+IF($C1192&lt;&gt;"",VLOOKUP(YEAR($C1192),'Proyecciones cuota'!$B$5:$C$113,2,FALSE),"")</f>
        <v/>
      </c>
      <c r="E1192" s="171">
        <f ca="1">IFERROR(IF($D1192&lt;&gt;"",VLOOKUP(C1192,Simulador!$H$17:$I$27,2,FALSE),0),0)</f>
        <v>0</v>
      </c>
      <c r="F1192" s="46" t="str">
        <f t="shared" ca="1" si="218"/>
        <v/>
      </c>
      <c r="G1192" s="43" t="str">
        <f ca="1">+IF(F1192&lt;&gt;"",F1192*VLOOKUP(YEAR($C1192),'Proyecciones DTF'!$B$4:$Y$112,IF(C1192&lt;EOMONTH($C$1,61),6,IF(AND(C1192&gt;=EOMONTH($C$1,61),C1192&lt;EOMONTH($C$1,90)),9,IF(AND(C1192&gt;=EOMONTH($C$1,91),C1192&lt;EOMONTH($C$1,120)),12,IF(AND(C1192&gt;=EOMONTH($C$1,121),C1192&lt;EOMONTH($C$1,150)),15,IF(AND(C1192&gt;=EOMONTH($C$1,151),C1192&lt;EOMONTH($C$1,180)),18,IF(AND(C1192&gt;=EOMONTH($C$1,181),C1192&lt;EOMONTH($C$1,210)),21,24))))))),"")</f>
        <v/>
      </c>
      <c r="H1192" s="47" t="str">
        <f ca="1">+IF(F1192&lt;&gt;"",F1192*VLOOKUP(YEAR($C1192),'Proyecciones DTF'!$B$4:$Y$112,IF(C1192&lt;EOMONTH($C$1,61),3,IF(AND(C1192&gt;=EOMONTH($C$1,61),C1192&lt;EOMONTH($C$1,90)),6,IF(AND(C1192&gt;=EOMONTH($C$1,91),C1192&lt;EOMONTH($C$1,120)),9,IF(AND(C1192&gt;=EOMONTH($C$1,121),C1192&lt;EOMONTH($C$1,150)),12,IF(AND(C1192&gt;=EOMONTH($C$1,151),C1192&lt;EOMONTH($C$1,180)),15,IF(AND(C1192&gt;=EOMONTH($C$1,181),C1192&lt;EOMONTH($C$1,210)),18,21))))))),"")</f>
        <v/>
      </c>
      <c r="I1192" s="88" t="str">
        <f t="shared" ca="1" si="210"/>
        <v/>
      </c>
      <c r="J1192" s="138" t="str">
        <f t="shared" ca="1" si="211"/>
        <v/>
      </c>
      <c r="K1192" s="43" t="str">
        <f ca="1">+IF(G1192&lt;&gt;"",SUM($G$7:G1192),"")</f>
        <v/>
      </c>
      <c r="L1192" s="46" t="str">
        <f t="shared" ca="1" si="212"/>
        <v/>
      </c>
      <c r="M1192" s="51" t="str">
        <f ca="1">+IF(H1192&lt;&gt;"",SUM($H$7:H1192),"")</f>
        <v/>
      </c>
      <c r="N1192" s="47" t="str">
        <f t="shared" ca="1" si="219"/>
        <v/>
      </c>
      <c r="O1192" s="46" t="str">
        <f t="shared" ca="1" si="214"/>
        <v/>
      </c>
      <c r="P1192" s="46" t="str">
        <f t="shared" ca="1" si="215"/>
        <v/>
      </c>
      <c r="Q1192" s="53" t="str">
        <f t="shared" ca="1" si="216"/>
        <v/>
      </c>
      <c r="R1192" s="53" t="str">
        <f t="shared" ca="1" si="217"/>
        <v/>
      </c>
    </row>
    <row r="1193" spans="1:18" x14ac:dyDescent="0.25">
      <c r="A1193" s="31">
        <v>1187</v>
      </c>
      <c r="B1193" s="37" t="str">
        <f t="shared" ca="1" si="208"/>
        <v/>
      </c>
      <c r="C1193" s="40" t="str">
        <f t="shared" ca="1" si="209"/>
        <v/>
      </c>
      <c r="D1193" s="43" t="str">
        <f ca="1">+IF($C1193&lt;&gt;"",VLOOKUP(YEAR($C1193),'Proyecciones cuota'!$B$5:$C$113,2,FALSE),"")</f>
        <v/>
      </c>
      <c r="E1193" s="171">
        <f ca="1">IFERROR(IF($D1193&lt;&gt;"",VLOOKUP(C1193,Simulador!$H$17:$I$27,2,FALSE),0),0)</f>
        <v>0</v>
      </c>
      <c r="F1193" s="46" t="str">
        <f t="shared" ca="1" si="218"/>
        <v/>
      </c>
      <c r="G1193" s="43" t="str">
        <f ca="1">+IF(F1193&lt;&gt;"",F1193*VLOOKUP(YEAR($C1193),'Proyecciones DTF'!$B$4:$Y$112,IF(C1193&lt;EOMONTH($C$1,61),6,IF(AND(C1193&gt;=EOMONTH($C$1,61),C1193&lt;EOMONTH($C$1,90)),9,IF(AND(C1193&gt;=EOMONTH($C$1,91),C1193&lt;EOMONTH($C$1,120)),12,IF(AND(C1193&gt;=EOMONTH($C$1,121),C1193&lt;EOMONTH($C$1,150)),15,IF(AND(C1193&gt;=EOMONTH($C$1,151),C1193&lt;EOMONTH($C$1,180)),18,IF(AND(C1193&gt;=EOMONTH($C$1,181),C1193&lt;EOMONTH($C$1,210)),21,24))))))),"")</f>
        <v/>
      </c>
      <c r="H1193" s="47" t="str">
        <f ca="1">+IF(F1193&lt;&gt;"",F1193*VLOOKUP(YEAR($C1193),'Proyecciones DTF'!$B$4:$Y$112,IF(C1193&lt;EOMONTH($C$1,61),3,IF(AND(C1193&gt;=EOMONTH($C$1,61),C1193&lt;EOMONTH($C$1,90)),6,IF(AND(C1193&gt;=EOMONTH($C$1,91),C1193&lt;EOMONTH($C$1,120)),9,IF(AND(C1193&gt;=EOMONTH($C$1,121),C1193&lt;EOMONTH($C$1,150)),12,IF(AND(C1193&gt;=EOMONTH($C$1,151),C1193&lt;EOMONTH($C$1,180)),15,IF(AND(C1193&gt;=EOMONTH($C$1,181),C1193&lt;EOMONTH($C$1,210)),18,21))))))),"")</f>
        <v/>
      </c>
      <c r="I1193" s="88" t="str">
        <f t="shared" ca="1" si="210"/>
        <v/>
      </c>
      <c r="J1193" s="138" t="str">
        <f t="shared" ca="1" si="211"/>
        <v/>
      </c>
      <c r="K1193" s="43" t="str">
        <f ca="1">+IF(G1193&lt;&gt;"",SUM($G$7:G1193),"")</f>
        <v/>
      </c>
      <c r="L1193" s="46" t="str">
        <f t="shared" ca="1" si="212"/>
        <v/>
      </c>
      <c r="M1193" s="51" t="str">
        <f ca="1">+IF(H1193&lt;&gt;"",SUM($H$7:H1193),"")</f>
        <v/>
      </c>
      <c r="N1193" s="47" t="str">
        <f t="shared" ca="1" si="219"/>
        <v/>
      </c>
      <c r="O1193" s="46" t="str">
        <f t="shared" ca="1" si="214"/>
        <v/>
      </c>
      <c r="P1193" s="46" t="str">
        <f t="shared" ca="1" si="215"/>
        <v/>
      </c>
      <c r="Q1193" s="53" t="str">
        <f t="shared" ca="1" si="216"/>
        <v/>
      </c>
      <c r="R1193" s="53" t="str">
        <f t="shared" ca="1" si="217"/>
        <v/>
      </c>
    </row>
    <row r="1194" spans="1:18" x14ac:dyDescent="0.25">
      <c r="A1194" s="31">
        <v>1188</v>
      </c>
      <c r="B1194" s="37" t="str">
        <f t="shared" ca="1" si="208"/>
        <v/>
      </c>
      <c r="C1194" s="40" t="str">
        <f t="shared" ca="1" si="209"/>
        <v/>
      </c>
      <c r="D1194" s="43" t="str">
        <f ca="1">+IF($C1194&lt;&gt;"",VLOOKUP(YEAR($C1194),'Proyecciones cuota'!$B$5:$C$113,2,FALSE),"")</f>
        <v/>
      </c>
      <c r="E1194" s="171">
        <f ca="1">IFERROR(IF($D1194&lt;&gt;"",VLOOKUP(C1194,Simulador!$H$17:$I$27,2,FALSE),0),0)</f>
        <v>0</v>
      </c>
      <c r="F1194" s="46" t="str">
        <f t="shared" ca="1" si="218"/>
        <v/>
      </c>
      <c r="G1194" s="43" t="str">
        <f ca="1">+IF(F1194&lt;&gt;"",F1194*VLOOKUP(YEAR($C1194),'Proyecciones DTF'!$B$4:$Y$112,IF(C1194&lt;EOMONTH($C$1,61),6,IF(AND(C1194&gt;=EOMONTH($C$1,61),C1194&lt;EOMONTH($C$1,90)),9,IF(AND(C1194&gt;=EOMONTH($C$1,91),C1194&lt;EOMONTH($C$1,120)),12,IF(AND(C1194&gt;=EOMONTH($C$1,121),C1194&lt;EOMONTH($C$1,150)),15,IF(AND(C1194&gt;=EOMONTH($C$1,151),C1194&lt;EOMONTH($C$1,180)),18,IF(AND(C1194&gt;=EOMONTH($C$1,181),C1194&lt;EOMONTH($C$1,210)),21,24))))))),"")</f>
        <v/>
      </c>
      <c r="H1194" s="47" t="str">
        <f ca="1">+IF(F1194&lt;&gt;"",F1194*VLOOKUP(YEAR($C1194),'Proyecciones DTF'!$B$4:$Y$112,IF(C1194&lt;EOMONTH($C$1,61),3,IF(AND(C1194&gt;=EOMONTH($C$1,61),C1194&lt;EOMONTH($C$1,90)),6,IF(AND(C1194&gt;=EOMONTH($C$1,91),C1194&lt;EOMONTH($C$1,120)),9,IF(AND(C1194&gt;=EOMONTH($C$1,121),C1194&lt;EOMONTH($C$1,150)),12,IF(AND(C1194&gt;=EOMONTH($C$1,151),C1194&lt;EOMONTH($C$1,180)),15,IF(AND(C1194&gt;=EOMONTH($C$1,181),C1194&lt;EOMONTH($C$1,210)),18,21))))))),"")</f>
        <v/>
      </c>
      <c r="I1194" s="88" t="str">
        <f t="shared" ca="1" si="210"/>
        <v/>
      </c>
      <c r="J1194" s="138" t="str">
        <f t="shared" ca="1" si="211"/>
        <v/>
      </c>
      <c r="K1194" s="43" t="str">
        <f ca="1">+IF(G1194&lt;&gt;"",SUM($G$7:G1194),"")</f>
        <v/>
      </c>
      <c r="L1194" s="46" t="str">
        <f t="shared" ca="1" si="212"/>
        <v/>
      </c>
      <c r="M1194" s="51" t="str">
        <f ca="1">+IF(H1194&lt;&gt;"",SUM($H$7:H1194),"")</f>
        <v/>
      </c>
      <c r="N1194" s="47" t="str">
        <f t="shared" ca="1" si="219"/>
        <v/>
      </c>
      <c r="O1194" s="46" t="str">
        <f t="shared" ca="1" si="214"/>
        <v/>
      </c>
      <c r="P1194" s="46" t="str">
        <f t="shared" ca="1" si="215"/>
        <v/>
      </c>
      <c r="Q1194" s="53" t="str">
        <f t="shared" ca="1" si="216"/>
        <v/>
      </c>
      <c r="R1194" s="53" t="str">
        <f t="shared" ca="1" si="217"/>
        <v/>
      </c>
    </row>
    <row r="1195" spans="1:18" x14ac:dyDescent="0.25">
      <c r="A1195" s="31">
        <v>1189</v>
      </c>
      <c r="B1195" s="37" t="str">
        <f t="shared" ca="1" si="208"/>
        <v/>
      </c>
      <c r="C1195" s="40" t="str">
        <f t="shared" ca="1" si="209"/>
        <v/>
      </c>
      <c r="D1195" s="43" t="str">
        <f ca="1">+IF($C1195&lt;&gt;"",VLOOKUP(YEAR($C1195),'Proyecciones cuota'!$B$5:$C$113,2,FALSE),"")</f>
        <v/>
      </c>
      <c r="E1195" s="171">
        <f ca="1">IFERROR(IF($D1195&lt;&gt;"",VLOOKUP(C1195,Simulador!$H$17:$I$27,2,FALSE),0),0)</f>
        <v>0</v>
      </c>
      <c r="F1195" s="46" t="str">
        <f t="shared" ca="1" si="218"/>
        <v/>
      </c>
      <c r="G1195" s="43" t="str">
        <f ca="1">+IF(F1195&lt;&gt;"",F1195*VLOOKUP(YEAR($C1195),'Proyecciones DTF'!$B$4:$Y$112,IF(C1195&lt;EOMONTH($C$1,61),6,IF(AND(C1195&gt;=EOMONTH($C$1,61),C1195&lt;EOMONTH($C$1,90)),9,IF(AND(C1195&gt;=EOMONTH($C$1,91),C1195&lt;EOMONTH($C$1,120)),12,IF(AND(C1195&gt;=EOMONTH($C$1,121),C1195&lt;EOMONTH($C$1,150)),15,IF(AND(C1195&gt;=EOMONTH($C$1,151),C1195&lt;EOMONTH($C$1,180)),18,IF(AND(C1195&gt;=EOMONTH($C$1,181),C1195&lt;EOMONTH($C$1,210)),21,24))))))),"")</f>
        <v/>
      </c>
      <c r="H1195" s="47" t="str">
        <f ca="1">+IF(F1195&lt;&gt;"",F1195*VLOOKUP(YEAR($C1195),'Proyecciones DTF'!$B$4:$Y$112,IF(C1195&lt;EOMONTH($C$1,61),3,IF(AND(C1195&gt;=EOMONTH($C$1,61),C1195&lt;EOMONTH($C$1,90)),6,IF(AND(C1195&gt;=EOMONTH($C$1,91),C1195&lt;EOMONTH($C$1,120)),9,IF(AND(C1195&gt;=EOMONTH($C$1,121),C1195&lt;EOMONTH($C$1,150)),12,IF(AND(C1195&gt;=EOMONTH($C$1,151),C1195&lt;EOMONTH($C$1,180)),15,IF(AND(C1195&gt;=EOMONTH($C$1,181),C1195&lt;EOMONTH($C$1,210)),18,21))))))),"")</f>
        <v/>
      </c>
      <c r="I1195" s="88" t="str">
        <f t="shared" ca="1" si="210"/>
        <v/>
      </c>
      <c r="J1195" s="138" t="str">
        <f t="shared" ca="1" si="211"/>
        <v/>
      </c>
      <c r="K1195" s="43" t="str">
        <f ca="1">+IF(G1195&lt;&gt;"",SUM($G$7:G1195),"")</f>
        <v/>
      </c>
      <c r="L1195" s="46" t="str">
        <f t="shared" ca="1" si="212"/>
        <v/>
      </c>
      <c r="M1195" s="51" t="str">
        <f ca="1">+IF(H1195&lt;&gt;"",SUM($H$7:H1195),"")</f>
        <v/>
      </c>
      <c r="N1195" s="47" t="str">
        <f t="shared" ca="1" si="219"/>
        <v/>
      </c>
      <c r="O1195" s="46" t="str">
        <f t="shared" ca="1" si="214"/>
        <v/>
      </c>
      <c r="P1195" s="46" t="str">
        <f t="shared" ca="1" si="215"/>
        <v/>
      </c>
      <c r="Q1195" s="53" t="str">
        <f t="shared" ca="1" si="216"/>
        <v/>
      </c>
      <c r="R1195" s="53" t="str">
        <f t="shared" ca="1" si="217"/>
        <v/>
      </c>
    </row>
    <row r="1196" spans="1:18" x14ac:dyDescent="0.25">
      <c r="A1196" s="31">
        <v>1190</v>
      </c>
      <c r="B1196" s="37" t="str">
        <f t="shared" ca="1" si="208"/>
        <v/>
      </c>
      <c r="C1196" s="40" t="str">
        <f t="shared" ca="1" si="209"/>
        <v/>
      </c>
      <c r="D1196" s="43" t="str">
        <f ca="1">+IF($C1196&lt;&gt;"",VLOOKUP(YEAR($C1196),'Proyecciones cuota'!$B$5:$C$113,2,FALSE),"")</f>
        <v/>
      </c>
      <c r="E1196" s="171">
        <f ca="1">IFERROR(IF($D1196&lt;&gt;"",VLOOKUP(C1196,Simulador!$H$17:$I$27,2,FALSE),0),0)</f>
        <v>0</v>
      </c>
      <c r="F1196" s="46" t="str">
        <f t="shared" ca="1" si="218"/>
        <v/>
      </c>
      <c r="G1196" s="43" t="str">
        <f ca="1">+IF(F1196&lt;&gt;"",F1196*VLOOKUP(YEAR($C1196),'Proyecciones DTF'!$B$4:$Y$112,IF(C1196&lt;EOMONTH($C$1,61),6,IF(AND(C1196&gt;=EOMONTH($C$1,61),C1196&lt;EOMONTH($C$1,90)),9,IF(AND(C1196&gt;=EOMONTH($C$1,91),C1196&lt;EOMONTH($C$1,120)),12,IF(AND(C1196&gt;=EOMONTH($C$1,121),C1196&lt;EOMONTH($C$1,150)),15,IF(AND(C1196&gt;=EOMONTH($C$1,151),C1196&lt;EOMONTH($C$1,180)),18,IF(AND(C1196&gt;=EOMONTH($C$1,181),C1196&lt;EOMONTH($C$1,210)),21,24))))))),"")</f>
        <v/>
      </c>
      <c r="H1196" s="47" t="str">
        <f ca="1">+IF(F1196&lt;&gt;"",F1196*VLOOKUP(YEAR($C1196),'Proyecciones DTF'!$B$4:$Y$112,IF(C1196&lt;EOMONTH($C$1,61),3,IF(AND(C1196&gt;=EOMONTH($C$1,61),C1196&lt;EOMONTH($C$1,90)),6,IF(AND(C1196&gt;=EOMONTH($C$1,91),C1196&lt;EOMONTH($C$1,120)),9,IF(AND(C1196&gt;=EOMONTH($C$1,121),C1196&lt;EOMONTH($C$1,150)),12,IF(AND(C1196&gt;=EOMONTH($C$1,151),C1196&lt;EOMONTH($C$1,180)),15,IF(AND(C1196&gt;=EOMONTH($C$1,181),C1196&lt;EOMONTH($C$1,210)),18,21))))))),"")</f>
        <v/>
      </c>
      <c r="I1196" s="88" t="str">
        <f t="shared" ca="1" si="210"/>
        <v/>
      </c>
      <c r="J1196" s="138" t="str">
        <f t="shared" ca="1" si="211"/>
        <v/>
      </c>
      <c r="K1196" s="43" t="str">
        <f ca="1">+IF(G1196&lt;&gt;"",SUM($G$7:G1196),"")</f>
        <v/>
      </c>
      <c r="L1196" s="46" t="str">
        <f t="shared" ca="1" si="212"/>
        <v/>
      </c>
      <c r="M1196" s="51" t="str">
        <f ca="1">+IF(H1196&lt;&gt;"",SUM($H$7:H1196),"")</f>
        <v/>
      </c>
      <c r="N1196" s="47" t="str">
        <f t="shared" ca="1" si="219"/>
        <v/>
      </c>
      <c r="O1196" s="46" t="str">
        <f t="shared" ca="1" si="214"/>
        <v/>
      </c>
      <c r="P1196" s="46" t="str">
        <f t="shared" ca="1" si="215"/>
        <v/>
      </c>
      <c r="Q1196" s="53" t="str">
        <f t="shared" ca="1" si="216"/>
        <v/>
      </c>
      <c r="R1196" s="53" t="str">
        <f t="shared" ca="1" si="217"/>
        <v/>
      </c>
    </row>
    <row r="1197" spans="1:18" x14ac:dyDescent="0.25">
      <c r="A1197" s="31">
        <v>1191</v>
      </c>
      <c r="B1197" s="37" t="str">
        <f t="shared" ca="1" si="208"/>
        <v/>
      </c>
      <c r="C1197" s="40" t="str">
        <f t="shared" ca="1" si="209"/>
        <v/>
      </c>
      <c r="D1197" s="43" t="str">
        <f ca="1">+IF($C1197&lt;&gt;"",VLOOKUP(YEAR($C1197),'Proyecciones cuota'!$B$5:$C$113,2,FALSE),"")</f>
        <v/>
      </c>
      <c r="E1197" s="171">
        <f ca="1">IFERROR(IF($D1197&lt;&gt;"",VLOOKUP(C1197,Simulador!$H$17:$I$27,2,FALSE),0),0)</f>
        <v>0</v>
      </c>
      <c r="F1197" s="46" t="str">
        <f t="shared" ca="1" si="218"/>
        <v/>
      </c>
      <c r="G1197" s="43" t="str">
        <f ca="1">+IF(F1197&lt;&gt;"",F1197*VLOOKUP(YEAR($C1197),'Proyecciones DTF'!$B$4:$Y$112,IF(C1197&lt;EOMONTH($C$1,61),6,IF(AND(C1197&gt;=EOMONTH($C$1,61),C1197&lt;EOMONTH($C$1,90)),9,IF(AND(C1197&gt;=EOMONTH($C$1,91),C1197&lt;EOMONTH($C$1,120)),12,IF(AND(C1197&gt;=EOMONTH($C$1,121),C1197&lt;EOMONTH($C$1,150)),15,IF(AND(C1197&gt;=EOMONTH($C$1,151),C1197&lt;EOMONTH($C$1,180)),18,IF(AND(C1197&gt;=EOMONTH($C$1,181),C1197&lt;EOMONTH($C$1,210)),21,24))))))),"")</f>
        <v/>
      </c>
      <c r="H1197" s="47" t="str">
        <f ca="1">+IF(F1197&lt;&gt;"",F1197*VLOOKUP(YEAR($C1197),'Proyecciones DTF'!$B$4:$Y$112,IF(C1197&lt;EOMONTH($C$1,61),3,IF(AND(C1197&gt;=EOMONTH($C$1,61),C1197&lt;EOMONTH($C$1,90)),6,IF(AND(C1197&gt;=EOMONTH($C$1,91),C1197&lt;EOMONTH($C$1,120)),9,IF(AND(C1197&gt;=EOMONTH($C$1,121),C1197&lt;EOMONTH($C$1,150)),12,IF(AND(C1197&gt;=EOMONTH($C$1,151),C1197&lt;EOMONTH($C$1,180)),15,IF(AND(C1197&gt;=EOMONTH($C$1,181),C1197&lt;EOMONTH($C$1,210)),18,21))))))),"")</f>
        <v/>
      </c>
      <c r="I1197" s="88" t="str">
        <f t="shared" ca="1" si="210"/>
        <v/>
      </c>
      <c r="J1197" s="138" t="str">
        <f t="shared" ca="1" si="211"/>
        <v/>
      </c>
      <c r="K1197" s="43" t="str">
        <f ca="1">+IF(G1197&lt;&gt;"",SUM($G$7:G1197),"")</f>
        <v/>
      </c>
      <c r="L1197" s="46" t="str">
        <f t="shared" ca="1" si="212"/>
        <v/>
      </c>
      <c r="M1197" s="51" t="str">
        <f ca="1">+IF(H1197&lt;&gt;"",SUM($H$7:H1197),"")</f>
        <v/>
      </c>
      <c r="N1197" s="47" t="str">
        <f t="shared" ca="1" si="219"/>
        <v/>
      </c>
      <c r="O1197" s="46" t="str">
        <f t="shared" ca="1" si="214"/>
        <v/>
      </c>
      <c r="P1197" s="46" t="str">
        <f t="shared" ca="1" si="215"/>
        <v/>
      </c>
      <c r="Q1197" s="53" t="str">
        <f t="shared" ca="1" si="216"/>
        <v/>
      </c>
      <c r="R1197" s="53" t="str">
        <f t="shared" ca="1" si="217"/>
        <v/>
      </c>
    </row>
    <row r="1198" spans="1:18" x14ac:dyDescent="0.25">
      <c r="A1198" s="31">
        <v>1192</v>
      </c>
      <c r="B1198" s="37" t="str">
        <f t="shared" ca="1" si="208"/>
        <v/>
      </c>
      <c r="C1198" s="40" t="str">
        <f t="shared" ca="1" si="209"/>
        <v/>
      </c>
      <c r="D1198" s="43" t="str">
        <f ca="1">+IF($C1198&lt;&gt;"",VLOOKUP(YEAR($C1198),'Proyecciones cuota'!$B$5:$C$113,2,FALSE),"")</f>
        <v/>
      </c>
      <c r="E1198" s="171">
        <f ca="1">IFERROR(IF($D1198&lt;&gt;"",VLOOKUP(C1198,Simulador!$H$17:$I$27,2,FALSE),0),0)</f>
        <v>0</v>
      </c>
      <c r="F1198" s="46" t="str">
        <f t="shared" ca="1" si="218"/>
        <v/>
      </c>
      <c r="G1198" s="43" t="str">
        <f ca="1">+IF(F1198&lt;&gt;"",F1198*VLOOKUP(YEAR($C1198),'Proyecciones DTF'!$B$4:$Y$112,IF(C1198&lt;EOMONTH($C$1,61),6,IF(AND(C1198&gt;=EOMONTH($C$1,61),C1198&lt;EOMONTH($C$1,90)),9,IF(AND(C1198&gt;=EOMONTH($C$1,91),C1198&lt;EOMONTH($C$1,120)),12,IF(AND(C1198&gt;=EOMONTH($C$1,121),C1198&lt;EOMONTH($C$1,150)),15,IF(AND(C1198&gt;=EOMONTH($C$1,151),C1198&lt;EOMONTH($C$1,180)),18,IF(AND(C1198&gt;=EOMONTH($C$1,181),C1198&lt;EOMONTH($C$1,210)),21,24))))))),"")</f>
        <v/>
      </c>
      <c r="H1198" s="47" t="str">
        <f ca="1">+IF(F1198&lt;&gt;"",F1198*VLOOKUP(YEAR($C1198),'Proyecciones DTF'!$B$4:$Y$112,IF(C1198&lt;EOMONTH($C$1,61),3,IF(AND(C1198&gt;=EOMONTH($C$1,61),C1198&lt;EOMONTH($C$1,90)),6,IF(AND(C1198&gt;=EOMONTH($C$1,91),C1198&lt;EOMONTH($C$1,120)),9,IF(AND(C1198&gt;=EOMONTH($C$1,121),C1198&lt;EOMONTH($C$1,150)),12,IF(AND(C1198&gt;=EOMONTH($C$1,151),C1198&lt;EOMONTH($C$1,180)),15,IF(AND(C1198&gt;=EOMONTH($C$1,181),C1198&lt;EOMONTH($C$1,210)),18,21))))))),"")</f>
        <v/>
      </c>
      <c r="I1198" s="88" t="str">
        <f t="shared" ca="1" si="210"/>
        <v/>
      </c>
      <c r="J1198" s="138" t="str">
        <f t="shared" ca="1" si="211"/>
        <v/>
      </c>
      <c r="K1198" s="43" t="str">
        <f ca="1">+IF(G1198&lt;&gt;"",SUM($G$7:G1198),"")</f>
        <v/>
      </c>
      <c r="L1198" s="46" t="str">
        <f t="shared" ca="1" si="212"/>
        <v/>
      </c>
      <c r="M1198" s="51" t="str">
        <f ca="1">+IF(H1198&lt;&gt;"",SUM($H$7:H1198),"")</f>
        <v/>
      </c>
      <c r="N1198" s="47" t="str">
        <f t="shared" ca="1" si="219"/>
        <v/>
      </c>
      <c r="O1198" s="46" t="str">
        <f t="shared" ca="1" si="214"/>
        <v/>
      </c>
      <c r="P1198" s="46" t="str">
        <f t="shared" ca="1" si="215"/>
        <v/>
      </c>
      <c r="Q1198" s="53" t="str">
        <f t="shared" ca="1" si="216"/>
        <v/>
      </c>
      <c r="R1198" s="53" t="str">
        <f t="shared" ca="1" si="217"/>
        <v/>
      </c>
    </row>
    <row r="1199" spans="1:18" x14ac:dyDescent="0.25">
      <c r="A1199" s="31">
        <v>1193</v>
      </c>
      <c r="B1199" s="37" t="str">
        <f t="shared" ca="1" si="208"/>
        <v/>
      </c>
      <c r="C1199" s="40" t="str">
        <f t="shared" ca="1" si="209"/>
        <v/>
      </c>
      <c r="D1199" s="43" t="str">
        <f ca="1">+IF($C1199&lt;&gt;"",VLOOKUP(YEAR($C1199),'Proyecciones cuota'!$B$5:$C$113,2,FALSE),"")</f>
        <v/>
      </c>
      <c r="E1199" s="171">
        <f ca="1">IFERROR(IF($D1199&lt;&gt;"",VLOOKUP(C1199,Simulador!$H$17:$I$27,2,FALSE),0),0)</f>
        <v>0</v>
      </c>
      <c r="F1199" s="46" t="str">
        <f t="shared" ca="1" si="218"/>
        <v/>
      </c>
      <c r="G1199" s="43" t="str">
        <f ca="1">+IF(F1199&lt;&gt;"",F1199*VLOOKUP(YEAR($C1199),'Proyecciones DTF'!$B$4:$Y$112,IF(C1199&lt;EOMONTH($C$1,61),6,IF(AND(C1199&gt;=EOMONTH($C$1,61),C1199&lt;EOMONTH($C$1,90)),9,IF(AND(C1199&gt;=EOMONTH($C$1,91),C1199&lt;EOMONTH($C$1,120)),12,IF(AND(C1199&gt;=EOMONTH($C$1,121),C1199&lt;EOMONTH($C$1,150)),15,IF(AND(C1199&gt;=EOMONTH($C$1,151),C1199&lt;EOMONTH($C$1,180)),18,IF(AND(C1199&gt;=EOMONTH($C$1,181),C1199&lt;EOMONTH($C$1,210)),21,24))))))),"")</f>
        <v/>
      </c>
      <c r="H1199" s="47" t="str">
        <f ca="1">+IF(F1199&lt;&gt;"",F1199*VLOOKUP(YEAR($C1199),'Proyecciones DTF'!$B$4:$Y$112,IF(C1199&lt;EOMONTH($C$1,61),3,IF(AND(C1199&gt;=EOMONTH($C$1,61),C1199&lt;EOMONTH($C$1,90)),6,IF(AND(C1199&gt;=EOMONTH($C$1,91),C1199&lt;EOMONTH($C$1,120)),9,IF(AND(C1199&gt;=EOMONTH($C$1,121),C1199&lt;EOMONTH($C$1,150)),12,IF(AND(C1199&gt;=EOMONTH($C$1,151),C1199&lt;EOMONTH($C$1,180)),15,IF(AND(C1199&gt;=EOMONTH($C$1,181),C1199&lt;EOMONTH($C$1,210)),18,21))))))),"")</f>
        <v/>
      </c>
      <c r="I1199" s="88" t="str">
        <f t="shared" ca="1" si="210"/>
        <v/>
      </c>
      <c r="J1199" s="138" t="str">
        <f t="shared" ca="1" si="211"/>
        <v/>
      </c>
      <c r="K1199" s="43" t="str">
        <f ca="1">+IF(G1199&lt;&gt;"",SUM($G$7:G1199),"")</f>
        <v/>
      </c>
      <c r="L1199" s="46" t="str">
        <f t="shared" ca="1" si="212"/>
        <v/>
      </c>
      <c r="M1199" s="51" t="str">
        <f ca="1">+IF(H1199&lt;&gt;"",SUM($H$7:H1199),"")</f>
        <v/>
      </c>
      <c r="N1199" s="47" t="str">
        <f t="shared" ca="1" si="219"/>
        <v/>
      </c>
      <c r="O1199" s="46" t="str">
        <f t="shared" ca="1" si="214"/>
        <v/>
      </c>
      <c r="P1199" s="46" t="str">
        <f t="shared" ca="1" si="215"/>
        <v/>
      </c>
      <c r="Q1199" s="53" t="str">
        <f t="shared" ca="1" si="216"/>
        <v/>
      </c>
      <c r="R1199" s="53" t="str">
        <f t="shared" ca="1" si="217"/>
        <v/>
      </c>
    </row>
    <row r="1200" spans="1:18" x14ac:dyDescent="0.25">
      <c r="A1200" s="31">
        <v>1194</v>
      </c>
      <c r="B1200" s="37" t="str">
        <f t="shared" ca="1" si="208"/>
        <v/>
      </c>
      <c r="C1200" s="40" t="str">
        <f t="shared" ca="1" si="209"/>
        <v/>
      </c>
      <c r="D1200" s="43" t="str">
        <f ca="1">+IF($C1200&lt;&gt;"",VLOOKUP(YEAR($C1200),'Proyecciones cuota'!$B$5:$C$113,2,FALSE),"")</f>
        <v/>
      </c>
      <c r="E1200" s="171">
        <f ca="1">IFERROR(IF($D1200&lt;&gt;"",VLOOKUP(C1200,Simulador!$H$17:$I$27,2,FALSE),0),0)</f>
        <v>0</v>
      </c>
      <c r="F1200" s="46" t="str">
        <f t="shared" ca="1" si="218"/>
        <v/>
      </c>
      <c r="G1200" s="43" t="str">
        <f ca="1">+IF(F1200&lt;&gt;"",F1200*VLOOKUP(YEAR($C1200),'Proyecciones DTF'!$B$4:$Y$112,IF(C1200&lt;EOMONTH($C$1,61),6,IF(AND(C1200&gt;=EOMONTH($C$1,61),C1200&lt;EOMONTH($C$1,90)),9,IF(AND(C1200&gt;=EOMONTH($C$1,91),C1200&lt;EOMONTH($C$1,120)),12,IF(AND(C1200&gt;=EOMONTH($C$1,121),C1200&lt;EOMONTH($C$1,150)),15,IF(AND(C1200&gt;=EOMONTH($C$1,151),C1200&lt;EOMONTH($C$1,180)),18,IF(AND(C1200&gt;=EOMONTH($C$1,181),C1200&lt;EOMONTH($C$1,210)),21,24))))))),"")</f>
        <v/>
      </c>
      <c r="H1200" s="47" t="str">
        <f ca="1">+IF(F1200&lt;&gt;"",F1200*VLOOKUP(YEAR($C1200),'Proyecciones DTF'!$B$4:$Y$112,IF(C1200&lt;EOMONTH($C$1,61),3,IF(AND(C1200&gt;=EOMONTH($C$1,61),C1200&lt;EOMONTH($C$1,90)),6,IF(AND(C1200&gt;=EOMONTH($C$1,91),C1200&lt;EOMONTH($C$1,120)),9,IF(AND(C1200&gt;=EOMONTH($C$1,121),C1200&lt;EOMONTH($C$1,150)),12,IF(AND(C1200&gt;=EOMONTH($C$1,151),C1200&lt;EOMONTH($C$1,180)),15,IF(AND(C1200&gt;=EOMONTH($C$1,181),C1200&lt;EOMONTH($C$1,210)),18,21))))))),"")</f>
        <v/>
      </c>
      <c r="I1200" s="88" t="str">
        <f t="shared" ca="1" si="210"/>
        <v/>
      </c>
      <c r="J1200" s="138" t="str">
        <f t="shared" ca="1" si="211"/>
        <v/>
      </c>
      <c r="K1200" s="43" t="str">
        <f ca="1">+IF(G1200&lt;&gt;"",SUM($G$7:G1200),"")</f>
        <v/>
      </c>
      <c r="L1200" s="46" t="str">
        <f t="shared" ca="1" si="212"/>
        <v/>
      </c>
      <c r="M1200" s="51" t="str">
        <f ca="1">+IF(H1200&lt;&gt;"",SUM($H$7:H1200),"")</f>
        <v/>
      </c>
      <c r="N1200" s="47" t="str">
        <f t="shared" ca="1" si="219"/>
        <v/>
      </c>
      <c r="O1200" s="46" t="str">
        <f t="shared" ca="1" si="214"/>
        <v/>
      </c>
      <c r="P1200" s="46" t="str">
        <f t="shared" ca="1" si="215"/>
        <v/>
      </c>
      <c r="Q1200" s="53" t="str">
        <f t="shared" ca="1" si="216"/>
        <v/>
      </c>
      <c r="R1200" s="53" t="str">
        <f t="shared" ca="1" si="217"/>
        <v/>
      </c>
    </row>
    <row r="1201" spans="1:18" x14ac:dyDescent="0.25">
      <c r="A1201" s="31">
        <v>1195</v>
      </c>
      <c r="B1201" s="37" t="str">
        <f t="shared" ca="1" si="208"/>
        <v/>
      </c>
      <c r="C1201" s="40" t="str">
        <f t="shared" ca="1" si="209"/>
        <v/>
      </c>
      <c r="D1201" s="43" t="str">
        <f ca="1">+IF($C1201&lt;&gt;"",VLOOKUP(YEAR($C1201),'Proyecciones cuota'!$B$5:$C$113,2,FALSE),"")</f>
        <v/>
      </c>
      <c r="E1201" s="171">
        <f ca="1">IFERROR(IF($D1201&lt;&gt;"",VLOOKUP(C1201,Simulador!$H$17:$I$27,2,FALSE),0),0)</f>
        <v>0</v>
      </c>
      <c r="F1201" s="46" t="str">
        <f t="shared" ca="1" si="218"/>
        <v/>
      </c>
      <c r="G1201" s="43" t="str">
        <f ca="1">+IF(F1201&lt;&gt;"",F1201*VLOOKUP(YEAR($C1201),'Proyecciones DTF'!$B$4:$Y$112,IF(C1201&lt;EOMONTH($C$1,61),6,IF(AND(C1201&gt;=EOMONTH($C$1,61),C1201&lt;EOMONTH($C$1,90)),9,IF(AND(C1201&gt;=EOMONTH($C$1,91),C1201&lt;EOMONTH($C$1,120)),12,IF(AND(C1201&gt;=EOMONTH($C$1,121),C1201&lt;EOMONTH($C$1,150)),15,IF(AND(C1201&gt;=EOMONTH($C$1,151),C1201&lt;EOMONTH($C$1,180)),18,IF(AND(C1201&gt;=EOMONTH($C$1,181),C1201&lt;EOMONTH($C$1,210)),21,24))))))),"")</f>
        <v/>
      </c>
      <c r="H1201" s="47" t="str">
        <f ca="1">+IF(F1201&lt;&gt;"",F1201*VLOOKUP(YEAR($C1201),'Proyecciones DTF'!$B$4:$Y$112,IF(C1201&lt;EOMONTH($C$1,61),3,IF(AND(C1201&gt;=EOMONTH($C$1,61),C1201&lt;EOMONTH($C$1,90)),6,IF(AND(C1201&gt;=EOMONTH($C$1,91),C1201&lt;EOMONTH($C$1,120)),9,IF(AND(C1201&gt;=EOMONTH($C$1,121),C1201&lt;EOMONTH($C$1,150)),12,IF(AND(C1201&gt;=EOMONTH($C$1,151),C1201&lt;EOMONTH($C$1,180)),15,IF(AND(C1201&gt;=EOMONTH($C$1,181),C1201&lt;EOMONTH($C$1,210)),18,21))))))),"")</f>
        <v/>
      </c>
      <c r="I1201" s="88" t="str">
        <f t="shared" ca="1" si="210"/>
        <v/>
      </c>
      <c r="J1201" s="138" t="str">
        <f t="shared" ca="1" si="211"/>
        <v/>
      </c>
      <c r="K1201" s="43" t="str">
        <f ca="1">+IF(G1201&lt;&gt;"",SUM($G$7:G1201),"")</f>
        <v/>
      </c>
      <c r="L1201" s="46" t="str">
        <f t="shared" ca="1" si="212"/>
        <v/>
      </c>
      <c r="M1201" s="51" t="str">
        <f ca="1">+IF(H1201&lt;&gt;"",SUM($H$7:H1201),"")</f>
        <v/>
      </c>
      <c r="N1201" s="47" t="str">
        <f t="shared" ca="1" si="219"/>
        <v/>
      </c>
      <c r="O1201" s="46" t="str">
        <f t="shared" ca="1" si="214"/>
        <v/>
      </c>
      <c r="P1201" s="46" t="str">
        <f t="shared" ca="1" si="215"/>
        <v/>
      </c>
      <c r="Q1201" s="53" t="str">
        <f t="shared" ca="1" si="216"/>
        <v/>
      </c>
      <c r="R1201" s="53" t="str">
        <f t="shared" ca="1" si="217"/>
        <v/>
      </c>
    </row>
    <row r="1202" spans="1:18" x14ac:dyDescent="0.25">
      <c r="A1202" s="31">
        <v>1196</v>
      </c>
      <c r="B1202" s="37" t="str">
        <f t="shared" ca="1" si="208"/>
        <v/>
      </c>
      <c r="C1202" s="40" t="str">
        <f t="shared" ca="1" si="209"/>
        <v/>
      </c>
      <c r="D1202" s="43" t="str">
        <f ca="1">+IF($C1202&lt;&gt;"",VLOOKUP(YEAR($C1202),'Proyecciones cuota'!$B$5:$C$113,2,FALSE),"")</f>
        <v/>
      </c>
      <c r="E1202" s="171">
        <f ca="1">IFERROR(IF($D1202&lt;&gt;"",VLOOKUP(C1202,Simulador!$H$17:$I$27,2,FALSE),0),0)</f>
        <v>0</v>
      </c>
      <c r="F1202" s="46" t="str">
        <f t="shared" ca="1" si="218"/>
        <v/>
      </c>
      <c r="G1202" s="43" t="str">
        <f ca="1">+IF(F1202&lt;&gt;"",F1202*VLOOKUP(YEAR($C1202),'Proyecciones DTF'!$B$4:$Y$112,IF(C1202&lt;EOMONTH($C$1,61),6,IF(AND(C1202&gt;=EOMONTH($C$1,61),C1202&lt;EOMONTH($C$1,90)),9,IF(AND(C1202&gt;=EOMONTH($C$1,91),C1202&lt;EOMONTH($C$1,120)),12,IF(AND(C1202&gt;=EOMONTH($C$1,121),C1202&lt;EOMONTH($C$1,150)),15,IF(AND(C1202&gt;=EOMONTH($C$1,151),C1202&lt;EOMONTH($C$1,180)),18,IF(AND(C1202&gt;=EOMONTH($C$1,181),C1202&lt;EOMONTH($C$1,210)),21,24))))))),"")</f>
        <v/>
      </c>
      <c r="H1202" s="47" t="str">
        <f ca="1">+IF(F1202&lt;&gt;"",F1202*VLOOKUP(YEAR($C1202),'Proyecciones DTF'!$B$4:$Y$112,IF(C1202&lt;EOMONTH($C$1,61),3,IF(AND(C1202&gt;=EOMONTH($C$1,61),C1202&lt;EOMONTH($C$1,90)),6,IF(AND(C1202&gt;=EOMONTH($C$1,91),C1202&lt;EOMONTH($C$1,120)),9,IF(AND(C1202&gt;=EOMONTH($C$1,121),C1202&lt;EOMONTH($C$1,150)),12,IF(AND(C1202&gt;=EOMONTH($C$1,151),C1202&lt;EOMONTH($C$1,180)),15,IF(AND(C1202&gt;=EOMONTH($C$1,181),C1202&lt;EOMONTH($C$1,210)),18,21))))))),"")</f>
        <v/>
      </c>
      <c r="I1202" s="88" t="str">
        <f t="shared" ca="1" si="210"/>
        <v/>
      </c>
      <c r="J1202" s="138" t="str">
        <f t="shared" ca="1" si="211"/>
        <v/>
      </c>
      <c r="K1202" s="43" t="str">
        <f ca="1">+IF(G1202&lt;&gt;"",SUM($G$7:G1202),"")</f>
        <v/>
      </c>
      <c r="L1202" s="46" t="str">
        <f t="shared" ca="1" si="212"/>
        <v/>
      </c>
      <c r="M1202" s="51" t="str">
        <f ca="1">+IF(H1202&lt;&gt;"",SUM($H$7:H1202),"")</f>
        <v/>
      </c>
      <c r="N1202" s="47" t="str">
        <f t="shared" ca="1" si="219"/>
        <v/>
      </c>
      <c r="O1202" s="46" t="str">
        <f t="shared" ca="1" si="214"/>
        <v/>
      </c>
      <c r="P1202" s="46" t="str">
        <f t="shared" ca="1" si="215"/>
        <v/>
      </c>
      <c r="Q1202" s="53" t="str">
        <f t="shared" ca="1" si="216"/>
        <v/>
      </c>
      <c r="R1202" s="53" t="str">
        <f t="shared" ca="1" si="217"/>
        <v/>
      </c>
    </row>
    <row r="1203" spans="1:18" x14ac:dyDescent="0.25">
      <c r="A1203" s="31">
        <v>1197</v>
      </c>
      <c r="B1203" s="37" t="str">
        <f t="shared" ca="1" si="208"/>
        <v/>
      </c>
      <c r="C1203" s="40" t="str">
        <f t="shared" ca="1" si="209"/>
        <v/>
      </c>
      <c r="D1203" s="43" t="str">
        <f ca="1">+IF($C1203&lt;&gt;"",VLOOKUP(YEAR($C1203),'Proyecciones cuota'!$B$5:$C$113,2,FALSE),"")</f>
        <v/>
      </c>
      <c r="E1203" s="171">
        <f ca="1">IFERROR(IF($D1203&lt;&gt;"",VLOOKUP(C1203,Simulador!$H$17:$I$27,2,FALSE),0),0)</f>
        <v>0</v>
      </c>
      <c r="F1203" s="46" t="str">
        <f t="shared" ca="1" si="218"/>
        <v/>
      </c>
      <c r="G1203" s="43" t="str">
        <f ca="1">+IF(F1203&lt;&gt;"",F1203*VLOOKUP(YEAR($C1203),'Proyecciones DTF'!$B$4:$Y$112,IF(C1203&lt;EOMONTH($C$1,61),6,IF(AND(C1203&gt;=EOMONTH($C$1,61),C1203&lt;EOMONTH($C$1,90)),9,IF(AND(C1203&gt;=EOMONTH($C$1,91),C1203&lt;EOMONTH($C$1,120)),12,IF(AND(C1203&gt;=EOMONTH($C$1,121),C1203&lt;EOMONTH($C$1,150)),15,IF(AND(C1203&gt;=EOMONTH($C$1,151),C1203&lt;EOMONTH($C$1,180)),18,IF(AND(C1203&gt;=EOMONTH($C$1,181),C1203&lt;EOMONTH($C$1,210)),21,24))))))),"")</f>
        <v/>
      </c>
      <c r="H1203" s="47" t="str">
        <f ca="1">+IF(F1203&lt;&gt;"",F1203*VLOOKUP(YEAR($C1203),'Proyecciones DTF'!$B$4:$Y$112,IF(C1203&lt;EOMONTH($C$1,61),3,IF(AND(C1203&gt;=EOMONTH($C$1,61),C1203&lt;EOMONTH($C$1,90)),6,IF(AND(C1203&gt;=EOMONTH($C$1,91),C1203&lt;EOMONTH($C$1,120)),9,IF(AND(C1203&gt;=EOMONTH($C$1,121),C1203&lt;EOMONTH($C$1,150)),12,IF(AND(C1203&gt;=EOMONTH($C$1,151),C1203&lt;EOMONTH($C$1,180)),15,IF(AND(C1203&gt;=EOMONTH($C$1,181),C1203&lt;EOMONTH($C$1,210)),18,21))))))),"")</f>
        <v/>
      </c>
      <c r="I1203" s="88" t="str">
        <f t="shared" ca="1" si="210"/>
        <v/>
      </c>
      <c r="J1203" s="138" t="str">
        <f t="shared" ca="1" si="211"/>
        <v/>
      </c>
      <c r="K1203" s="43" t="str">
        <f ca="1">+IF(G1203&lt;&gt;"",SUM($G$7:G1203),"")</f>
        <v/>
      </c>
      <c r="L1203" s="46" t="str">
        <f t="shared" ca="1" si="212"/>
        <v/>
      </c>
      <c r="M1203" s="51" t="str">
        <f ca="1">+IF(H1203&lt;&gt;"",SUM($H$7:H1203),"")</f>
        <v/>
      </c>
      <c r="N1203" s="47" t="str">
        <f t="shared" ca="1" si="219"/>
        <v/>
      </c>
      <c r="O1203" s="46" t="str">
        <f t="shared" ca="1" si="214"/>
        <v/>
      </c>
      <c r="P1203" s="46" t="str">
        <f t="shared" ca="1" si="215"/>
        <v/>
      </c>
      <c r="Q1203" s="53" t="str">
        <f t="shared" ca="1" si="216"/>
        <v/>
      </c>
      <c r="R1203" s="53" t="str">
        <f t="shared" ca="1" si="217"/>
        <v/>
      </c>
    </row>
    <row r="1204" spans="1:18" x14ac:dyDescent="0.25">
      <c r="A1204" s="31">
        <v>1198</v>
      </c>
      <c r="B1204" s="37" t="str">
        <f t="shared" ca="1" si="208"/>
        <v/>
      </c>
      <c r="C1204" s="40" t="str">
        <f t="shared" ca="1" si="209"/>
        <v/>
      </c>
      <c r="D1204" s="43" t="str">
        <f ca="1">+IF($C1204&lt;&gt;"",VLOOKUP(YEAR($C1204),'Proyecciones cuota'!$B$5:$C$113,2,FALSE),"")</f>
        <v/>
      </c>
      <c r="E1204" s="171">
        <f ca="1">IFERROR(IF($D1204&lt;&gt;"",VLOOKUP(C1204,Simulador!$H$17:$I$27,2,FALSE),0),0)</f>
        <v>0</v>
      </c>
      <c r="F1204" s="46" t="str">
        <f t="shared" ca="1" si="218"/>
        <v/>
      </c>
      <c r="G1204" s="43" t="str">
        <f ca="1">+IF(F1204&lt;&gt;"",F1204*VLOOKUP(YEAR($C1204),'Proyecciones DTF'!$B$4:$Y$112,IF(C1204&lt;EOMONTH($C$1,61),6,IF(AND(C1204&gt;=EOMONTH($C$1,61),C1204&lt;EOMONTH($C$1,90)),9,IF(AND(C1204&gt;=EOMONTH($C$1,91),C1204&lt;EOMONTH($C$1,120)),12,IF(AND(C1204&gt;=EOMONTH($C$1,121),C1204&lt;EOMONTH($C$1,150)),15,IF(AND(C1204&gt;=EOMONTH($C$1,151),C1204&lt;EOMONTH($C$1,180)),18,IF(AND(C1204&gt;=EOMONTH($C$1,181),C1204&lt;EOMONTH($C$1,210)),21,24))))))),"")</f>
        <v/>
      </c>
      <c r="H1204" s="47" t="str">
        <f ca="1">+IF(F1204&lt;&gt;"",F1204*VLOOKUP(YEAR($C1204),'Proyecciones DTF'!$B$4:$Y$112,IF(C1204&lt;EOMONTH($C$1,61),3,IF(AND(C1204&gt;=EOMONTH($C$1,61),C1204&lt;EOMONTH($C$1,90)),6,IF(AND(C1204&gt;=EOMONTH($C$1,91),C1204&lt;EOMONTH($C$1,120)),9,IF(AND(C1204&gt;=EOMONTH($C$1,121),C1204&lt;EOMONTH($C$1,150)),12,IF(AND(C1204&gt;=EOMONTH($C$1,151),C1204&lt;EOMONTH($C$1,180)),15,IF(AND(C1204&gt;=EOMONTH($C$1,181),C1204&lt;EOMONTH($C$1,210)),18,21))))))),"")</f>
        <v/>
      </c>
      <c r="I1204" s="88" t="str">
        <f t="shared" ca="1" si="210"/>
        <v/>
      </c>
      <c r="J1204" s="138" t="str">
        <f t="shared" ca="1" si="211"/>
        <v/>
      </c>
      <c r="K1204" s="43" t="str">
        <f ca="1">+IF(G1204&lt;&gt;"",SUM($G$7:G1204),"")</f>
        <v/>
      </c>
      <c r="L1204" s="46" t="str">
        <f t="shared" ca="1" si="212"/>
        <v/>
      </c>
      <c r="M1204" s="51" t="str">
        <f ca="1">+IF(H1204&lt;&gt;"",SUM($H$7:H1204),"")</f>
        <v/>
      </c>
      <c r="N1204" s="47" t="str">
        <f t="shared" ca="1" si="219"/>
        <v/>
      </c>
      <c r="O1204" s="46" t="str">
        <f t="shared" ca="1" si="214"/>
        <v/>
      </c>
      <c r="P1204" s="46" t="str">
        <f t="shared" ca="1" si="215"/>
        <v/>
      </c>
      <c r="Q1204" s="53" t="str">
        <f t="shared" ca="1" si="216"/>
        <v/>
      </c>
      <c r="R1204" s="53" t="str">
        <f t="shared" ca="1" si="217"/>
        <v/>
      </c>
    </row>
    <row r="1205" spans="1:18" x14ac:dyDescent="0.25">
      <c r="A1205" s="31">
        <v>1199</v>
      </c>
      <c r="B1205" s="37" t="str">
        <f t="shared" ca="1" si="208"/>
        <v/>
      </c>
      <c r="C1205" s="40" t="str">
        <f t="shared" ca="1" si="209"/>
        <v/>
      </c>
      <c r="D1205" s="43" t="str">
        <f ca="1">+IF($C1205&lt;&gt;"",VLOOKUP(YEAR($C1205),'Proyecciones cuota'!$B$5:$C$113,2,FALSE),"")</f>
        <v/>
      </c>
      <c r="E1205" s="171">
        <f ca="1">IFERROR(IF($D1205&lt;&gt;"",VLOOKUP(C1205,Simulador!$H$17:$I$27,2,FALSE),0),0)</f>
        <v>0</v>
      </c>
      <c r="F1205" s="46" t="str">
        <f t="shared" ca="1" si="218"/>
        <v/>
      </c>
      <c r="G1205" s="43" t="str">
        <f ca="1">+IF(F1205&lt;&gt;"",F1205*VLOOKUP(YEAR($C1205),'Proyecciones DTF'!$B$4:$Y$112,IF(C1205&lt;EOMONTH($C$1,61),6,IF(AND(C1205&gt;=EOMONTH($C$1,61),C1205&lt;EOMONTH($C$1,90)),9,IF(AND(C1205&gt;=EOMONTH($C$1,91),C1205&lt;EOMONTH($C$1,120)),12,IF(AND(C1205&gt;=EOMONTH($C$1,121),C1205&lt;EOMONTH($C$1,150)),15,IF(AND(C1205&gt;=EOMONTH($C$1,151),C1205&lt;EOMONTH($C$1,180)),18,IF(AND(C1205&gt;=EOMONTH($C$1,181),C1205&lt;EOMONTH($C$1,210)),21,24))))))),"")</f>
        <v/>
      </c>
      <c r="H1205" s="47" t="str">
        <f ca="1">+IF(F1205&lt;&gt;"",F1205*VLOOKUP(YEAR($C1205),'Proyecciones DTF'!$B$4:$Y$112,IF(C1205&lt;EOMONTH($C$1,61),3,IF(AND(C1205&gt;=EOMONTH($C$1,61),C1205&lt;EOMONTH($C$1,90)),6,IF(AND(C1205&gt;=EOMONTH($C$1,91),C1205&lt;EOMONTH($C$1,120)),9,IF(AND(C1205&gt;=EOMONTH($C$1,121),C1205&lt;EOMONTH($C$1,150)),12,IF(AND(C1205&gt;=EOMONTH($C$1,151),C1205&lt;EOMONTH($C$1,180)),15,IF(AND(C1205&gt;=EOMONTH($C$1,181),C1205&lt;EOMONTH($C$1,210)),18,21))))))),"")</f>
        <v/>
      </c>
      <c r="I1205" s="88" t="str">
        <f t="shared" ca="1" si="210"/>
        <v/>
      </c>
      <c r="J1205" s="138" t="str">
        <f t="shared" ca="1" si="211"/>
        <v/>
      </c>
      <c r="K1205" s="43" t="str">
        <f ca="1">+IF(G1205&lt;&gt;"",SUM($G$7:G1205),"")</f>
        <v/>
      </c>
      <c r="L1205" s="46" t="str">
        <f t="shared" ca="1" si="212"/>
        <v/>
      </c>
      <c r="M1205" s="51" t="str">
        <f ca="1">+IF(H1205&lt;&gt;"",SUM($H$7:H1205),"")</f>
        <v/>
      </c>
      <c r="N1205" s="47" t="str">
        <f t="shared" ca="1" si="219"/>
        <v/>
      </c>
      <c r="O1205" s="46" t="str">
        <f t="shared" ca="1" si="214"/>
        <v/>
      </c>
      <c r="P1205" s="46" t="str">
        <f t="shared" ca="1" si="215"/>
        <v/>
      </c>
      <c r="Q1205" s="53" t="str">
        <f t="shared" ca="1" si="216"/>
        <v/>
      </c>
      <c r="R1205" s="53" t="str">
        <f t="shared" ca="1" si="217"/>
        <v/>
      </c>
    </row>
    <row r="1206" spans="1:18" ht="15.75" thickBot="1" x14ac:dyDescent="0.3">
      <c r="A1206" s="31">
        <v>1200</v>
      </c>
      <c r="B1206" s="38" t="str">
        <f t="shared" ca="1" si="208"/>
        <v/>
      </c>
      <c r="C1206" s="41" t="str">
        <f t="shared" ca="1" si="209"/>
        <v/>
      </c>
      <c r="D1206" s="48" t="str">
        <f ca="1">+IF($C1206&lt;&gt;"",VLOOKUP(YEAR($C1206),'Proyecciones cuota'!$B$5:$C$113,2,FALSE),"")</f>
        <v/>
      </c>
      <c r="E1206" s="172">
        <f ca="1">IFERROR(IF($D1206&lt;&gt;"",VLOOKUP(C1206,Simulador!$H$17:$I$27,2,FALSE),0),0)</f>
        <v>0</v>
      </c>
      <c r="F1206" s="49" t="str">
        <f t="shared" ca="1" si="218"/>
        <v/>
      </c>
      <c r="G1206" s="48" t="str">
        <f ca="1">+IF(F1206&lt;&gt;"",F1206*VLOOKUP(YEAR($C1206),'Proyecciones DTF'!$B$4:$Y$112,IF(C1206&lt;EOMONTH($C$1,61),6,IF(AND(C1206&gt;=EOMONTH($C$1,61),C1206&lt;EOMONTH($C$1,90)),9,IF(AND(C1206&gt;=EOMONTH($C$1,91),C1206&lt;EOMONTH($C$1,120)),12,IF(AND(C1206&gt;=EOMONTH($C$1,121),C1206&lt;EOMONTH($C$1,150)),15,IF(AND(C1206&gt;=EOMONTH($C$1,151),C1206&lt;EOMONTH($C$1,180)),18,IF(AND(C1206&gt;=EOMONTH($C$1,181),C1206&lt;EOMONTH($C$1,210)),21,24))))))),"")</f>
        <v/>
      </c>
      <c r="H1206" s="50" t="str">
        <f ca="1">+IF(F1206&lt;&gt;"",F1206*VLOOKUP(YEAR($C1206),'Proyecciones DTF'!$B$4:$Y$112,IF(C1206&lt;EOMONTH($C$1,61),3,IF(AND(C1206&gt;=EOMONTH($C$1,61),C1206&lt;EOMONTH($C$1,90)),6,IF(AND(C1206&gt;=EOMONTH($C$1,91),C1206&lt;EOMONTH($C$1,120)),9,IF(AND(C1206&gt;=EOMONTH($C$1,121),C1206&lt;EOMONTH($C$1,150)),12,IF(AND(C1206&gt;=EOMONTH($C$1,151),C1206&lt;EOMONTH($C$1,180)),15,IF(AND(C1206&gt;=EOMONTH($C$1,181),C1206&lt;EOMONTH($C$1,210)),18,21))))))),"")</f>
        <v/>
      </c>
      <c r="I1206" s="117" t="str">
        <f t="shared" ca="1" si="210"/>
        <v/>
      </c>
      <c r="J1206" s="131" t="str">
        <f t="shared" ca="1" si="211"/>
        <v/>
      </c>
      <c r="K1206" s="48" t="str">
        <f ca="1">+IF(G1206&lt;&gt;"",SUM($G$7:G1206),"")</f>
        <v/>
      </c>
      <c r="L1206" s="49" t="str">
        <f t="shared" ca="1" si="212"/>
        <v/>
      </c>
      <c r="M1206" s="54" t="str">
        <f ca="1">+IF(H1206&lt;&gt;"",SUM($H$7:H1206),"")</f>
        <v/>
      </c>
      <c r="N1206" s="50" t="str">
        <f t="shared" ca="1" si="219"/>
        <v/>
      </c>
      <c r="O1206" s="49" t="str">
        <f t="shared" ca="1" si="214"/>
        <v/>
      </c>
      <c r="P1206" s="49" t="str">
        <f t="shared" ca="1" si="215"/>
        <v/>
      </c>
      <c r="Q1206" s="55" t="str">
        <f t="shared" ca="1" si="216"/>
        <v/>
      </c>
      <c r="R1206" s="55" t="str">
        <f t="shared" ca="1" si="217"/>
        <v/>
      </c>
    </row>
  </sheetData>
  <sheetProtection algorithmName="SHA-512" hashValue="tB0gk2NThmnWy1CeKKM1CorNssBPJIfaGE7/ysHm6+uAC/V1HrWhixPDBkt9r4z5gUfDkERifuRlf6QzwqvgWA==" saltValue="3niypZFDRHd8QCKAJhAuI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B050"/>
  </sheetPr>
  <dimension ref="B1:Y112"/>
  <sheetViews>
    <sheetView showGridLines="0" workbookViewId="0">
      <selection activeCell="C14" sqref="C14"/>
    </sheetView>
  </sheetViews>
  <sheetFormatPr baseColWidth="10" defaultColWidth="11.42578125" defaultRowHeight="15" x14ac:dyDescent="0.25"/>
  <cols>
    <col min="1" max="1" width="11.42578125" style="31"/>
    <col min="2" max="2" width="6.140625" style="31" bestFit="1" customWidth="1"/>
    <col min="3" max="3" width="9" style="98" bestFit="1" customWidth="1"/>
    <col min="4" max="4" width="13.7109375" style="98" bestFit="1" customWidth="1"/>
    <col min="5" max="5" width="7.140625" style="99" bestFit="1" customWidth="1"/>
    <col min="6" max="6" width="9.140625" style="98" bestFit="1" customWidth="1"/>
    <col min="7" max="7" width="8.140625" style="98" bestFit="1" customWidth="1"/>
    <col min="8" max="8" width="7.140625" style="100" bestFit="1" customWidth="1"/>
    <col min="9" max="9" width="9.140625" style="98" bestFit="1" customWidth="1"/>
    <col min="10" max="10" width="8.140625" style="98" bestFit="1" customWidth="1"/>
    <col min="11" max="11" width="7.140625" style="99" bestFit="1" customWidth="1"/>
    <col min="12" max="12" width="9" style="98" bestFit="1" customWidth="1"/>
    <col min="13" max="13" width="8.140625" style="98" bestFit="1" customWidth="1"/>
    <col min="14" max="14" width="7.140625" style="100" bestFit="1" customWidth="1"/>
    <col min="15" max="15" width="9.140625" style="98" bestFit="1" customWidth="1"/>
    <col min="16" max="16" width="8.140625" style="98" bestFit="1" customWidth="1"/>
    <col min="17" max="17" width="7.140625" style="99" bestFit="1" customWidth="1"/>
    <col min="18" max="18" width="9.140625" style="98" bestFit="1" customWidth="1"/>
    <col min="19" max="19" width="8.140625" style="98" bestFit="1" customWidth="1"/>
    <col min="20" max="20" width="7.140625" style="99" bestFit="1" customWidth="1"/>
    <col min="21" max="21" width="9.140625" style="98" bestFit="1" customWidth="1"/>
    <col min="22" max="22" width="8.140625" style="98" bestFit="1" customWidth="1"/>
    <col min="23" max="23" width="7.140625" style="101" bestFit="1" customWidth="1"/>
    <col min="24" max="24" width="9.140625" style="98" bestFit="1" customWidth="1"/>
    <col min="25" max="25" width="8.140625" style="98" bestFit="1" customWidth="1"/>
    <col min="26" max="16384" width="11.42578125" style="31"/>
  </cols>
  <sheetData>
    <row r="1" spans="2:25" ht="15.75" thickBot="1" x14ac:dyDescent="0.3"/>
    <row r="2" spans="2:25" ht="15.75" thickBot="1" x14ac:dyDescent="0.3">
      <c r="E2" s="188">
        <v>5</v>
      </c>
      <c r="F2" s="189"/>
      <c r="G2" s="189"/>
      <c r="H2" s="188">
        <v>7.5</v>
      </c>
      <c r="I2" s="189"/>
      <c r="J2" s="190"/>
      <c r="K2" s="189">
        <v>10</v>
      </c>
      <c r="L2" s="189"/>
      <c r="M2" s="189"/>
      <c r="N2" s="188">
        <v>12.5</v>
      </c>
      <c r="O2" s="189"/>
      <c r="P2" s="190"/>
      <c r="Q2" s="189">
        <v>15</v>
      </c>
      <c r="R2" s="189"/>
      <c r="S2" s="189"/>
      <c r="T2" s="188">
        <v>17.5</v>
      </c>
      <c r="U2" s="189"/>
      <c r="V2" s="190"/>
      <c r="W2" s="189">
        <v>20</v>
      </c>
      <c r="X2" s="189"/>
      <c r="Y2" s="190"/>
    </row>
    <row r="3" spans="2:25" ht="15.75" thickBot="1" x14ac:dyDescent="0.3">
      <c r="E3" s="191">
        <v>2.1999999999999999E-2</v>
      </c>
      <c r="F3" s="192"/>
      <c r="G3" s="192"/>
      <c r="H3" s="191">
        <v>2.35E-2</v>
      </c>
      <c r="I3" s="192"/>
      <c r="J3" s="193"/>
      <c r="K3" s="192">
        <v>2.5000000000000001E-2</v>
      </c>
      <c r="L3" s="192"/>
      <c r="M3" s="192"/>
      <c r="N3" s="191">
        <v>2.6499999999999999E-2</v>
      </c>
      <c r="O3" s="192"/>
      <c r="P3" s="193"/>
      <c r="Q3" s="192">
        <v>2.8000000000000001E-2</v>
      </c>
      <c r="R3" s="192"/>
      <c r="S3" s="192"/>
      <c r="T3" s="191">
        <v>2.9000000000000001E-2</v>
      </c>
      <c r="U3" s="192"/>
      <c r="V3" s="193"/>
      <c r="W3" s="192">
        <v>0.03</v>
      </c>
      <c r="X3" s="192"/>
      <c r="Y3" s="193"/>
    </row>
    <row r="4" spans="2:25" ht="15.75" thickBot="1" x14ac:dyDescent="0.3">
      <c r="B4" s="118" t="s">
        <v>18</v>
      </c>
      <c r="C4" s="119" t="s">
        <v>56</v>
      </c>
      <c r="D4" s="120" t="s">
        <v>57</v>
      </c>
      <c r="E4" s="121" t="s">
        <v>58</v>
      </c>
      <c r="F4" s="122" t="s">
        <v>59</v>
      </c>
      <c r="G4" s="120" t="s">
        <v>60</v>
      </c>
      <c r="H4" s="121" t="s">
        <v>58</v>
      </c>
      <c r="I4" s="122" t="s">
        <v>59</v>
      </c>
      <c r="J4" s="120" t="s">
        <v>60</v>
      </c>
      <c r="K4" s="121" t="s">
        <v>58</v>
      </c>
      <c r="L4" s="122" t="s">
        <v>59</v>
      </c>
      <c r="M4" s="120" t="s">
        <v>60</v>
      </c>
      <c r="N4" s="121" t="s">
        <v>58</v>
      </c>
      <c r="O4" s="122" t="s">
        <v>59</v>
      </c>
      <c r="P4" s="120" t="s">
        <v>60</v>
      </c>
      <c r="Q4" s="121" t="s">
        <v>58</v>
      </c>
      <c r="R4" s="122" t="s">
        <v>59</v>
      </c>
      <c r="S4" s="120" t="s">
        <v>60</v>
      </c>
      <c r="T4" s="121" t="s">
        <v>58</v>
      </c>
      <c r="U4" s="122" t="s">
        <v>59</v>
      </c>
      <c r="V4" s="120" t="s">
        <v>60</v>
      </c>
      <c r="W4" s="121" t="s">
        <v>58</v>
      </c>
      <c r="X4" s="122" t="s">
        <v>59</v>
      </c>
      <c r="Y4" s="120" t="s">
        <v>60</v>
      </c>
    </row>
    <row r="5" spans="2:25" x14ac:dyDescent="0.25">
      <c r="B5" s="124">
        <v>2014</v>
      </c>
      <c r="C5" s="125">
        <v>4.41E-2</v>
      </c>
      <c r="D5" s="96">
        <f>+((1+C5)^(1/12))-1</f>
        <v>3.6027468730472911E-3</v>
      </c>
      <c r="E5" s="126">
        <f>+$E$3</f>
        <v>2.1999999999999999E-2</v>
      </c>
      <c r="F5" s="96">
        <f>+((1+((((((1+$C5)^(0.25))-1)/(1+(((1+$C5)^(0.25))-1))*4)+E5)/4)/(1-((((((1+$C5)^(0.25))-1)/(1+(((1+$C5)^(0.25))-1))*4)+E5)/4)))^(12/3))-1</f>
        <v>6.7645716120410038E-2</v>
      </c>
      <c r="G5" s="96">
        <f>+((1+F5)^(1/12))-1</f>
        <v>5.4695670137407948E-3</v>
      </c>
      <c r="H5" s="126">
        <f>+$H$3</f>
        <v>2.35E-2</v>
      </c>
      <c r="I5" s="96">
        <f>+((1+((((((1+$C5)^(0.25))-1)/(1+(((1+$C5)^(0.25))-1))*4)+H5)/4)/(1-((((((1+$C5)^(0.25))-1)/(1+(((1+$C5)^(0.25))-1))*4)+H5)/4)))^(12/3))-1</f>
        <v>6.9275159215302251E-2</v>
      </c>
      <c r="J5" s="96">
        <f>+((1+I5)^(1/12))-1</f>
        <v>5.5973567922049661E-3</v>
      </c>
      <c r="K5" s="127">
        <f>+$K$3</f>
        <v>2.5000000000000001E-2</v>
      </c>
      <c r="L5" s="125">
        <f>+((1+((((((1+$C5)^(0.25))-1)/(1+(((1+$C5)^(0.25))-1))*4)+K5)/4)/(1-((((((1+$C5)^(0.25))-1)/(1+(((1+$C5)^(0.25))-1))*4)+K5)/4)))^(12/3))-1</f>
        <v>7.0907712070880313E-2</v>
      </c>
      <c r="M5" s="96">
        <f>+((1+L5)^(1/12))-1</f>
        <v>5.7252115610260113E-3</v>
      </c>
      <c r="N5" s="126">
        <f>+$N$3</f>
        <v>2.6499999999999999E-2</v>
      </c>
      <c r="O5" s="96">
        <f>+((1+((((((1+$C5)^(0.25))-1)/(1+(((1+$C5)^(0.25))-1))*4)+N5)/4)/(1-((((((1+$C5)^(0.25))-1)/(1+(((1+$C5)^(0.25))-1))*4)+N5)/4)))^(12/3))-1</f>
        <v>7.2543381811763119E-2</v>
      </c>
      <c r="P5" s="96">
        <f>+((1+O5)^(1/12))-1</f>
        <v>5.8531313780672001E-3</v>
      </c>
      <c r="Q5" s="126">
        <f>+$Q$3</f>
        <v>2.8000000000000001E-2</v>
      </c>
      <c r="R5" s="96">
        <f>+((1+((((((1+$C5)^(0.25))-1)/(1+(((1+$C5)^(0.25))-1))*4)+Q5)/4)/(1-((((((1+$C5)^(0.25))-1)/(1+(((1+$C5)^(0.25))-1))*4)+Q5)/4)))^(12/3))-1</f>
        <v>7.4182175581623211E-2</v>
      </c>
      <c r="S5" s="96">
        <f>+((1+R5)^(1/12))-1</f>
        <v>5.9811163012657431E-3</v>
      </c>
      <c r="T5" s="126">
        <f>+$T$3</f>
        <v>2.9000000000000001E-2</v>
      </c>
      <c r="U5" s="96">
        <f>+((1+((((((1+$C5)^(0.25))-1)/(1+(((1+$C5)^(0.25))-1))*4)+T5)/4)/(1-((((((1+$C5)^(0.25))-1)/(1+(((1+$C5)^(0.25))-1))*4)+T5)/4)))^(12/3))-1</f>
        <v>7.5276443869571663E-2</v>
      </c>
      <c r="V5" s="96">
        <f>+((1+U5)^(1/12))-1</f>
        <v>6.066475782130043E-3</v>
      </c>
      <c r="W5" s="126">
        <f>+$W$3</f>
        <v>0.03</v>
      </c>
      <c r="X5" s="96">
        <f>+((1+((((((1+$C5)^(0.25))-1)/(1+(((1+$C5)^(0.25))-1))*4)+W5)/4)/(1-((((((1+$C5)^(0.25))-1)/(1+(((1+$C5)^(0.25))-1))*4)+W5)/4)))^(12/3))-1</f>
        <v>7.6372105924942923E-2</v>
      </c>
      <c r="Y5" s="95">
        <f>+((1+X5)^(1/12))-1</f>
        <v>6.151864242052163E-3</v>
      </c>
    </row>
    <row r="6" spans="2:25" x14ac:dyDescent="0.25">
      <c r="B6" s="106">
        <v>2015</v>
      </c>
      <c r="C6" s="102">
        <v>5.2200000000000003E-2</v>
      </c>
      <c r="D6" s="98">
        <f t="shared" ref="D6:D48" si="0">+((1+C6)^(1/12))-1</f>
        <v>4.2492701806178257E-3</v>
      </c>
      <c r="E6" s="99">
        <f t="shared" ref="E6:E69" si="1">+$E$3</f>
        <v>2.1999999999999999E-2</v>
      </c>
      <c r="F6" s="98">
        <f t="shared" ref="F6:F48" si="2">+((1+((((((1+$C6)^(0.25))-1)/(1+(((1+$C6)^(0.25))-1))*4)+E6)/4)/(1-((((((1+$C6)^(0.25))-1)/(1+(((1+$C6)^(0.25))-1))*4)+E6)/4)))^(12/3))-1</f>
        <v>7.5974912496569846E-2</v>
      </c>
      <c r="G6" s="98">
        <f t="shared" ref="G6:G48" si="3">+((1+F6)^(1/12))-1</f>
        <v>6.120918893876226E-3</v>
      </c>
      <c r="H6" s="99">
        <f t="shared" ref="H6:H69" si="4">+$H$3</f>
        <v>2.35E-2</v>
      </c>
      <c r="I6" s="98">
        <f t="shared" ref="I6:I48" si="5">+((1+((((((1+$C6)^(0.25))-1)/(1+(((1+$C6)^(0.25))-1))*4)+H6)/4)/(1-((((((1+$C6)^(0.25))-1)/(1+(((1+$C6)^(0.25))-1))*4)+H6)/4)))^(12/3))-1</f>
        <v>7.7620264153853924E-2</v>
      </c>
      <c r="J6" s="98">
        <f t="shared" ref="J6:J48" si="6">+((1+I6)^(1/12))-1</f>
        <v>6.2490401908783522E-3</v>
      </c>
      <c r="K6" s="123">
        <f t="shared" ref="K6:K69" si="7">+$K$3</f>
        <v>2.5000000000000001E-2</v>
      </c>
      <c r="L6" s="102">
        <f t="shared" ref="L6:L48" si="8">+((1+((((((1+$C6)^(0.25))-1)/(1+(((1+$C6)^(0.25))-1))*4)+K6)/4)/(1-((((((1+$C6)^(0.25))-1)/(1+(((1+$C6)^(0.25))-1))*4)+K6)/4)))^(12/3))-1</f>
        <v>7.9268762047726371E-2</v>
      </c>
      <c r="M6" s="98">
        <f t="shared" ref="M6:M48" si="9">+((1+L6)^(1/12))-1</f>
        <v>6.377226773632394E-3</v>
      </c>
      <c r="N6" s="99">
        <f t="shared" ref="N6:N69" si="10">+$N$3</f>
        <v>2.6499999999999999E-2</v>
      </c>
      <c r="O6" s="98">
        <f t="shared" ref="O6:O48" si="11">+((1+((((((1+$C6)^(0.25))-1)/(1+(((1+$C6)^(0.25))-1))*4)+N6)/4)/(1-((((((1+$C6)^(0.25))-1)/(1+(((1+$C6)^(0.25))-1))*4)+N6)/4)))^(12/3))-1</f>
        <v>8.0920413400417335E-2</v>
      </c>
      <c r="P6" s="98">
        <f t="shared" ref="P6:P48" si="12">+((1+O6)^(1/12))-1</f>
        <v>6.5054787003784309E-3</v>
      </c>
      <c r="Q6" s="99">
        <f t="shared" ref="Q6:Q69" si="13">+$Q$3</f>
        <v>2.8000000000000001E-2</v>
      </c>
      <c r="R6" s="98">
        <f t="shared" ref="R6:R48" si="14">+((1+((((((1+$C6)^(0.25))-1)/(1+(((1+$C6)^(0.25))-1))*4)+Q6)/4)/(1-((((((1+$C6)^(0.25))-1)/(1+(((1+$C6)^(0.25))-1))*4)+Q6)/4)))^(12/3))-1</f>
        <v>8.2575225453509038E-2</v>
      </c>
      <c r="S6" s="98">
        <f t="shared" ref="S6:S48" si="15">+((1+R6)^(1/12))-1</f>
        <v>6.6337960294307052E-3</v>
      </c>
      <c r="T6" s="99">
        <f t="shared" ref="T6:T69" si="16">+$T$3</f>
        <v>2.9000000000000001E-2</v>
      </c>
      <c r="U6" s="98">
        <f t="shared" ref="U6:U48" si="17">+((1+((((((1+$C6)^(0.25))-1)/(1+(((1+$C6)^(0.25))-1))*4)+T6)/4)/(1-((((((1+$C6)^(0.25))-1)/(1+(((1+$C6)^(0.25))-1))*4)+T6)/4)))^(12/3))-1</f>
        <v>8.3680193018441651E-2</v>
      </c>
      <c r="V6" s="98">
        <f t="shared" ref="V6:V48" si="18">+((1+U6)^(1/12))-1</f>
        <v>6.7193772789104766E-3</v>
      </c>
      <c r="W6" s="99">
        <f t="shared" ref="W6:W69" si="19">+$W$3</f>
        <v>0.03</v>
      </c>
      <c r="X6" s="98">
        <f t="shared" ref="X6:X48" si="20">+((1+((((((1+$C6)^(0.25))-1)/(1+(((1+$C6)^(0.25))-1))*4)+W6)/4)/(1-((((((1+$C6)^(0.25))-1)/(1+(((1+$C6)^(0.25))-1))*4)+W6)/4)))^(12/3))-1</f>
        <v>8.4786570722023447E-2</v>
      </c>
      <c r="Y6" s="103">
        <f t="shared" ref="Y6:Y48" si="21">+((1+X6)^(1/12))-1</f>
        <v>6.8049876393494468E-3</v>
      </c>
    </row>
    <row r="7" spans="2:25" x14ac:dyDescent="0.25">
      <c r="B7" s="106">
        <v>2016</v>
      </c>
      <c r="C7" s="102">
        <v>6.8599999999999994E-2</v>
      </c>
      <c r="D7" s="98">
        <f t="shared" si="0"/>
        <v>5.5444288125703345E-3</v>
      </c>
      <c r="E7" s="99">
        <f t="shared" si="1"/>
        <v>2.1999999999999999E-2</v>
      </c>
      <c r="F7" s="98">
        <f t="shared" si="2"/>
        <v>9.2840336549397939E-2</v>
      </c>
      <c r="G7" s="98">
        <f t="shared" si="3"/>
        <v>7.4257787212588244E-3</v>
      </c>
      <c r="H7" s="99">
        <f t="shared" si="4"/>
        <v>2.35E-2</v>
      </c>
      <c r="I7" s="98">
        <f t="shared" si="5"/>
        <v>9.4517995055257042E-2</v>
      </c>
      <c r="J7" s="98">
        <f t="shared" si="6"/>
        <v>7.5545660932236913E-3</v>
      </c>
      <c r="K7" s="123">
        <f t="shared" si="7"/>
        <v>2.5000000000000001E-2</v>
      </c>
      <c r="L7" s="102">
        <f t="shared" si="8"/>
        <v>9.6198874089373332E-2</v>
      </c>
      <c r="M7" s="98">
        <f t="shared" si="9"/>
        <v>7.683419346173892E-3</v>
      </c>
      <c r="N7" s="99">
        <f t="shared" si="10"/>
        <v>2.6499999999999999E-2</v>
      </c>
      <c r="O7" s="98">
        <f t="shared" si="11"/>
        <v>9.7882981073366571E-2</v>
      </c>
      <c r="P7" s="98">
        <f t="shared" si="12"/>
        <v>7.8123385391097866E-3</v>
      </c>
      <c r="Q7" s="99">
        <f t="shared" si="13"/>
        <v>2.8000000000000001E-2</v>
      </c>
      <c r="R7" s="98">
        <f t="shared" si="14"/>
        <v>9.9570323448815889E-2</v>
      </c>
      <c r="S7" s="98">
        <f t="shared" si="15"/>
        <v>7.9413237311065643E-3</v>
      </c>
      <c r="T7" s="99">
        <f t="shared" si="16"/>
        <v>2.9000000000000001E-2</v>
      </c>
      <c r="U7" s="98">
        <f t="shared" si="17"/>
        <v>0.10069701948939747</v>
      </c>
      <c r="V7" s="98">
        <f t="shared" si="18"/>
        <v>8.0273505544565804E-3</v>
      </c>
      <c r="W7" s="99">
        <f t="shared" si="19"/>
        <v>0.03</v>
      </c>
      <c r="X7" s="98">
        <f t="shared" si="20"/>
        <v>0.1018251590133934</v>
      </c>
      <c r="Y7" s="103">
        <f t="shared" si="21"/>
        <v>8.1134067545554078E-3</v>
      </c>
    </row>
    <row r="8" spans="2:25" x14ac:dyDescent="0.25">
      <c r="B8" s="106">
        <v>2017</v>
      </c>
      <c r="C8" s="102">
        <v>5.21E-2</v>
      </c>
      <c r="D8" s="98">
        <f t="shared" si="0"/>
        <v>4.2413162664582948E-3</v>
      </c>
      <c r="E8" s="99">
        <f t="shared" si="1"/>
        <v>2.1999999999999999E-2</v>
      </c>
      <c r="F8" s="98">
        <f t="shared" si="2"/>
        <v>7.5872080169137268E-2</v>
      </c>
      <c r="G8" s="98">
        <f t="shared" si="3"/>
        <v>6.1129055186857073E-3</v>
      </c>
      <c r="H8" s="99">
        <f t="shared" si="4"/>
        <v>2.35E-2</v>
      </c>
      <c r="I8" s="98">
        <f t="shared" si="5"/>
        <v>7.7517235230706749E-2</v>
      </c>
      <c r="J8" s="98">
        <f t="shared" si="6"/>
        <v>6.2410227332045931E-3</v>
      </c>
      <c r="K8" s="123">
        <f t="shared" si="7"/>
        <v>2.5000000000000001E-2</v>
      </c>
      <c r="L8" s="102">
        <f t="shared" si="8"/>
        <v>7.9165536077668408E-2</v>
      </c>
      <c r="M8" s="98">
        <f t="shared" si="9"/>
        <v>6.3692052298347512E-3</v>
      </c>
      <c r="N8" s="99">
        <f t="shared" si="10"/>
        <v>2.6499999999999999E-2</v>
      </c>
      <c r="O8" s="98">
        <f t="shared" si="11"/>
        <v>8.0816989931043581E-2</v>
      </c>
      <c r="P8" s="98">
        <f t="shared" si="12"/>
        <v>6.497453066810932E-3</v>
      </c>
      <c r="Q8" s="99">
        <f t="shared" si="13"/>
        <v>2.8000000000000001E-2</v>
      </c>
      <c r="R8" s="98">
        <f t="shared" si="14"/>
        <v>8.2471604031201462E-2</v>
      </c>
      <c r="S8" s="98">
        <f t="shared" si="15"/>
        <v>6.6257663024427149E-3</v>
      </c>
      <c r="T8" s="99">
        <f t="shared" si="16"/>
        <v>2.9000000000000001E-2</v>
      </c>
      <c r="U8" s="98">
        <f t="shared" si="17"/>
        <v>8.3576439374903444E-2</v>
      </c>
      <c r="V8" s="98">
        <f t="shared" si="18"/>
        <v>6.7113448209454862E-3</v>
      </c>
      <c r="W8" s="99">
        <f t="shared" si="19"/>
        <v>0.03</v>
      </c>
      <c r="X8" s="98">
        <f t="shared" si="20"/>
        <v>8.4682684654742824E-2</v>
      </c>
      <c r="Y8" s="103">
        <f t="shared" si="21"/>
        <v>6.7969524487814237E-3</v>
      </c>
    </row>
    <row r="9" spans="2:25" x14ac:dyDescent="0.25">
      <c r="B9" s="106">
        <v>2018</v>
      </c>
      <c r="C9" s="102">
        <v>4.5400000000000003E-2</v>
      </c>
      <c r="D9" s="98">
        <f t="shared" si="0"/>
        <v>3.7068189305531352E-3</v>
      </c>
      <c r="E9" s="99">
        <f t="shared" si="1"/>
        <v>2.1999999999999999E-2</v>
      </c>
      <c r="F9" s="98">
        <f>+((1+((((((1+$C9)^(0.25))-1)/(1+(((1+$C9)^(0.25))-1))*4)+E9)/4)/(1-((((((1+$C9)^(0.25))-1)/(1+(((1+$C9)^(0.25))-1))*4)+E9)/4)))^(12/3))-1</f>
        <v>6.8982470370985594E-2</v>
      </c>
      <c r="G9" s="98">
        <f t="shared" si="3"/>
        <v>5.5744157015509277E-3</v>
      </c>
      <c r="H9" s="99">
        <f t="shared" si="4"/>
        <v>2.35E-2</v>
      </c>
      <c r="I9" s="98">
        <f t="shared" si="5"/>
        <v>7.0614464548109046E-2</v>
      </c>
      <c r="J9" s="98">
        <f t="shared" si="6"/>
        <v>5.702258801340232E-3</v>
      </c>
      <c r="K9" s="123">
        <f t="shared" si="7"/>
        <v>2.5000000000000001E-2</v>
      </c>
      <c r="L9" s="102">
        <f t="shared" si="8"/>
        <v>7.2249574330375932E-2</v>
      </c>
      <c r="M9" s="98">
        <f t="shared" si="9"/>
        <v>5.8301669389586586E-3</v>
      </c>
      <c r="N9" s="99">
        <f t="shared" si="10"/>
        <v>2.6499999999999999E-2</v>
      </c>
      <c r="O9" s="98">
        <f t="shared" si="11"/>
        <v>7.388780685803642E-2</v>
      </c>
      <c r="P9" s="98">
        <f t="shared" si="12"/>
        <v>5.9581401723305394E-3</v>
      </c>
      <c r="Q9" s="99">
        <f t="shared" si="13"/>
        <v>2.8000000000000001E-2</v>
      </c>
      <c r="R9" s="98">
        <f t="shared" si="14"/>
        <v>7.5529169290434517E-2</v>
      </c>
      <c r="S9" s="98">
        <f t="shared" si="15"/>
        <v>6.0861785594530371E-3</v>
      </c>
      <c r="T9" s="99">
        <f t="shared" si="16"/>
        <v>2.9000000000000001E-2</v>
      </c>
      <c r="U9" s="98">
        <f t="shared" si="17"/>
        <v>7.6625153292149362E-2</v>
      </c>
      <c r="V9" s="98">
        <f t="shared" si="18"/>
        <v>6.1715737094041323E-3</v>
      </c>
      <c r="W9" s="99">
        <f t="shared" si="19"/>
        <v>0.03</v>
      </c>
      <c r="X9" s="98">
        <f t="shared" si="20"/>
        <v>7.7722533684393857E-2</v>
      </c>
      <c r="Y9" s="103">
        <f t="shared" si="21"/>
        <v>6.2569978596105358E-3</v>
      </c>
    </row>
    <row r="10" spans="2:25" x14ac:dyDescent="0.25">
      <c r="B10" s="106">
        <v>2019</v>
      </c>
      <c r="C10" s="102">
        <v>4.4600000000000001E-2</v>
      </c>
      <c r="D10" s="98">
        <f t="shared" si="0"/>
        <v>3.6427886369352347E-3</v>
      </c>
      <c r="E10" s="99">
        <f t="shared" si="1"/>
        <v>2.1999999999999999E-2</v>
      </c>
      <c r="F10" s="98">
        <f t="shared" si="2"/>
        <v>6.8159850994725435E-2</v>
      </c>
      <c r="G10" s="98">
        <f t="shared" si="3"/>
        <v>5.5099075576539036E-3</v>
      </c>
      <c r="H10" s="99">
        <f t="shared" si="4"/>
        <v>2.35E-2</v>
      </c>
      <c r="I10" s="98">
        <f t="shared" si="5"/>
        <v>6.9790275177913141E-2</v>
      </c>
      <c r="J10" s="98">
        <f t="shared" si="6"/>
        <v>5.6377178495286007E-3</v>
      </c>
      <c r="K10" s="123">
        <f t="shared" si="7"/>
        <v>2.5000000000000001E-2</v>
      </c>
      <c r="L10" s="102">
        <f t="shared" si="8"/>
        <v>7.1423811369215606E-2</v>
      </c>
      <c r="M10" s="98">
        <f t="shared" si="9"/>
        <v>5.765593150021564E-3</v>
      </c>
      <c r="N10" s="99">
        <f t="shared" si="10"/>
        <v>2.6499999999999999E-2</v>
      </c>
      <c r="O10" s="98">
        <f t="shared" si="11"/>
        <v>7.3060466699262472E-2</v>
      </c>
      <c r="P10" s="98">
        <f t="shared" si="12"/>
        <v>5.8935335170196002E-3</v>
      </c>
      <c r="Q10" s="99">
        <f t="shared" si="13"/>
        <v>2.8000000000000001E-2</v>
      </c>
      <c r="R10" s="98">
        <f t="shared" si="14"/>
        <v>7.4700248317751239E-2</v>
      </c>
      <c r="S10" s="98">
        <f t="shared" si="15"/>
        <v>6.0215390084830123E-3</v>
      </c>
      <c r="T10" s="99">
        <f t="shared" si="16"/>
        <v>2.9000000000000001E-2</v>
      </c>
      <c r="U10" s="98">
        <f t="shared" si="17"/>
        <v>7.579517642969491E-2</v>
      </c>
      <c r="V10" s="98">
        <f t="shared" si="18"/>
        <v>6.1069122117065611E-3</v>
      </c>
      <c r="W10" s="99">
        <f t="shared" si="19"/>
        <v>0.03</v>
      </c>
      <c r="X10" s="98">
        <f t="shared" si="20"/>
        <v>7.68914993177503E-2</v>
      </c>
      <c r="Y10" s="103">
        <f t="shared" si="21"/>
        <v>6.192314402142074E-3</v>
      </c>
    </row>
    <row r="11" spans="2:25" x14ac:dyDescent="0.25">
      <c r="B11" s="106">
        <v>2020</v>
      </c>
      <c r="C11" s="102">
        <v>1.89E-2</v>
      </c>
      <c r="D11" s="98">
        <f t="shared" si="0"/>
        <v>1.5615190697231274E-3</v>
      </c>
      <c r="E11" s="99">
        <f t="shared" si="1"/>
        <v>2.1999999999999999E-2</v>
      </c>
      <c r="F11" s="98">
        <f t="shared" si="2"/>
        <v>4.1735560305797836E-2</v>
      </c>
      <c r="G11" s="98">
        <f t="shared" si="3"/>
        <v>3.4131557815946234E-3</v>
      </c>
      <c r="H11" s="99">
        <f t="shared" si="4"/>
        <v>2.35E-2</v>
      </c>
      <c r="I11" s="98">
        <f t="shared" si="5"/>
        <v>4.3315714877415035E-2</v>
      </c>
      <c r="J11" s="98">
        <f t="shared" si="6"/>
        <v>3.539903130357791E-3</v>
      </c>
      <c r="K11" s="123">
        <f t="shared" si="7"/>
        <v>2.5000000000000001E-2</v>
      </c>
      <c r="L11" s="102">
        <f t="shared" si="8"/>
        <v>4.4898866653510394E-2</v>
      </c>
      <c r="M11" s="98">
        <f t="shared" si="9"/>
        <v>3.6667145443785021E-3</v>
      </c>
      <c r="N11" s="99">
        <f t="shared" si="10"/>
        <v>2.6499999999999999E-2</v>
      </c>
      <c r="O11" s="98">
        <f t="shared" si="11"/>
        <v>4.648502245871744E-2</v>
      </c>
      <c r="P11" s="98">
        <f t="shared" si="12"/>
        <v>3.7935900803476308E-3</v>
      </c>
      <c r="Q11" s="99">
        <f t="shared" si="13"/>
        <v>2.8000000000000001E-2</v>
      </c>
      <c r="R11" s="98">
        <f t="shared" si="14"/>
        <v>4.8074189135800083E-2</v>
      </c>
      <c r="S11" s="98">
        <f t="shared" si="15"/>
        <v>3.9205297950266615E-3</v>
      </c>
      <c r="T11" s="99">
        <f t="shared" si="16"/>
        <v>2.9000000000000001E-2</v>
      </c>
      <c r="U11" s="98">
        <f t="shared" si="17"/>
        <v>4.9135309681165973E-2</v>
      </c>
      <c r="V11" s="98">
        <f t="shared" si="18"/>
        <v>4.0051919543815373E-3</v>
      </c>
      <c r="W11" s="99">
        <f t="shared" si="19"/>
        <v>0.03</v>
      </c>
      <c r="X11" s="98">
        <f t="shared" si="20"/>
        <v>5.0197773478130925E-2</v>
      </c>
      <c r="Y11" s="103">
        <f t="shared" si="21"/>
        <v>4.0898826797228782E-3</v>
      </c>
    </row>
    <row r="12" spans="2:25" x14ac:dyDescent="0.25">
      <c r="B12" s="107">
        <v>2021</v>
      </c>
      <c r="C12" s="102">
        <v>3.2099999999999997E-2</v>
      </c>
      <c r="D12" s="98">
        <f t="shared" si="0"/>
        <v>2.6364327582906188E-3</v>
      </c>
      <c r="E12" s="99">
        <f t="shared" si="1"/>
        <v>2.1999999999999999E-2</v>
      </c>
      <c r="F12" s="98">
        <f t="shared" si="2"/>
        <v>5.5306996733932801E-2</v>
      </c>
      <c r="G12" s="98">
        <f t="shared" si="3"/>
        <v>4.4960534518660999E-3</v>
      </c>
      <c r="H12" s="99">
        <f t="shared" si="4"/>
        <v>2.35E-2</v>
      </c>
      <c r="I12" s="98">
        <f t="shared" si="5"/>
        <v>5.6912930265492268E-2</v>
      </c>
      <c r="J12" s="98">
        <f t="shared" si="6"/>
        <v>4.6233489413716189E-3</v>
      </c>
      <c r="K12" s="94">
        <f t="shared" si="7"/>
        <v>2.5000000000000001E-2</v>
      </c>
      <c r="L12" s="102">
        <f t="shared" si="8"/>
        <v>5.8521919784508825E-2</v>
      </c>
      <c r="M12" s="98">
        <f t="shared" si="9"/>
        <v>4.7507089818703552E-3</v>
      </c>
      <c r="N12" s="99">
        <f t="shared" si="10"/>
        <v>2.6499999999999999E-2</v>
      </c>
      <c r="O12" s="98">
        <f t="shared" si="11"/>
        <v>6.0133972272055969E-2</v>
      </c>
      <c r="P12" s="98">
        <f t="shared" si="12"/>
        <v>4.8781336306682466E-3</v>
      </c>
      <c r="Q12" s="99">
        <f t="shared" si="13"/>
        <v>2.8000000000000001E-2</v>
      </c>
      <c r="R12" s="98">
        <f t="shared" si="14"/>
        <v>6.1749094727816978E-2</v>
      </c>
      <c r="S12" s="98">
        <f t="shared" si="15"/>
        <v>5.0056229451433953E-3</v>
      </c>
      <c r="T12" s="99">
        <f t="shared" si="16"/>
        <v>2.9000000000000001E-2</v>
      </c>
      <c r="U12" s="98">
        <f t="shared" si="17"/>
        <v>6.282755203463819E-2</v>
      </c>
      <c r="V12" s="98">
        <f t="shared" si="18"/>
        <v>5.0906517752042912E-3</v>
      </c>
      <c r="W12" s="99">
        <f t="shared" si="19"/>
        <v>0.03</v>
      </c>
      <c r="X12" s="98">
        <f t="shared" si="20"/>
        <v>6.3907378974793261E-2</v>
      </c>
      <c r="Y12" s="103">
        <f t="shared" si="21"/>
        <v>5.1757093881388272E-3</v>
      </c>
    </row>
    <row r="13" spans="2:25" x14ac:dyDescent="0.25">
      <c r="B13" s="106">
        <v>2022</v>
      </c>
      <c r="C13" s="102">
        <v>0.13700000000000001</v>
      </c>
      <c r="D13" s="98">
        <f t="shared" si="0"/>
        <v>1.0756878202714981E-2</v>
      </c>
      <c r="E13" s="99">
        <f t="shared" si="1"/>
        <v>2.1999999999999999E-2</v>
      </c>
      <c r="F13" s="98">
        <f t="shared" si="2"/>
        <v>0.16320088610108985</v>
      </c>
      <c r="G13" s="98">
        <f t="shared" si="3"/>
        <v>1.2677654455812037E-2</v>
      </c>
      <c r="H13" s="99">
        <f t="shared" si="4"/>
        <v>2.35E-2</v>
      </c>
      <c r="I13" s="98">
        <f t="shared" si="5"/>
        <v>0.16501465780123059</v>
      </c>
      <c r="J13" s="98">
        <f t="shared" si="6"/>
        <v>1.2809148988565555E-2</v>
      </c>
      <c r="K13" s="123">
        <f t="shared" si="7"/>
        <v>2.5000000000000001E-2</v>
      </c>
      <c r="L13" s="102">
        <f t="shared" si="8"/>
        <v>0.16683196613315987</v>
      </c>
      <c r="M13" s="98">
        <f t="shared" si="9"/>
        <v>1.2940711845332853E-2</v>
      </c>
      <c r="N13" s="99">
        <f t="shared" si="10"/>
        <v>2.6499999999999999E-2</v>
      </c>
      <c r="O13" s="98">
        <f t="shared" si="11"/>
        <v>0.1686528193753023</v>
      </c>
      <c r="P13" s="98">
        <f t="shared" si="12"/>
        <v>1.307234308826466E-2</v>
      </c>
      <c r="Q13" s="99">
        <f t="shared" si="13"/>
        <v>2.8000000000000001E-2</v>
      </c>
      <c r="R13" s="98">
        <f t="shared" si="14"/>
        <v>0.17047722582869818</v>
      </c>
      <c r="S13" s="98">
        <f t="shared" si="15"/>
        <v>1.3204042779592307E-2</v>
      </c>
      <c r="T13" s="99">
        <f t="shared" si="16"/>
        <v>2.9000000000000001E-2</v>
      </c>
      <c r="U13" s="98">
        <f t="shared" si="17"/>
        <v>0.17169547491342785</v>
      </c>
      <c r="V13" s="98">
        <f t="shared" si="18"/>
        <v>1.3291880631465469E-2</v>
      </c>
      <c r="W13" s="99">
        <f t="shared" si="19"/>
        <v>0.03</v>
      </c>
      <c r="X13" s="98">
        <f t="shared" si="20"/>
        <v>0.17291530937403077</v>
      </c>
      <c r="Y13" s="103">
        <f t="shared" si="21"/>
        <v>1.3379748951023895E-2</v>
      </c>
    </row>
    <row r="14" spans="2:25" x14ac:dyDescent="0.25">
      <c r="B14" s="106">
        <v>2023</v>
      </c>
      <c r="C14" s="102">
        <v>0.12690000000000001</v>
      </c>
      <c r="D14" s="98">
        <f t="shared" si="0"/>
        <v>1.0005599601816684E-2</v>
      </c>
      <c r="E14" s="99">
        <f t="shared" si="1"/>
        <v>2.1999999999999999E-2</v>
      </c>
      <c r="F14" s="98">
        <f t="shared" si="2"/>
        <v>0.15280945420523318</v>
      </c>
      <c r="G14" s="98">
        <f t="shared" si="3"/>
        <v>1.1920655257534385E-2</v>
      </c>
      <c r="H14" s="99">
        <f t="shared" si="4"/>
        <v>2.35E-2</v>
      </c>
      <c r="I14" s="98">
        <f t="shared" si="5"/>
        <v>0.15460299054161641</v>
      </c>
      <c r="J14" s="98">
        <f t="shared" si="6"/>
        <v>1.2051756974215566E-2</v>
      </c>
      <c r="K14" s="123">
        <f t="shared" si="7"/>
        <v>2.5000000000000001E-2</v>
      </c>
      <c r="L14" s="102">
        <f t="shared" si="8"/>
        <v>0.1564000162058572</v>
      </c>
      <c r="M14" s="98">
        <f t="shared" si="9"/>
        <v>1.2182926658056648E-2</v>
      </c>
      <c r="N14" s="99">
        <f t="shared" si="10"/>
        <v>2.6499999999999999E-2</v>
      </c>
      <c r="O14" s="98">
        <f t="shared" si="11"/>
        <v>0.15820053934732003</v>
      </c>
      <c r="P14" s="98">
        <f t="shared" si="12"/>
        <v>1.2314164370744951E-2</v>
      </c>
      <c r="Q14" s="99">
        <f t="shared" si="13"/>
        <v>2.8000000000000001E-2</v>
      </c>
      <c r="R14" s="98">
        <f t="shared" si="14"/>
        <v>0.1600045681375788</v>
      </c>
      <c r="S14" s="98">
        <f t="shared" si="15"/>
        <v>1.2445470174047735E-2</v>
      </c>
      <c r="T14" s="99">
        <f t="shared" si="16"/>
        <v>2.9000000000000001E-2</v>
      </c>
      <c r="U14" s="98">
        <f t="shared" si="17"/>
        <v>0.16120920562584828</v>
      </c>
      <c r="V14" s="98">
        <f t="shared" si="18"/>
        <v>1.2533045234907725E-2</v>
      </c>
      <c r="W14" s="99">
        <f t="shared" si="19"/>
        <v>0.03</v>
      </c>
      <c r="X14" s="98">
        <f t="shared" si="20"/>
        <v>0.16241540725482961</v>
      </c>
      <c r="Y14" s="103">
        <f t="shared" si="21"/>
        <v>1.2620650604094452E-2</v>
      </c>
    </row>
    <row r="15" spans="2:25" x14ac:dyDescent="0.25">
      <c r="B15" s="106">
        <v>2024</v>
      </c>
      <c r="C15" s="102">
        <v>0.11</v>
      </c>
      <c r="D15" s="98">
        <f t="shared" si="0"/>
        <v>8.7345938235519061E-3</v>
      </c>
      <c r="E15" s="99">
        <f t="shared" si="1"/>
        <v>2.1999999999999999E-2</v>
      </c>
      <c r="F15" s="98">
        <f t="shared" si="2"/>
        <v>0.13542329681736542</v>
      </c>
      <c r="G15" s="98">
        <f t="shared" si="3"/>
        <v>1.0640000645739889E-2</v>
      </c>
      <c r="H15" s="99">
        <f t="shared" si="4"/>
        <v>2.35E-2</v>
      </c>
      <c r="I15" s="98">
        <f t="shared" si="5"/>
        <v>0.13718307900851601</v>
      </c>
      <c r="J15" s="98">
        <f t="shared" si="6"/>
        <v>1.077043982041137E-2</v>
      </c>
      <c r="K15" s="123">
        <f t="shared" si="7"/>
        <v>2.5000000000000001E-2</v>
      </c>
      <c r="L15" s="102">
        <f t="shared" si="8"/>
        <v>0.13894627185899511</v>
      </c>
      <c r="M15" s="98">
        <f t="shared" si="9"/>
        <v>1.0900946362172537E-2</v>
      </c>
      <c r="N15" s="99">
        <f t="shared" si="10"/>
        <v>2.6499999999999999E-2</v>
      </c>
      <c r="O15" s="98">
        <f t="shared" si="11"/>
        <v>0.1407128833041762</v>
      </c>
      <c r="P15" s="98">
        <f t="shared" si="12"/>
        <v>1.1031520331933997E-2</v>
      </c>
      <c r="Q15" s="99">
        <f t="shared" si="13"/>
        <v>2.8000000000000001E-2</v>
      </c>
      <c r="R15" s="98">
        <f t="shared" si="14"/>
        <v>0.14248292130098172</v>
      </c>
      <c r="S15" s="98">
        <f t="shared" si="15"/>
        <v>1.1162161790685632E-2</v>
      </c>
      <c r="T15" s="99">
        <f t="shared" si="16"/>
        <v>2.9000000000000001E-2</v>
      </c>
      <c r="U15" s="98">
        <f t="shared" si="17"/>
        <v>0.14366485421110275</v>
      </c>
      <c r="V15" s="98">
        <f t="shared" si="18"/>
        <v>1.1249293620557266E-2</v>
      </c>
      <c r="W15" s="99">
        <f t="shared" si="19"/>
        <v>0.03</v>
      </c>
      <c r="X15" s="98">
        <f t="shared" si="20"/>
        <v>0.14484831594798808</v>
      </c>
      <c r="Y15" s="103">
        <f t="shared" si="21"/>
        <v>1.1336455490789099E-2</v>
      </c>
    </row>
    <row r="16" spans="2:25" x14ac:dyDescent="0.25">
      <c r="B16" s="106">
        <v>2025</v>
      </c>
      <c r="C16" s="102">
        <v>0.09</v>
      </c>
      <c r="D16" s="98">
        <f t="shared" si="0"/>
        <v>7.2073233161367156E-3</v>
      </c>
      <c r="E16" s="99">
        <f t="shared" si="1"/>
        <v>2.1999999999999999E-2</v>
      </c>
      <c r="F16" s="98">
        <f t="shared" si="2"/>
        <v>0.11485039131997499</v>
      </c>
      <c r="G16" s="98">
        <f t="shared" si="3"/>
        <v>9.1011843360284672E-3</v>
      </c>
      <c r="H16" s="99">
        <f t="shared" si="4"/>
        <v>2.35E-2</v>
      </c>
      <c r="I16" s="98">
        <f t="shared" si="5"/>
        <v>0.11657039940170821</v>
      </c>
      <c r="J16" s="98">
        <f t="shared" si="6"/>
        <v>9.2308307357105157E-3</v>
      </c>
      <c r="K16" s="123">
        <f t="shared" si="7"/>
        <v>2.5000000000000001E-2</v>
      </c>
      <c r="L16" s="102">
        <f t="shared" si="8"/>
        <v>0.11829372583139097</v>
      </c>
      <c r="M16" s="98">
        <f t="shared" si="9"/>
        <v>9.360543787459763E-3</v>
      </c>
      <c r="N16" s="99">
        <f t="shared" si="10"/>
        <v>2.6499999999999999E-2</v>
      </c>
      <c r="O16" s="98">
        <f t="shared" si="11"/>
        <v>0.12002037829434653</v>
      </c>
      <c r="P16" s="98">
        <f t="shared" si="12"/>
        <v>9.4903235512653339E-3</v>
      </c>
      <c r="Q16" s="99">
        <f t="shared" si="13"/>
        <v>2.8000000000000001E-2</v>
      </c>
      <c r="R16" s="98">
        <f t="shared" si="14"/>
        <v>0.12175036449667509</v>
      </c>
      <c r="S16" s="98">
        <f t="shared" si="15"/>
        <v>9.6201700871934026E-3</v>
      </c>
      <c r="T16" s="99">
        <f t="shared" si="16"/>
        <v>2.9000000000000001E-2</v>
      </c>
      <c r="U16" s="98">
        <f t="shared" si="17"/>
        <v>0.1229055445239009</v>
      </c>
      <c r="V16" s="98">
        <f t="shared" si="18"/>
        <v>9.7067715697998214E-3</v>
      </c>
      <c r="W16" s="99">
        <f t="shared" si="19"/>
        <v>0.03</v>
      </c>
      <c r="X16" s="98">
        <f t="shared" si="20"/>
        <v>0.1240622119414545</v>
      </c>
      <c r="Y16" s="103">
        <f t="shared" si="21"/>
        <v>9.793402773473403E-3</v>
      </c>
    </row>
    <row r="17" spans="2:25" x14ac:dyDescent="0.25">
      <c r="B17" s="106">
        <v>2026</v>
      </c>
      <c r="C17" s="102">
        <v>7.0000000000000007E-2</v>
      </c>
      <c r="D17" s="98">
        <f t="shared" si="0"/>
        <v>5.6541453874052738E-3</v>
      </c>
      <c r="E17" s="99">
        <f t="shared" si="1"/>
        <v>2.1999999999999999E-2</v>
      </c>
      <c r="F17" s="98">
        <f t="shared" si="2"/>
        <v>9.4280152458485533E-2</v>
      </c>
      <c r="G17" s="98">
        <f t="shared" si="3"/>
        <v>7.5363188475368048E-3</v>
      </c>
      <c r="H17" s="99">
        <f t="shared" si="4"/>
        <v>2.35E-2</v>
      </c>
      <c r="I17" s="98">
        <f t="shared" si="5"/>
        <v>9.5960574841275292E-2</v>
      </c>
      <c r="J17" s="98">
        <f t="shared" si="6"/>
        <v>7.6651627645991649E-3</v>
      </c>
      <c r="K17" s="123">
        <f t="shared" si="7"/>
        <v>2.5000000000000001E-2</v>
      </c>
      <c r="L17" s="102">
        <f t="shared" si="8"/>
        <v>9.7644224121428147E-2</v>
      </c>
      <c r="M17" s="98">
        <f t="shared" si="9"/>
        <v>7.7940726132850191E-3</v>
      </c>
      <c r="N17" s="99">
        <f t="shared" si="10"/>
        <v>2.6499999999999999E-2</v>
      </c>
      <c r="O17" s="98">
        <f t="shared" si="11"/>
        <v>9.9331107737692603E-2</v>
      </c>
      <c r="P17" s="98">
        <f t="shared" si="12"/>
        <v>7.9230484526586764E-3</v>
      </c>
      <c r="Q17" s="99">
        <f t="shared" si="13"/>
        <v>2.8000000000000001E-2</v>
      </c>
      <c r="R17" s="98">
        <f t="shared" si="14"/>
        <v>0.10102123314883182</v>
      </c>
      <c r="S17" s="98">
        <f t="shared" si="15"/>
        <v>8.0520903418610512E-3</v>
      </c>
      <c r="T17" s="99">
        <f t="shared" si="16"/>
        <v>2.9000000000000001E-2</v>
      </c>
      <c r="U17" s="98">
        <f t="shared" si="17"/>
        <v>0.10214978811250219</v>
      </c>
      <c r="V17" s="98">
        <f t="shared" si="18"/>
        <v>8.1381549915844342E-3</v>
      </c>
      <c r="W17" s="99">
        <f t="shared" si="19"/>
        <v>0.03</v>
      </c>
      <c r="X17" s="98">
        <f t="shared" si="20"/>
        <v>0.10327978941833016</v>
      </c>
      <c r="Y17" s="103">
        <f t="shared" si="21"/>
        <v>8.2242490406680968E-3</v>
      </c>
    </row>
    <row r="18" spans="2:25" x14ac:dyDescent="0.25">
      <c r="B18" s="106">
        <v>2027</v>
      </c>
      <c r="C18" s="102">
        <v>0.05</v>
      </c>
      <c r="D18" s="98">
        <f t="shared" si="0"/>
        <v>4.0741237836483535E-3</v>
      </c>
      <c r="E18" s="99">
        <f t="shared" si="1"/>
        <v>2.1999999999999999E-2</v>
      </c>
      <c r="F18" s="98">
        <f t="shared" si="2"/>
        <v>7.3712617109209067E-2</v>
      </c>
      <c r="G18" s="98">
        <f t="shared" si="3"/>
        <v>5.9444634850596145E-3</v>
      </c>
      <c r="H18" s="99">
        <f t="shared" si="4"/>
        <v>2.35E-2</v>
      </c>
      <c r="I18" s="98">
        <f t="shared" si="5"/>
        <v>7.5353644777916395E-2</v>
      </c>
      <c r="J18" s="98">
        <f t="shared" si="6"/>
        <v>6.0724949079178359E-3</v>
      </c>
      <c r="K18" s="123">
        <f t="shared" si="7"/>
        <v>2.5000000000000001E-2</v>
      </c>
      <c r="L18" s="102">
        <f t="shared" si="8"/>
        <v>7.6997808761946951E-2</v>
      </c>
      <c r="M18" s="98">
        <f t="shared" si="9"/>
        <v>6.2005915363902986E-3</v>
      </c>
      <c r="N18" s="99">
        <f t="shared" si="10"/>
        <v>2.6499999999999999E-2</v>
      </c>
      <c r="O18" s="98">
        <f t="shared" si="11"/>
        <v>7.8645116256963021E-2</v>
      </c>
      <c r="P18" s="98">
        <f t="shared" si="12"/>
        <v>6.3287534286147196E-3</v>
      </c>
      <c r="Q18" s="99">
        <f t="shared" si="13"/>
        <v>2.8000000000000001E-2</v>
      </c>
      <c r="R18" s="98">
        <f t="shared" si="14"/>
        <v>8.0295574477896814E-2</v>
      </c>
      <c r="S18" s="98">
        <f t="shared" si="15"/>
        <v>6.4569806428025345E-3</v>
      </c>
      <c r="T18" s="99">
        <f t="shared" si="16"/>
        <v>2.9000000000000001E-2</v>
      </c>
      <c r="U18" s="98">
        <f t="shared" si="17"/>
        <v>8.1397633933482316E-2</v>
      </c>
      <c r="V18" s="98">
        <f t="shared" si="18"/>
        <v>6.5425017710210032E-3</v>
      </c>
      <c r="W18" s="99">
        <f t="shared" si="19"/>
        <v>0.03</v>
      </c>
      <c r="X18" s="98">
        <f t="shared" si="20"/>
        <v>8.2501099074791862E-2</v>
      </c>
      <c r="Y18" s="103">
        <f t="shared" si="21"/>
        <v>6.6280519744148503E-3</v>
      </c>
    </row>
    <row r="19" spans="2:25" x14ac:dyDescent="0.25">
      <c r="B19" s="106">
        <v>2028</v>
      </c>
      <c r="C19" s="102">
        <v>0.04</v>
      </c>
      <c r="D19" s="98">
        <f t="shared" si="0"/>
        <v>3.2737397821989145E-3</v>
      </c>
      <c r="E19" s="99">
        <f t="shared" si="1"/>
        <v>2.1999999999999999E-2</v>
      </c>
      <c r="F19" s="98">
        <f t="shared" si="2"/>
        <v>6.342987510803888E-2</v>
      </c>
      <c r="G19" s="98">
        <f t="shared" si="3"/>
        <v>5.1381063300370844E-3</v>
      </c>
      <c r="H19" s="99">
        <f t="shared" si="4"/>
        <v>2.35E-2</v>
      </c>
      <c r="I19" s="98">
        <f t="shared" si="5"/>
        <v>6.5051277866660318E-2</v>
      </c>
      <c r="J19" s="98">
        <f t="shared" si="6"/>
        <v>5.2657276522469765E-3</v>
      </c>
      <c r="K19" s="123">
        <f t="shared" si="7"/>
        <v>2.5000000000000001E-2</v>
      </c>
      <c r="L19" s="102">
        <f t="shared" si="8"/>
        <v>6.6675771977773302E-2</v>
      </c>
      <c r="M19" s="98">
        <f t="shared" si="9"/>
        <v>5.393413814932746E-3</v>
      </c>
      <c r="N19" s="99">
        <f t="shared" si="10"/>
        <v>2.6499999999999999E-2</v>
      </c>
      <c r="O19" s="98">
        <f t="shared" si="11"/>
        <v>6.8303364516812071E-2</v>
      </c>
      <c r="P19" s="98">
        <f t="shared" si="12"/>
        <v>5.5211648757675924E-3</v>
      </c>
      <c r="Q19" s="99">
        <f t="shared" si="13"/>
        <v>2.8000000000000001E-2</v>
      </c>
      <c r="R19" s="98">
        <f t="shared" si="14"/>
        <v>6.9934062578107969E-2</v>
      </c>
      <c r="S19" s="98">
        <f t="shared" si="15"/>
        <v>5.6489808924973239E-3</v>
      </c>
      <c r="T19" s="99">
        <f t="shared" si="16"/>
        <v>2.9000000000000001E-2</v>
      </c>
      <c r="U19" s="98">
        <f t="shared" si="17"/>
        <v>7.102292342106975E-2</v>
      </c>
      <c r="V19" s="98">
        <f t="shared" si="18"/>
        <v>5.7342276854757124E-3</v>
      </c>
      <c r="W19" s="99">
        <f t="shared" si="19"/>
        <v>0.03</v>
      </c>
      <c r="X19" s="98">
        <f t="shared" si="20"/>
        <v>7.2113169769552732E-2</v>
      </c>
      <c r="Y19" s="103">
        <f t="shared" si="21"/>
        <v>5.8195033905870108E-3</v>
      </c>
    </row>
    <row r="20" spans="2:25" x14ac:dyDescent="0.25">
      <c r="B20" s="106">
        <v>2029</v>
      </c>
      <c r="C20" s="102">
        <v>0.04</v>
      </c>
      <c r="D20" s="98">
        <f t="shared" si="0"/>
        <v>3.2737397821989145E-3</v>
      </c>
      <c r="E20" s="99">
        <f t="shared" si="1"/>
        <v>2.1999999999999999E-2</v>
      </c>
      <c r="F20" s="98">
        <f t="shared" si="2"/>
        <v>6.342987510803888E-2</v>
      </c>
      <c r="G20" s="98">
        <f t="shared" si="3"/>
        <v>5.1381063300370844E-3</v>
      </c>
      <c r="H20" s="99">
        <f t="shared" si="4"/>
        <v>2.35E-2</v>
      </c>
      <c r="I20" s="98">
        <f t="shared" si="5"/>
        <v>6.5051277866660318E-2</v>
      </c>
      <c r="J20" s="98">
        <f t="shared" si="6"/>
        <v>5.2657276522469765E-3</v>
      </c>
      <c r="K20" s="123">
        <f t="shared" si="7"/>
        <v>2.5000000000000001E-2</v>
      </c>
      <c r="L20" s="102">
        <f t="shared" si="8"/>
        <v>6.6675771977773302E-2</v>
      </c>
      <c r="M20" s="98">
        <f t="shared" si="9"/>
        <v>5.393413814932746E-3</v>
      </c>
      <c r="N20" s="99">
        <f t="shared" si="10"/>
        <v>2.6499999999999999E-2</v>
      </c>
      <c r="O20" s="98">
        <f t="shared" si="11"/>
        <v>6.8303364516812071E-2</v>
      </c>
      <c r="P20" s="98">
        <f t="shared" si="12"/>
        <v>5.5211648757675924E-3</v>
      </c>
      <c r="Q20" s="99">
        <f t="shared" si="13"/>
        <v>2.8000000000000001E-2</v>
      </c>
      <c r="R20" s="98">
        <f t="shared" si="14"/>
        <v>6.9934062578107969E-2</v>
      </c>
      <c r="S20" s="98">
        <f t="shared" si="15"/>
        <v>5.6489808924973239E-3</v>
      </c>
      <c r="T20" s="99">
        <f t="shared" si="16"/>
        <v>2.9000000000000001E-2</v>
      </c>
      <c r="U20" s="98">
        <f t="shared" si="17"/>
        <v>7.102292342106975E-2</v>
      </c>
      <c r="V20" s="98">
        <f t="shared" si="18"/>
        <v>5.7342276854757124E-3</v>
      </c>
      <c r="W20" s="99">
        <f t="shared" si="19"/>
        <v>0.03</v>
      </c>
      <c r="X20" s="98">
        <f t="shared" si="20"/>
        <v>7.2113169769552732E-2</v>
      </c>
      <c r="Y20" s="103">
        <f t="shared" si="21"/>
        <v>5.8195033905870108E-3</v>
      </c>
    </row>
    <row r="21" spans="2:25" x14ac:dyDescent="0.25">
      <c r="B21" s="106">
        <v>2030</v>
      </c>
      <c r="C21" s="102">
        <v>0.04</v>
      </c>
      <c r="D21" s="98">
        <f t="shared" si="0"/>
        <v>3.2737397821989145E-3</v>
      </c>
      <c r="E21" s="99">
        <f t="shared" si="1"/>
        <v>2.1999999999999999E-2</v>
      </c>
      <c r="F21" s="98">
        <f t="shared" si="2"/>
        <v>6.342987510803888E-2</v>
      </c>
      <c r="G21" s="98">
        <f t="shared" si="3"/>
        <v>5.1381063300370844E-3</v>
      </c>
      <c r="H21" s="99">
        <f t="shared" si="4"/>
        <v>2.35E-2</v>
      </c>
      <c r="I21" s="98">
        <f t="shared" si="5"/>
        <v>6.5051277866660318E-2</v>
      </c>
      <c r="J21" s="98">
        <f t="shared" si="6"/>
        <v>5.2657276522469765E-3</v>
      </c>
      <c r="K21" s="123">
        <f t="shared" si="7"/>
        <v>2.5000000000000001E-2</v>
      </c>
      <c r="L21" s="102">
        <f t="shared" si="8"/>
        <v>6.6675771977773302E-2</v>
      </c>
      <c r="M21" s="98">
        <f t="shared" si="9"/>
        <v>5.393413814932746E-3</v>
      </c>
      <c r="N21" s="99">
        <f t="shared" si="10"/>
        <v>2.6499999999999999E-2</v>
      </c>
      <c r="O21" s="98">
        <f t="shared" si="11"/>
        <v>6.8303364516812071E-2</v>
      </c>
      <c r="P21" s="98">
        <f t="shared" si="12"/>
        <v>5.5211648757675924E-3</v>
      </c>
      <c r="Q21" s="99">
        <f t="shared" si="13"/>
        <v>2.8000000000000001E-2</v>
      </c>
      <c r="R21" s="98">
        <f t="shared" si="14"/>
        <v>6.9934062578107969E-2</v>
      </c>
      <c r="S21" s="98">
        <f t="shared" si="15"/>
        <v>5.6489808924973239E-3</v>
      </c>
      <c r="T21" s="99">
        <f t="shared" si="16"/>
        <v>2.9000000000000001E-2</v>
      </c>
      <c r="U21" s="98">
        <f t="shared" si="17"/>
        <v>7.102292342106975E-2</v>
      </c>
      <c r="V21" s="98">
        <f t="shared" si="18"/>
        <v>5.7342276854757124E-3</v>
      </c>
      <c r="W21" s="99">
        <f t="shared" si="19"/>
        <v>0.03</v>
      </c>
      <c r="X21" s="98">
        <f t="shared" si="20"/>
        <v>7.2113169769552732E-2</v>
      </c>
      <c r="Y21" s="103">
        <f t="shared" si="21"/>
        <v>5.8195033905870108E-3</v>
      </c>
    </row>
    <row r="22" spans="2:25" x14ac:dyDescent="0.25">
      <c r="B22" s="108">
        <v>2031</v>
      </c>
      <c r="C22" s="102">
        <v>0.04</v>
      </c>
      <c r="D22" s="98">
        <f t="shared" si="0"/>
        <v>3.2737397821989145E-3</v>
      </c>
      <c r="E22" s="99">
        <f t="shared" si="1"/>
        <v>2.1999999999999999E-2</v>
      </c>
      <c r="F22" s="98">
        <f t="shared" si="2"/>
        <v>6.342987510803888E-2</v>
      </c>
      <c r="G22" s="98">
        <f t="shared" si="3"/>
        <v>5.1381063300370844E-3</v>
      </c>
      <c r="H22" s="99">
        <f t="shared" si="4"/>
        <v>2.35E-2</v>
      </c>
      <c r="I22" s="98">
        <f t="shared" si="5"/>
        <v>6.5051277866660318E-2</v>
      </c>
      <c r="J22" s="98">
        <f t="shared" si="6"/>
        <v>5.2657276522469765E-3</v>
      </c>
      <c r="K22" s="93">
        <f t="shared" si="7"/>
        <v>2.5000000000000001E-2</v>
      </c>
      <c r="L22" s="102">
        <f t="shared" si="8"/>
        <v>6.6675771977773302E-2</v>
      </c>
      <c r="M22" s="98">
        <f t="shared" si="9"/>
        <v>5.393413814932746E-3</v>
      </c>
      <c r="N22" s="99">
        <f t="shared" si="10"/>
        <v>2.6499999999999999E-2</v>
      </c>
      <c r="O22" s="98">
        <f t="shared" si="11"/>
        <v>6.8303364516812071E-2</v>
      </c>
      <c r="P22" s="98">
        <f t="shared" si="12"/>
        <v>5.5211648757675924E-3</v>
      </c>
      <c r="Q22" s="99">
        <f t="shared" si="13"/>
        <v>2.8000000000000001E-2</v>
      </c>
      <c r="R22" s="98">
        <f t="shared" si="14"/>
        <v>6.9934062578107969E-2</v>
      </c>
      <c r="S22" s="98">
        <f t="shared" si="15"/>
        <v>5.6489808924973239E-3</v>
      </c>
      <c r="T22" s="99">
        <f t="shared" si="16"/>
        <v>2.9000000000000001E-2</v>
      </c>
      <c r="U22" s="98">
        <f t="shared" si="17"/>
        <v>7.102292342106975E-2</v>
      </c>
      <c r="V22" s="98">
        <f t="shared" si="18"/>
        <v>5.7342276854757124E-3</v>
      </c>
      <c r="W22" s="99">
        <f t="shared" si="19"/>
        <v>0.03</v>
      </c>
      <c r="X22" s="98">
        <f t="shared" si="20"/>
        <v>7.2113169769552732E-2</v>
      </c>
      <c r="Y22" s="103">
        <f t="shared" si="21"/>
        <v>5.8195033905870108E-3</v>
      </c>
    </row>
    <row r="23" spans="2:25" x14ac:dyDescent="0.25">
      <c r="B23" s="108">
        <v>2032</v>
      </c>
      <c r="C23" s="102">
        <v>0.04</v>
      </c>
      <c r="D23" s="98">
        <f t="shared" si="0"/>
        <v>3.2737397821989145E-3</v>
      </c>
      <c r="E23" s="99">
        <f t="shared" si="1"/>
        <v>2.1999999999999999E-2</v>
      </c>
      <c r="F23" s="98">
        <f t="shared" si="2"/>
        <v>6.342987510803888E-2</v>
      </c>
      <c r="G23" s="98">
        <f t="shared" si="3"/>
        <v>5.1381063300370844E-3</v>
      </c>
      <c r="H23" s="99">
        <f t="shared" si="4"/>
        <v>2.35E-2</v>
      </c>
      <c r="I23" s="98">
        <f t="shared" si="5"/>
        <v>6.5051277866660318E-2</v>
      </c>
      <c r="J23" s="98">
        <f t="shared" si="6"/>
        <v>5.2657276522469765E-3</v>
      </c>
      <c r="K23" s="93">
        <f t="shared" si="7"/>
        <v>2.5000000000000001E-2</v>
      </c>
      <c r="L23" s="102">
        <f t="shared" si="8"/>
        <v>6.6675771977773302E-2</v>
      </c>
      <c r="M23" s="98">
        <f t="shared" si="9"/>
        <v>5.393413814932746E-3</v>
      </c>
      <c r="N23" s="99">
        <f t="shared" si="10"/>
        <v>2.6499999999999999E-2</v>
      </c>
      <c r="O23" s="98">
        <f t="shared" si="11"/>
        <v>6.8303364516812071E-2</v>
      </c>
      <c r="P23" s="98">
        <f t="shared" si="12"/>
        <v>5.5211648757675924E-3</v>
      </c>
      <c r="Q23" s="99">
        <f t="shared" si="13"/>
        <v>2.8000000000000001E-2</v>
      </c>
      <c r="R23" s="98">
        <f t="shared" si="14"/>
        <v>6.9934062578107969E-2</v>
      </c>
      <c r="S23" s="98">
        <f t="shared" si="15"/>
        <v>5.6489808924973239E-3</v>
      </c>
      <c r="T23" s="99">
        <f t="shared" si="16"/>
        <v>2.9000000000000001E-2</v>
      </c>
      <c r="U23" s="98">
        <f t="shared" si="17"/>
        <v>7.102292342106975E-2</v>
      </c>
      <c r="V23" s="98">
        <f t="shared" si="18"/>
        <v>5.7342276854757124E-3</v>
      </c>
      <c r="W23" s="99">
        <f t="shared" si="19"/>
        <v>0.03</v>
      </c>
      <c r="X23" s="98">
        <f t="shared" si="20"/>
        <v>7.2113169769552732E-2</v>
      </c>
      <c r="Y23" s="103">
        <f t="shared" si="21"/>
        <v>5.8195033905870108E-3</v>
      </c>
    </row>
    <row r="24" spans="2:25" x14ac:dyDescent="0.25">
      <c r="B24" s="106">
        <v>2033</v>
      </c>
      <c r="C24" s="102">
        <v>0.04</v>
      </c>
      <c r="D24" s="98">
        <f t="shared" si="0"/>
        <v>3.2737397821989145E-3</v>
      </c>
      <c r="E24" s="99">
        <f t="shared" si="1"/>
        <v>2.1999999999999999E-2</v>
      </c>
      <c r="F24" s="98">
        <f t="shared" si="2"/>
        <v>6.342987510803888E-2</v>
      </c>
      <c r="G24" s="98">
        <f t="shared" si="3"/>
        <v>5.1381063300370844E-3</v>
      </c>
      <c r="H24" s="99">
        <f t="shared" si="4"/>
        <v>2.35E-2</v>
      </c>
      <c r="I24" s="98">
        <f t="shared" si="5"/>
        <v>6.5051277866660318E-2</v>
      </c>
      <c r="J24" s="98">
        <f t="shared" si="6"/>
        <v>5.2657276522469765E-3</v>
      </c>
      <c r="K24" s="123">
        <f t="shared" si="7"/>
        <v>2.5000000000000001E-2</v>
      </c>
      <c r="L24" s="102">
        <f t="shared" si="8"/>
        <v>6.6675771977773302E-2</v>
      </c>
      <c r="M24" s="98">
        <f t="shared" si="9"/>
        <v>5.393413814932746E-3</v>
      </c>
      <c r="N24" s="99">
        <f t="shared" si="10"/>
        <v>2.6499999999999999E-2</v>
      </c>
      <c r="O24" s="98">
        <f t="shared" si="11"/>
        <v>6.8303364516812071E-2</v>
      </c>
      <c r="P24" s="98">
        <f t="shared" si="12"/>
        <v>5.5211648757675924E-3</v>
      </c>
      <c r="Q24" s="99">
        <f t="shared" si="13"/>
        <v>2.8000000000000001E-2</v>
      </c>
      <c r="R24" s="98">
        <f t="shared" si="14"/>
        <v>6.9934062578107969E-2</v>
      </c>
      <c r="S24" s="98">
        <f t="shared" si="15"/>
        <v>5.6489808924973239E-3</v>
      </c>
      <c r="T24" s="99">
        <f t="shared" si="16"/>
        <v>2.9000000000000001E-2</v>
      </c>
      <c r="U24" s="98">
        <f t="shared" si="17"/>
        <v>7.102292342106975E-2</v>
      </c>
      <c r="V24" s="98">
        <f t="shared" si="18"/>
        <v>5.7342276854757124E-3</v>
      </c>
      <c r="W24" s="99">
        <f t="shared" si="19"/>
        <v>0.03</v>
      </c>
      <c r="X24" s="98">
        <f t="shared" si="20"/>
        <v>7.2113169769552732E-2</v>
      </c>
      <c r="Y24" s="103">
        <f t="shared" si="21"/>
        <v>5.8195033905870108E-3</v>
      </c>
    </row>
    <row r="25" spans="2:25" x14ac:dyDescent="0.25">
      <c r="B25" s="106">
        <v>2034</v>
      </c>
      <c r="C25" s="102">
        <v>0.04</v>
      </c>
      <c r="D25" s="98">
        <f t="shared" si="0"/>
        <v>3.2737397821989145E-3</v>
      </c>
      <c r="E25" s="99">
        <f t="shared" si="1"/>
        <v>2.1999999999999999E-2</v>
      </c>
      <c r="F25" s="98">
        <f t="shared" si="2"/>
        <v>6.342987510803888E-2</v>
      </c>
      <c r="G25" s="98">
        <f t="shared" si="3"/>
        <v>5.1381063300370844E-3</v>
      </c>
      <c r="H25" s="99">
        <f t="shared" si="4"/>
        <v>2.35E-2</v>
      </c>
      <c r="I25" s="98">
        <f t="shared" si="5"/>
        <v>6.5051277866660318E-2</v>
      </c>
      <c r="J25" s="98">
        <f t="shared" si="6"/>
        <v>5.2657276522469765E-3</v>
      </c>
      <c r="K25" s="123">
        <f t="shared" si="7"/>
        <v>2.5000000000000001E-2</v>
      </c>
      <c r="L25" s="102">
        <f t="shared" si="8"/>
        <v>6.6675771977773302E-2</v>
      </c>
      <c r="M25" s="98">
        <f t="shared" si="9"/>
        <v>5.393413814932746E-3</v>
      </c>
      <c r="N25" s="99">
        <f t="shared" si="10"/>
        <v>2.6499999999999999E-2</v>
      </c>
      <c r="O25" s="98">
        <f t="shared" si="11"/>
        <v>6.8303364516812071E-2</v>
      </c>
      <c r="P25" s="98">
        <f t="shared" si="12"/>
        <v>5.5211648757675924E-3</v>
      </c>
      <c r="Q25" s="99">
        <f t="shared" si="13"/>
        <v>2.8000000000000001E-2</v>
      </c>
      <c r="R25" s="98">
        <f t="shared" si="14"/>
        <v>6.9934062578107969E-2</v>
      </c>
      <c r="S25" s="98">
        <f t="shared" si="15"/>
        <v>5.6489808924973239E-3</v>
      </c>
      <c r="T25" s="99">
        <f t="shared" si="16"/>
        <v>2.9000000000000001E-2</v>
      </c>
      <c r="U25" s="98">
        <f t="shared" si="17"/>
        <v>7.102292342106975E-2</v>
      </c>
      <c r="V25" s="98">
        <f t="shared" si="18"/>
        <v>5.7342276854757124E-3</v>
      </c>
      <c r="W25" s="99">
        <f t="shared" si="19"/>
        <v>0.03</v>
      </c>
      <c r="X25" s="98">
        <f t="shared" si="20"/>
        <v>7.2113169769552732E-2</v>
      </c>
      <c r="Y25" s="103">
        <f t="shared" si="21"/>
        <v>5.8195033905870108E-3</v>
      </c>
    </row>
    <row r="26" spans="2:25" x14ac:dyDescent="0.25">
      <c r="B26" s="108">
        <v>2035</v>
      </c>
      <c r="C26" s="102">
        <v>0.04</v>
      </c>
      <c r="D26" s="98">
        <f t="shared" si="0"/>
        <v>3.2737397821989145E-3</v>
      </c>
      <c r="E26" s="99">
        <f t="shared" si="1"/>
        <v>2.1999999999999999E-2</v>
      </c>
      <c r="F26" s="98">
        <f t="shared" si="2"/>
        <v>6.342987510803888E-2</v>
      </c>
      <c r="G26" s="98">
        <f t="shared" si="3"/>
        <v>5.1381063300370844E-3</v>
      </c>
      <c r="H26" s="99">
        <f t="shared" si="4"/>
        <v>2.35E-2</v>
      </c>
      <c r="I26" s="98">
        <f t="shared" si="5"/>
        <v>6.5051277866660318E-2</v>
      </c>
      <c r="J26" s="98">
        <f t="shared" si="6"/>
        <v>5.2657276522469765E-3</v>
      </c>
      <c r="K26" s="93">
        <f t="shared" si="7"/>
        <v>2.5000000000000001E-2</v>
      </c>
      <c r="L26" s="102">
        <f t="shared" si="8"/>
        <v>6.6675771977773302E-2</v>
      </c>
      <c r="M26" s="98">
        <f t="shared" si="9"/>
        <v>5.393413814932746E-3</v>
      </c>
      <c r="N26" s="99">
        <f t="shared" si="10"/>
        <v>2.6499999999999999E-2</v>
      </c>
      <c r="O26" s="98">
        <f t="shared" si="11"/>
        <v>6.8303364516812071E-2</v>
      </c>
      <c r="P26" s="98">
        <f t="shared" si="12"/>
        <v>5.5211648757675924E-3</v>
      </c>
      <c r="Q26" s="99">
        <f t="shared" si="13"/>
        <v>2.8000000000000001E-2</v>
      </c>
      <c r="R26" s="98">
        <f t="shared" si="14"/>
        <v>6.9934062578107969E-2</v>
      </c>
      <c r="S26" s="98">
        <f t="shared" si="15"/>
        <v>5.6489808924973239E-3</v>
      </c>
      <c r="T26" s="99">
        <f t="shared" si="16"/>
        <v>2.9000000000000001E-2</v>
      </c>
      <c r="U26" s="98">
        <f t="shared" si="17"/>
        <v>7.102292342106975E-2</v>
      </c>
      <c r="V26" s="98">
        <f t="shared" si="18"/>
        <v>5.7342276854757124E-3</v>
      </c>
      <c r="W26" s="99">
        <f t="shared" si="19"/>
        <v>0.03</v>
      </c>
      <c r="X26" s="98">
        <f t="shared" si="20"/>
        <v>7.2113169769552732E-2</v>
      </c>
      <c r="Y26" s="103">
        <f t="shared" si="21"/>
        <v>5.8195033905870108E-3</v>
      </c>
    </row>
    <row r="27" spans="2:25" x14ac:dyDescent="0.25">
      <c r="B27" s="108">
        <v>2036</v>
      </c>
      <c r="C27" s="102">
        <v>0.04</v>
      </c>
      <c r="D27" s="98">
        <f t="shared" si="0"/>
        <v>3.2737397821989145E-3</v>
      </c>
      <c r="E27" s="99">
        <f t="shared" si="1"/>
        <v>2.1999999999999999E-2</v>
      </c>
      <c r="F27" s="98">
        <f t="shared" si="2"/>
        <v>6.342987510803888E-2</v>
      </c>
      <c r="G27" s="98">
        <f t="shared" si="3"/>
        <v>5.1381063300370844E-3</v>
      </c>
      <c r="H27" s="99">
        <f t="shared" si="4"/>
        <v>2.35E-2</v>
      </c>
      <c r="I27" s="98">
        <f t="shared" si="5"/>
        <v>6.5051277866660318E-2</v>
      </c>
      <c r="J27" s="98">
        <f t="shared" si="6"/>
        <v>5.2657276522469765E-3</v>
      </c>
      <c r="K27" s="93">
        <f t="shared" si="7"/>
        <v>2.5000000000000001E-2</v>
      </c>
      <c r="L27" s="102">
        <f t="shared" si="8"/>
        <v>6.6675771977773302E-2</v>
      </c>
      <c r="M27" s="98">
        <f t="shared" si="9"/>
        <v>5.393413814932746E-3</v>
      </c>
      <c r="N27" s="99">
        <f t="shared" si="10"/>
        <v>2.6499999999999999E-2</v>
      </c>
      <c r="O27" s="98">
        <f t="shared" si="11"/>
        <v>6.8303364516812071E-2</v>
      </c>
      <c r="P27" s="98">
        <f t="shared" si="12"/>
        <v>5.5211648757675924E-3</v>
      </c>
      <c r="Q27" s="99">
        <f t="shared" si="13"/>
        <v>2.8000000000000001E-2</v>
      </c>
      <c r="R27" s="98">
        <f t="shared" si="14"/>
        <v>6.9934062578107969E-2</v>
      </c>
      <c r="S27" s="98">
        <f t="shared" si="15"/>
        <v>5.6489808924973239E-3</v>
      </c>
      <c r="T27" s="99">
        <f t="shared" si="16"/>
        <v>2.9000000000000001E-2</v>
      </c>
      <c r="U27" s="98">
        <f t="shared" si="17"/>
        <v>7.102292342106975E-2</v>
      </c>
      <c r="V27" s="98">
        <f t="shared" si="18"/>
        <v>5.7342276854757124E-3</v>
      </c>
      <c r="W27" s="99">
        <f t="shared" si="19"/>
        <v>0.03</v>
      </c>
      <c r="X27" s="98">
        <f t="shared" si="20"/>
        <v>7.2113169769552732E-2</v>
      </c>
      <c r="Y27" s="103">
        <f t="shared" si="21"/>
        <v>5.8195033905870108E-3</v>
      </c>
    </row>
    <row r="28" spans="2:25" x14ac:dyDescent="0.25">
      <c r="B28" s="106">
        <v>2037</v>
      </c>
      <c r="C28" s="102">
        <v>0.04</v>
      </c>
      <c r="D28" s="98">
        <f t="shared" si="0"/>
        <v>3.2737397821989145E-3</v>
      </c>
      <c r="E28" s="99">
        <f t="shared" si="1"/>
        <v>2.1999999999999999E-2</v>
      </c>
      <c r="F28" s="98">
        <f t="shared" si="2"/>
        <v>6.342987510803888E-2</v>
      </c>
      <c r="G28" s="98">
        <f t="shared" si="3"/>
        <v>5.1381063300370844E-3</v>
      </c>
      <c r="H28" s="99">
        <f t="shared" si="4"/>
        <v>2.35E-2</v>
      </c>
      <c r="I28" s="98">
        <f t="shared" si="5"/>
        <v>6.5051277866660318E-2</v>
      </c>
      <c r="J28" s="98">
        <f t="shared" si="6"/>
        <v>5.2657276522469765E-3</v>
      </c>
      <c r="K28" s="123">
        <f t="shared" si="7"/>
        <v>2.5000000000000001E-2</v>
      </c>
      <c r="L28" s="102">
        <f t="shared" si="8"/>
        <v>6.6675771977773302E-2</v>
      </c>
      <c r="M28" s="98">
        <f t="shared" si="9"/>
        <v>5.393413814932746E-3</v>
      </c>
      <c r="N28" s="99">
        <f t="shared" si="10"/>
        <v>2.6499999999999999E-2</v>
      </c>
      <c r="O28" s="98">
        <f t="shared" si="11"/>
        <v>6.8303364516812071E-2</v>
      </c>
      <c r="P28" s="98">
        <f t="shared" si="12"/>
        <v>5.5211648757675924E-3</v>
      </c>
      <c r="Q28" s="99">
        <f t="shared" si="13"/>
        <v>2.8000000000000001E-2</v>
      </c>
      <c r="R28" s="98">
        <f t="shared" si="14"/>
        <v>6.9934062578107969E-2</v>
      </c>
      <c r="S28" s="98">
        <f t="shared" si="15"/>
        <v>5.6489808924973239E-3</v>
      </c>
      <c r="T28" s="99">
        <f t="shared" si="16"/>
        <v>2.9000000000000001E-2</v>
      </c>
      <c r="U28" s="98">
        <f t="shared" si="17"/>
        <v>7.102292342106975E-2</v>
      </c>
      <c r="V28" s="98">
        <f t="shared" si="18"/>
        <v>5.7342276854757124E-3</v>
      </c>
      <c r="W28" s="99">
        <f t="shared" si="19"/>
        <v>0.03</v>
      </c>
      <c r="X28" s="98">
        <f t="shared" si="20"/>
        <v>7.2113169769552732E-2</v>
      </c>
      <c r="Y28" s="103">
        <f t="shared" si="21"/>
        <v>5.8195033905870108E-3</v>
      </c>
    </row>
    <row r="29" spans="2:25" x14ac:dyDescent="0.25">
      <c r="B29" s="106">
        <v>2038</v>
      </c>
      <c r="C29" s="102">
        <v>0.04</v>
      </c>
      <c r="D29" s="98">
        <f t="shared" si="0"/>
        <v>3.2737397821989145E-3</v>
      </c>
      <c r="E29" s="99">
        <f t="shared" si="1"/>
        <v>2.1999999999999999E-2</v>
      </c>
      <c r="F29" s="98">
        <f t="shared" si="2"/>
        <v>6.342987510803888E-2</v>
      </c>
      <c r="G29" s="98">
        <f t="shared" si="3"/>
        <v>5.1381063300370844E-3</v>
      </c>
      <c r="H29" s="99">
        <f t="shared" si="4"/>
        <v>2.35E-2</v>
      </c>
      <c r="I29" s="98">
        <f t="shared" si="5"/>
        <v>6.5051277866660318E-2</v>
      </c>
      <c r="J29" s="98">
        <f t="shared" si="6"/>
        <v>5.2657276522469765E-3</v>
      </c>
      <c r="K29" s="123">
        <f t="shared" si="7"/>
        <v>2.5000000000000001E-2</v>
      </c>
      <c r="L29" s="102">
        <f t="shared" si="8"/>
        <v>6.6675771977773302E-2</v>
      </c>
      <c r="M29" s="98">
        <f t="shared" si="9"/>
        <v>5.393413814932746E-3</v>
      </c>
      <c r="N29" s="99">
        <f t="shared" si="10"/>
        <v>2.6499999999999999E-2</v>
      </c>
      <c r="O29" s="98">
        <f t="shared" si="11"/>
        <v>6.8303364516812071E-2</v>
      </c>
      <c r="P29" s="98">
        <f t="shared" si="12"/>
        <v>5.5211648757675924E-3</v>
      </c>
      <c r="Q29" s="99">
        <f t="shared" si="13"/>
        <v>2.8000000000000001E-2</v>
      </c>
      <c r="R29" s="98">
        <f t="shared" si="14"/>
        <v>6.9934062578107969E-2</v>
      </c>
      <c r="S29" s="98">
        <f t="shared" si="15"/>
        <v>5.6489808924973239E-3</v>
      </c>
      <c r="T29" s="99">
        <f t="shared" si="16"/>
        <v>2.9000000000000001E-2</v>
      </c>
      <c r="U29" s="98">
        <f t="shared" si="17"/>
        <v>7.102292342106975E-2</v>
      </c>
      <c r="V29" s="98">
        <f t="shared" si="18"/>
        <v>5.7342276854757124E-3</v>
      </c>
      <c r="W29" s="99">
        <f t="shared" si="19"/>
        <v>0.03</v>
      </c>
      <c r="X29" s="98">
        <f t="shared" si="20"/>
        <v>7.2113169769552732E-2</v>
      </c>
      <c r="Y29" s="103">
        <f t="shared" si="21"/>
        <v>5.8195033905870108E-3</v>
      </c>
    </row>
    <row r="30" spans="2:25" x14ac:dyDescent="0.25">
      <c r="B30" s="108">
        <v>2039</v>
      </c>
      <c r="C30" s="102">
        <v>0.04</v>
      </c>
      <c r="D30" s="98">
        <f t="shared" si="0"/>
        <v>3.2737397821989145E-3</v>
      </c>
      <c r="E30" s="99">
        <f t="shared" si="1"/>
        <v>2.1999999999999999E-2</v>
      </c>
      <c r="F30" s="98">
        <f t="shared" si="2"/>
        <v>6.342987510803888E-2</v>
      </c>
      <c r="G30" s="98">
        <f t="shared" si="3"/>
        <v>5.1381063300370844E-3</v>
      </c>
      <c r="H30" s="99">
        <f t="shared" si="4"/>
        <v>2.35E-2</v>
      </c>
      <c r="I30" s="98">
        <f t="shared" si="5"/>
        <v>6.5051277866660318E-2</v>
      </c>
      <c r="J30" s="98">
        <f t="shared" si="6"/>
        <v>5.2657276522469765E-3</v>
      </c>
      <c r="K30" s="93">
        <f t="shared" si="7"/>
        <v>2.5000000000000001E-2</v>
      </c>
      <c r="L30" s="102">
        <f t="shared" si="8"/>
        <v>6.6675771977773302E-2</v>
      </c>
      <c r="M30" s="98">
        <f t="shared" si="9"/>
        <v>5.393413814932746E-3</v>
      </c>
      <c r="N30" s="99">
        <f t="shared" si="10"/>
        <v>2.6499999999999999E-2</v>
      </c>
      <c r="O30" s="98">
        <f t="shared" si="11"/>
        <v>6.8303364516812071E-2</v>
      </c>
      <c r="P30" s="98">
        <f t="shared" si="12"/>
        <v>5.5211648757675924E-3</v>
      </c>
      <c r="Q30" s="99">
        <f t="shared" si="13"/>
        <v>2.8000000000000001E-2</v>
      </c>
      <c r="R30" s="98">
        <f t="shared" si="14"/>
        <v>6.9934062578107969E-2</v>
      </c>
      <c r="S30" s="98">
        <f t="shared" si="15"/>
        <v>5.6489808924973239E-3</v>
      </c>
      <c r="T30" s="99">
        <f t="shared" si="16"/>
        <v>2.9000000000000001E-2</v>
      </c>
      <c r="U30" s="98">
        <f t="shared" si="17"/>
        <v>7.102292342106975E-2</v>
      </c>
      <c r="V30" s="98">
        <f t="shared" si="18"/>
        <v>5.7342276854757124E-3</v>
      </c>
      <c r="W30" s="99">
        <f t="shared" si="19"/>
        <v>0.03</v>
      </c>
      <c r="X30" s="98">
        <f t="shared" si="20"/>
        <v>7.2113169769552732E-2</v>
      </c>
      <c r="Y30" s="103">
        <f t="shared" si="21"/>
        <v>5.8195033905870108E-3</v>
      </c>
    </row>
    <row r="31" spans="2:25" x14ac:dyDescent="0.25">
      <c r="B31" s="108">
        <v>2040</v>
      </c>
      <c r="C31" s="102">
        <v>0.04</v>
      </c>
      <c r="D31" s="98">
        <f t="shared" si="0"/>
        <v>3.2737397821989145E-3</v>
      </c>
      <c r="E31" s="99">
        <f t="shared" si="1"/>
        <v>2.1999999999999999E-2</v>
      </c>
      <c r="F31" s="98">
        <f t="shared" si="2"/>
        <v>6.342987510803888E-2</v>
      </c>
      <c r="G31" s="98">
        <f t="shared" si="3"/>
        <v>5.1381063300370844E-3</v>
      </c>
      <c r="H31" s="99">
        <f t="shared" si="4"/>
        <v>2.35E-2</v>
      </c>
      <c r="I31" s="98">
        <f t="shared" si="5"/>
        <v>6.5051277866660318E-2</v>
      </c>
      <c r="J31" s="98">
        <f t="shared" si="6"/>
        <v>5.2657276522469765E-3</v>
      </c>
      <c r="K31" s="93">
        <f t="shared" si="7"/>
        <v>2.5000000000000001E-2</v>
      </c>
      <c r="L31" s="102">
        <f t="shared" si="8"/>
        <v>6.6675771977773302E-2</v>
      </c>
      <c r="M31" s="98">
        <f t="shared" si="9"/>
        <v>5.393413814932746E-3</v>
      </c>
      <c r="N31" s="99">
        <f t="shared" si="10"/>
        <v>2.6499999999999999E-2</v>
      </c>
      <c r="O31" s="98">
        <f t="shared" si="11"/>
        <v>6.8303364516812071E-2</v>
      </c>
      <c r="P31" s="98">
        <f t="shared" si="12"/>
        <v>5.5211648757675924E-3</v>
      </c>
      <c r="Q31" s="99">
        <f t="shared" si="13"/>
        <v>2.8000000000000001E-2</v>
      </c>
      <c r="R31" s="98">
        <f t="shared" si="14"/>
        <v>6.9934062578107969E-2</v>
      </c>
      <c r="S31" s="98">
        <f t="shared" si="15"/>
        <v>5.6489808924973239E-3</v>
      </c>
      <c r="T31" s="99">
        <f t="shared" si="16"/>
        <v>2.9000000000000001E-2</v>
      </c>
      <c r="U31" s="98">
        <f t="shared" si="17"/>
        <v>7.102292342106975E-2</v>
      </c>
      <c r="V31" s="98">
        <f t="shared" si="18"/>
        <v>5.7342276854757124E-3</v>
      </c>
      <c r="W31" s="99">
        <f t="shared" si="19"/>
        <v>0.03</v>
      </c>
      <c r="X31" s="98">
        <f t="shared" si="20"/>
        <v>7.2113169769552732E-2</v>
      </c>
      <c r="Y31" s="103">
        <f t="shared" si="21"/>
        <v>5.8195033905870108E-3</v>
      </c>
    </row>
    <row r="32" spans="2:25" x14ac:dyDescent="0.25">
      <c r="B32" s="106">
        <v>2041</v>
      </c>
      <c r="C32" s="102">
        <v>0.04</v>
      </c>
      <c r="D32" s="98">
        <f t="shared" si="0"/>
        <v>3.2737397821989145E-3</v>
      </c>
      <c r="E32" s="99">
        <f t="shared" si="1"/>
        <v>2.1999999999999999E-2</v>
      </c>
      <c r="F32" s="98">
        <f t="shared" si="2"/>
        <v>6.342987510803888E-2</v>
      </c>
      <c r="G32" s="98">
        <f t="shared" si="3"/>
        <v>5.1381063300370844E-3</v>
      </c>
      <c r="H32" s="99">
        <f t="shared" si="4"/>
        <v>2.35E-2</v>
      </c>
      <c r="I32" s="98">
        <f t="shared" si="5"/>
        <v>6.5051277866660318E-2</v>
      </c>
      <c r="J32" s="98">
        <f t="shared" si="6"/>
        <v>5.2657276522469765E-3</v>
      </c>
      <c r="K32" s="123">
        <f t="shared" si="7"/>
        <v>2.5000000000000001E-2</v>
      </c>
      <c r="L32" s="102">
        <f t="shared" si="8"/>
        <v>6.6675771977773302E-2</v>
      </c>
      <c r="M32" s="98">
        <f t="shared" si="9"/>
        <v>5.393413814932746E-3</v>
      </c>
      <c r="N32" s="99">
        <f t="shared" si="10"/>
        <v>2.6499999999999999E-2</v>
      </c>
      <c r="O32" s="98">
        <f t="shared" si="11"/>
        <v>6.8303364516812071E-2</v>
      </c>
      <c r="P32" s="98">
        <f t="shared" si="12"/>
        <v>5.5211648757675924E-3</v>
      </c>
      <c r="Q32" s="99">
        <f t="shared" si="13"/>
        <v>2.8000000000000001E-2</v>
      </c>
      <c r="R32" s="98">
        <f t="shared" si="14"/>
        <v>6.9934062578107969E-2</v>
      </c>
      <c r="S32" s="98">
        <f t="shared" si="15"/>
        <v>5.6489808924973239E-3</v>
      </c>
      <c r="T32" s="99">
        <f t="shared" si="16"/>
        <v>2.9000000000000001E-2</v>
      </c>
      <c r="U32" s="98">
        <f t="shared" si="17"/>
        <v>7.102292342106975E-2</v>
      </c>
      <c r="V32" s="98">
        <f t="shared" si="18"/>
        <v>5.7342276854757124E-3</v>
      </c>
      <c r="W32" s="99">
        <f t="shared" si="19"/>
        <v>0.03</v>
      </c>
      <c r="X32" s="98">
        <f t="shared" si="20"/>
        <v>7.2113169769552732E-2</v>
      </c>
      <c r="Y32" s="103">
        <f t="shared" si="21"/>
        <v>5.8195033905870108E-3</v>
      </c>
    </row>
    <row r="33" spans="2:25" x14ac:dyDescent="0.25">
      <c r="B33" s="108">
        <v>2042</v>
      </c>
      <c r="C33" s="102">
        <v>0.04</v>
      </c>
      <c r="D33" s="98">
        <f t="shared" si="0"/>
        <v>3.2737397821989145E-3</v>
      </c>
      <c r="E33" s="99">
        <f t="shared" si="1"/>
        <v>2.1999999999999999E-2</v>
      </c>
      <c r="F33" s="98">
        <f t="shared" si="2"/>
        <v>6.342987510803888E-2</v>
      </c>
      <c r="G33" s="98">
        <f t="shared" si="3"/>
        <v>5.1381063300370844E-3</v>
      </c>
      <c r="H33" s="99">
        <f t="shared" si="4"/>
        <v>2.35E-2</v>
      </c>
      <c r="I33" s="98">
        <f t="shared" si="5"/>
        <v>6.5051277866660318E-2</v>
      </c>
      <c r="J33" s="98">
        <f t="shared" si="6"/>
        <v>5.2657276522469765E-3</v>
      </c>
      <c r="K33" s="93">
        <f t="shared" si="7"/>
        <v>2.5000000000000001E-2</v>
      </c>
      <c r="L33" s="102">
        <f t="shared" si="8"/>
        <v>6.6675771977773302E-2</v>
      </c>
      <c r="M33" s="98">
        <f t="shared" si="9"/>
        <v>5.393413814932746E-3</v>
      </c>
      <c r="N33" s="99">
        <f t="shared" si="10"/>
        <v>2.6499999999999999E-2</v>
      </c>
      <c r="O33" s="98">
        <f t="shared" si="11"/>
        <v>6.8303364516812071E-2</v>
      </c>
      <c r="P33" s="98">
        <f t="shared" si="12"/>
        <v>5.5211648757675924E-3</v>
      </c>
      <c r="Q33" s="99">
        <f t="shared" si="13"/>
        <v>2.8000000000000001E-2</v>
      </c>
      <c r="R33" s="98">
        <f t="shared" si="14"/>
        <v>6.9934062578107969E-2</v>
      </c>
      <c r="S33" s="98">
        <f t="shared" si="15"/>
        <v>5.6489808924973239E-3</v>
      </c>
      <c r="T33" s="99">
        <f t="shared" si="16"/>
        <v>2.9000000000000001E-2</v>
      </c>
      <c r="U33" s="98">
        <f t="shared" si="17"/>
        <v>7.102292342106975E-2</v>
      </c>
      <c r="V33" s="98">
        <f t="shared" si="18"/>
        <v>5.7342276854757124E-3</v>
      </c>
      <c r="W33" s="99">
        <f t="shared" si="19"/>
        <v>0.03</v>
      </c>
      <c r="X33" s="98">
        <f t="shared" si="20"/>
        <v>7.2113169769552732E-2</v>
      </c>
      <c r="Y33" s="103">
        <f t="shared" si="21"/>
        <v>5.8195033905870108E-3</v>
      </c>
    </row>
    <row r="34" spans="2:25" x14ac:dyDescent="0.25">
      <c r="B34" s="108">
        <v>2043</v>
      </c>
      <c r="C34" s="102">
        <v>0.04</v>
      </c>
      <c r="D34" s="98">
        <f t="shared" si="0"/>
        <v>3.2737397821989145E-3</v>
      </c>
      <c r="E34" s="99">
        <f t="shared" si="1"/>
        <v>2.1999999999999999E-2</v>
      </c>
      <c r="F34" s="98">
        <f t="shared" si="2"/>
        <v>6.342987510803888E-2</v>
      </c>
      <c r="G34" s="98">
        <f t="shared" si="3"/>
        <v>5.1381063300370844E-3</v>
      </c>
      <c r="H34" s="99">
        <f t="shared" si="4"/>
        <v>2.35E-2</v>
      </c>
      <c r="I34" s="98">
        <f t="shared" si="5"/>
        <v>6.5051277866660318E-2</v>
      </c>
      <c r="J34" s="98">
        <f t="shared" si="6"/>
        <v>5.2657276522469765E-3</v>
      </c>
      <c r="K34" s="93">
        <f t="shared" si="7"/>
        <v>2.5000000000000001E-2</v>
      </c>
      <c r="L34" s="102">
        <f t="shared" si="8"/>
        <v>6.6675771977773302E-2</v>
      </c>
      <c r="M34" s="98">
        <f t="shared" si="9"/>
        <v>5.393413814932746E-3</v>
      </c>
      <c r="N34" s="99">
        <f t="shared" si="10"/>
        <v>2.6499999999999999E-2</v>
      </c>
      <c r="O34" s="98">
        <f t="shared" si="11"/>
        <v>6.8303364516812071E-2</v>
      </c>
      <c r="P34" s="98">
        <f t="shared" si="12"/>
        <v>5.5211648757675924E-3</v>
      </c>
      <c r="Q34" s="99">
        <f t="shared" si="13"/>
        <v>2.8000000000000001E-2</v>
      </c>
      <c r="R34" s="98">
        <f t="shared" si="14"/>
        <v>6.9934062578107969E-2</v>
      </c>
      <c r="S34" s="98">
        <f t="shared" si="15"/>
        <v>5.6489808924973239E-3</v>
      </c>
      <c r="T34" s="99">
        <f t="shared" si="16"/>
        <v>2.9000000000000001E-2</v>
      </c>
      <c r="U34" s="98">
        <f t="shared" si="17"/>
        <v>7.102292342106975E-2</v>
      </c>
      <c r="V34" s="98">
        <f t="shared" si="18"/>
        <v>5.7342276854757124E-3</v>
      </c>
      <c r="W34" s="99">
        <f t="shared" si="19"/>
        <v>0.03</v>
      </c>
      <c r="X34" s="98">
        <f t="shared" si="20"/>
        <v>7.2113169769552732E-2</v>
      </c>
      <c r="Y34" s="103">
        <f t="shared" si="21"/>
        <v>5.8195033905870108E-3</v>
      </c>
    </row>
    <row r="35" spans="2:25" x14ac:dyDescent="0.25">
      <c r="B35" s="106">
        <v>2044</v>
      </c>
      <c r="C35" s="102">
        <v>0.04</v>
      </c>
      <c r="D35" s="98">
        <f t="shared" si="0"/>
        <v>3.2737397821989145E-3</v>
      </c>
      <c r="E35" s="99">
        <f t="shared" si="1"/>
        <v>2.1999999999999999E-2</v>
      </c>
      <c r="F35" s="98">
        <f t="shared" si="2"/>
        <v>6.342987510803888E-2</v>
      </c>
      <c r="G35" s="98">
        <f t="shared" si="3"/>
        <v>5.1381063300370844E-3</v>
      </c>
      <c r="H35" s="99">
        <f t="shared" si="4"/>
        <v>2.35E-2</v>
      </c>
      <c r="I35" s="98">
        <f t="shared" si="5"/>
        <v>6.5051277866660318E-2</v>
      </c>
      <c r="J35" s="98">
        <f t="shared" si="6"/>
        <v>5.2657276522469765E-3</v>
      </c>
      <c r="K35" s="123">
        <f t="shared" si="7"/>
        <v>2.5000000000000001E-2</v>
      </c>
      <c r="L35" s="102">
        <f t="shared" si="8"/>
        <v>6.6675771977773302E-2</v>
      </c>
      <c r="M35" s="98">
        <f t="shared" si="9"/>
        <v>5.393413814932746E-3</v>
      </c>
      <c r="N35" s="99">
        <f t="shared" si="10"/>
        <v>2.6499999999999999E-2</v>
      </c>
      <c r="O35" s="98">
        <f t="shared" si="11"/>
        <v>6.8303364516812071E-2</v>
      </c>
      <c r="P35" s="98">
        <f t="shared" si="12"/>
        <v>5.5211648757675924E-3</v>
      </c>
      <c r="Q35" s="99">
        <f t="shared" si="13"/>
        <v>2.8000000000000001E-2</v>
      </c>
      <c r="R35" s="98">
        <f t="shared" si="14"/>
        <v>6.9934062578107969E-2</v>
      </c>
      <c r="S35" s="98">
        <f t="shared" si="15"/>
        <v>5.6489808924973239E-3</v>
      </c>
      <c r="T35" s="99">
        <f t="shared" si="16"/>
        <v>2.9000000000000001E-2</v>
      </c>
      <c r="U35" s="98">
        <f t="shared" si="17"/>
        <v>7.102292342106975E-2</v>
      </c>
      <c r="V35" s="98">
        <f t="shared" si="18"/>
        <v>5.7342276854757124E-3</v>
      </c>
      <c r="W35" s="99">
        <f t="shared" si="19"/>
        <v>0.03</v>
      </c>
      <c r="X35" s="98">
        <f t="shared" si="20"/>
        <v>7.2113169769552732E-2</v>
      </c>
      <c r="Y35" s="103">
        <f t="shared" si="21"/>
        <v>5.8195033905870108E-3</v>
      </c>
    </row>
    <row r="36" spans="2:25" x14ac:dyDescent="0.25">
      <c r="B36" s="106">
        <v>2045</v>
      </c>
      <c r="C36" s="102">
        <v>0.04</v>
      </c>
      <c r="D36" s="98">
        <f t="shared" si="0"/>
        <v>3.2737397821989145E-3</v>
      </c>
      <c r="E36" s="99">
        <f t="shared" si="1"/>
        <v>2.1999999999999999E-2</v>
      </c>
      <c r="F36" s="98">
        <f t="shared" si="2"/>
        <v>6.342987510803888E-2</v>
      </c>
      <c r="G36" s="98">
        <f t="shared" si="3"/>
        <v>5.1381063300370844E-3</v>
      </c>
      <c r="H36" s="99">
        <f t="shared" si="4"/>
        <v>2.35E-2</v>
      </c>
      <c r="I36" s="98">
        <f t="shared" si="5"/>
        <v>6.5051277866660318E-2</v>
      </c>
      <c r="J36" s="98">
        <f t="shared" si="6"/>
        <v>5.2657276522469765E-3</v>
      </c>
      <c r="K36" s="123">
        <f t="shared" si="7"/>
        <v>2.5000000000000001E-2</v>
      </c>
      <c r="L36" s="102">
        <f t="shared" si="8"/>
        <v>6.6675771977773302E-2</v>
      </c>
      <c r="M36" s="98">
        <f t="shared" si="9"/>
        <v>5.393413814932746E-3</v>
      </c>
      <c r="N36" s="99">
        <f t="shared" si="10"/>
        <v>2.6499999999999999E-2</v>
      </c>
      <c r="O36" s="98">
        <f t="shared" si="11"/>
        <v>6.8303364516812071E-2</v>
      </c>
      <c r="P36" s="98">
        <f t="shared" si="12"/>
        <v>5.5211648757675924E-3</v>
      </c>
      <c r="Q36" s="99">
        <f t="shared" si="13"/>
        <v>2.8000000000000001E-2</v>
      </c>
      <c r="R36" s="98">
        <f t="shared" si="14"/>
        <v>6.9934062578107969E-2</v>
      </c>
      <c r="S36" s="98">
        <f t="shared" si="15"/>
        <v>5.6489808924973239E-3</v>
      </c>
      <c r="T36" s="99">
        <f t="shared" si="16"/>
        <v>2.9000000000000001E-2</v>
      </c>
      <c r="U36" s="98">
        <f t="shared" si="17"/>
        <v>7.102292342106975E-2</v>
      </c>
      <c r="V36" s="98">
        <f t="shared" si="18"/>
        <v>5.7342276854757124E-3</v>
      </c>
      <c r="W36" s="99">
        <f t="shared" si="19"/>
        <v>0.03</v>
      </c>
      <c r="X36" s="98">
        <f t="shared" si="20"/>
        <v>7.2113169769552732E-2</v>
      </c>
      <c r="Y36" s="103">
        <f t="shared" si="21"/>
        <v>5.8195033905870108E-3</v>
      </c>
    </row>
    <row r="37" spans="2:25" x14ac:dyDescent="0.25">
      <c r="B37" s="108">
        <v>2046</v>
      </c>
      <c r="C37" s="102">
        <v>0.04</v>
      </c>
      <c r="D37" s="98">
        <f t="shared" si="0"/>
        <v>3.2737397821989145E-3</v>
      </c>
      <c r="E37" s="99">
        <f t="shared" si="1"/>
        <v>2.1999999999999999E-2</v>
      </c>
      <c r="F37" s="98">
        <f t="shared" si="2"/>
        <v>6.342987510803888E-2</v>
      </c>
      <c r="G37" s="98">
        <f t="shared" si="3"/>
        <v>5.1381063300370844E-3</v>
      </c>
      <c r="H37" s="99">
        <f t="shared" si="4"/>
        <v>2.35E-2</v>
      </c>
      <c r="I37" s="98">
        <f t="shared" si="5"/>
        <v>6.5051277866660318E-2</v>
      </c>
      <c r="J37" s="98">
        <f t="shared" si="6"/>
        <v>5.2657276522469765E-3</v>
      </c>
      <c r="K37" s="93">
        <f t="shared" si="7"/>
        <v>2.5000000000000001E-2</v>
      </c>
      <c r="L37" s="102">
        <f t="shared" si="8"/>
        <v>6.6675771977773302E-2</v>
      </c>
      <c r="M37" s="98">
        <f t="shared" si="9"/>
        <v>5.393413814932746E-3</v>
      </c>
      <c r="N37" s="99">
        <f t="shared" si="10"/>
        <v>2.6499999999999999E-2</v>
      </c>
      <c r="O37" s="98">
        <f t="shared" si="11"/>
        <v>6.8303364516812071E-2</v>
      </c>
      <c r="P37" s="98">
        <f t="shared" si="12"/>
        <v>5.5211648757675924E-3</v>
      </c>
      <c r="Q37" s="99">
        <f t="shared" si="13"/>
        <v>2.8000000000000001E-2</v>
      </c>
      <c r="R37" s="98">
        <f t="shared" si="14"/>
        <v>6.9934062578107969E-2</v>
      </c>
      <c r="S37" s="98">
        <f t="shared" si="15"/>
        <v>5.6489808924973239E-3</v>
      </c>
      <c r="T37" s="99">
        <f t="shared" si="16"/>
        <v>2.9000000000000001E-2</v>
      </c>
      <c r="U37" s="98">
        <f t="shared" si="17"/>
        <v>7.102292342106975E-2</v>
      </c>
      <c r="V37" s="98">
        <f t="shared" si="18"/>
        <v>5.7342276854757124E-3</v>
      </c>
      <c r="W37" s="99">
        <f t="shared" si="19"/>
        <v>0.03</v>
      </c>
      <c r="X37" s="98">
        <f t="shared" si="20"/>
        <v>7.2113169769552732E-2</v>
      </c>
      <c r="Y37" s="103">
        <f t="shared" si="21"/>
        <v>5.8195033905870108E-3</v>
      </c>
    </row>
    <row r="38" spans="2:25" x14ac:dyDescent="0.25">
      <c r="B38" s="108">
        <v>2047</v>
      </c>
      <c r="C38" s="102">
        <v>0.04</v>
      </c>
      <c r="D38" s="98">
        <f t="shared" si="0"/>
        <v>3.2737397821989145E-3</v>
      </c>
      <c r="E38" s="99">
        <f t="shared" si="1"/>
        <v>2.1999999999999999E-2</v>
      </c>
      <c r="F38" s="98">
        <f t="shared" si="2"/>
        <v>6.342987510803888E-2</v>
      </c>
      <c r="G38" s="98">
        <f t="shared" si="3"/>
        <v>5.1381063300370844E-3</v>
      </c>
      <c r="H38" s="99">
        <f t="shared" si="4"/>
        <v>2.35E-2</v>
      </c>
      <c r="I38" s="98">
        <f t="shared" si="5"/>
        <v>6.5051277866660318E-2</v>
      </c>
      <c r="J38" s="98">
        <f t="shared" si="6"/>
        <v>5.2657276522469765E-3</v>
      </c>
      <c r="K38" s="93">
        <f t="shared" si="7"/>
        <v>2.5000000000000001E-2</v>
      </c>
      <c r="L38" s="102">
        <f t="shared" si="8"/>
        <v>6.6675771977773302E-2</v>
      </c>
      <c r="M38" s="98">
        <f t="shared" si="9"/>
        <v>5.393413814932746E-3</v>
      </c>
      <c r="N38" s="99">
        <f t="shared" si="10"/>
        <v>2.6499999999999999E-2</v>
      </c>
      <c r="O38" s="98">
        <f t="shared" si="11"/>
        <v>6.8303364516812071E-2</v>
      </c>
      <c r="P38" s="98">
        <f t="shared" si="12"/>
        <v>5.5211648757675924E-3</v>
      </c>
      <c r="Q38" s="99">
        <f t="shared" si="13"/>
        <v>2.8000000000000001E-2</v>
      </c>
      <c r="R38" s="98">
        <f t="shared" si="14"/>
        <v>6.9934062578107969E-2</v>
      </c>
      <c r="S38" s="98">
        <f t="shared" si="15"/>
        <v>5.6489808924973239E-3</v>
      </c>
      <c r="T38" s="99">
        <f t="shared" si="16"/>
        <v>2.9000000000000001E-2</v>
      </c>
      <c r="U38" s="98">
        <f t="shared" si="17"/>
        <v>7.102292342106975E-2</v>
      </c>
      <c r="V38" s="98">
        <f t="shared" si="18"/>
        <v>5.7342276854757124E-3</v>
      </c>
      <c r="W38" s="99">
        <f t="shared" si="19"/>
        <v>0.03</v>
      </c>
      <c r="X38" s="98">
        <f t="shared" si="20"/>
        <v>7.2113169769552732E-2</v>
      </c>
      <c r="Y38" s="103">
        <f t="shared" si="21"/>
        <v>5.8195033905870108E-3</v>
      </c>
    </row>
    <row r="39" spans="2:25" x14ac:dyDescent="0.25">
      <c r="B39" s="106">
        <v>2048</v>
      </c>
      <c r="C39" s="102">
        <v>0.04</v>
      </c>
      <c r="D39" s="98">
        <f t="shared" si="0"/>
        <v>3.2737397821989145E-3</v>
      </c>
      <c r="E39" s="99">
        <f t="shared" si="1"/>
        <v>2.1999999999999999E-2</v>
      </c>
      <c r="F39" s="98">
        <f t="shared" si="2"/>
        <v>6.342987510803888E-2</v>
      </c>
      <c r="G39" s="98">
        <f t="shared" si="3"/>
        <v>5.1381063300370844E-3</v>
      </c>
      <c r="H39" s="99">
        <f t="shared" si="4"/>
        <v>2.35E-2</v>
      </c>
      <c r="I39" s="98">
        <f t="shared" si="5"/>
        <v>6.5051277866660318E-2</v>
      </c>
      <c r="J39" s="98">
        <f t="shared" si="6"/>
        <v>5.2657276522469765E-3</v>
      </c>
      <c r="K39" s="123">
        <f t="shared" si="7"/>
        <v>2.5000000000000001E-2</v>
      </c>
      <c r="L39" s="102">
        <f t="shared" si="8"/>
        <v>6.6675771977773302E-2</v>
      </c>
      <c r="M39" s="98">
        <f t="shared" si="9"/>
        <v>5.393413814932746E-3</v>
      </c>
      <c r="N39" s="99">
        <f t="shared" si="10"/>
        <v>2.6499999999999999E-2</v>
      </c>
      <c r="O39" s="98">
        <f t="shared" si="11"/>
        <v>6.8303364516812071E-2</v>
      </c>
      <c r="P39" s="98">
        <f t="shared" si="12"/>
        <v>5.5211648757675924E-3</v>
      </c>
      <c r="Q39" s="99">
        <f t="shared" si="13"/>
        <v>2.8000000000000001E-2</v>
      </c>
      <c r="R39" s="98">
        <f t="shared" si="14"/>
        <v>6.9934062578107969E-2</v>
      </c>
      <c r="S39" s="98">
        <f t="shared" si="15"/>
        <v>5.6489808924973239E-3</v>
      </c>
      <c r="T39" s="99">
        <f t="shared" si="16"/>
        <v>2.9000000000000001E-2</v>
      </c>
      <c r="U39" s="98">
        <f t="shared" si="17"/>
        <v>7.102292342106975E-2</v>
      </c>
      <c r="V39" s="98">
        <f t="shared" si="18"/>
        <v>5.7342276854757124E-3</v>
      </c>
      <c r="W39" s="99">
        <f t="shared" si="19"/>
        <v>0.03</v>
      </c>
      <c r="X39" s="98">
        <f t="shared" si="20"/>
        <v>7.2113169769552732E-2</v>
      </c>
      <c r="Y39" s="103">
        <f t="shared" si="21"/>
        <v>5.8195033905870108E-3</v>
      </c>
    </row>
    <row r="40" spans="2:25" x14ac:dyDescent="0.25">
      <c r="B40" s="108">
        <v>2049</v>
      </c>
      <c r="C40" s="102">
        <v>0.04</v>
      </c>
      <c r="D40" s="98">
        <f t="shared" si="0"/>
        <v>3.2737397821989145E-3</v>
      </c>
      <c r="E40" s="99">
        <f t="shared" si="1"/>
        <v>2.1999999999999999E-2</v>
      </c>
      <c r="F40" s="98">
        <f t="shared" si="2"/>
        <v>6.342987510803888E-2</v>
      </c>
      <c r="G40" s="98">
        <f t="shared" si="3"/>
        <v>5.1381063300370844E-3</v>
      </c>
      <c r="H40" s="99">
        <f t="shared" si="4"/>
        <v>2.35E-2</v>
      </c>
      <c r="I40" s="98">
        <f t="shared" si="5"/>
        <v>6.5051277866660318E-2</v>
      </c>
      <c r="J40" s="98">
        <f t="shared" si="6"/>
        <v>5.2657276522469765E-3</v>
      </c>
      <c r="K40" s="93">
        <f t="shared" si="7"/>
        <v>2.5000000000000001E-2</v>
      </c>
      <c r="L40" s="102">
        <f t="shared" si="8"/>
        <v>6.6675771977773302E-2</v>
      </c>
      <c r="M40" s="98">
        <f t="shared" si="9"/>
        <v>5.393413814932746E-3</v>
      </c>
      <c r="N40" s="99">
        <f t="shared" si="10"/>
        <v>2.6499999999999999E-2</v>
      </c>
      <c r="O40" s="98">
        <f t="shared" si="11"/>
        <v>6.8303364516812071E-2</v>
      </c>
      <c r="P40" s="98">
        <f t="shared" si="12"/>
        <v>5.5211648757675924E-3</v>
      </c>
      <c r="Q40" s="99">
        <f t="shared" si="13"/>
        <v>2.8000000000000001E-2</v>
      </c>
      <c r="R40" s="98">
        <f t="shared" si="14"/>
        <v>6.9934062578107969E-2</v>
      </c>
      <c r="S40" s="98">
        <f t="shared" si="15"/>
        <v>5.6489808924973239E-3</v>
      </c>
      <c r="T40" s="99">
        <f t="shared" si="16"/>
        <v>2.9000000000000001E-2</v>
      </c>
      <c r="U40" s="98">
        <f t="shared" si="17"/>
        <v>7.102292342106975E-2</v>
      </c>
      <c r="V40" s="98">
        <f t="shared" si="18"/>
        <v>5.7342276854757124E-3</v>
      </c>
      <c r="W40" s="99">
        <f t="shared" si="19"/>
        <v>0.03</v>
      </c>
      <c r="X40" s="98">
        <f t="shared" si="20"/>
        <v>7.2113169769552732E-2</v>
      </c>
      <c r="Y40" s="103">
        <f t="shared" si="21"/>
        <v>5.8195033905870108E-3</v>
      </c>
    </row>
    <row r="41" spans="2:25" x14ac:dyDescent="0.25">
      <c r="B41" s="108">
        <v>2050</v>
      </c>
      <c r="C41" s="102">
        <v>0.04</v>
      </c>
      <c r="D41" s="98">
        <f t="shared" si="0"/>
        <v>3.2737397821989145E-3</v>
      </c>
      <c r="E41" s="99">
        <f t="shared" si="1"/>
        <v>2.1999999999999999E-2</v>
      </c>
      <c r="F41" s="98">
        <f t="shared" si="2"/>
        <v>6.342987510803888E-2</v>
      </c>
      <c r="G41" s="98">
        <f t="shared" si="3"/>
        <v>5.1381063300370844E-3</v>
      </c>
      <c r="H41" s="99">
        <f t="shared" si="4"/>
        <v>2.35E-2</v>
      </c>
      <c r="I41" s="98">
        <f t="shared" si="5"/>
        <v>6.5051277866660318E-2</v>
      </c>
      <c r="J41" s="98">
        <f t="shared" si="6"/>
        <v>5.2657276522469765E-3</v>
      </c>
      <c r="K41" s="93">
        <f t="shared" si="7"/>
        <v>2.5000000000000001E-2</v>
      </c>
      <c r="L41" s="102">
        <f t="shared" si="8"/>
        <v>6.6675771977773302E-2</v>
      </c>
      <c r="M41" s="98">
        <f t="shared" si="9"/>
        <v>5.393413814932746E-3</v>
      </c>
      <c r="N41" s="99">
        <f t="shared" si="10"/>
        <v>2.6499999999999999E-2</v>
      </c>
      <c r="O41" s="98">
        <f t="shared" si="11"/>
        <v>6.8303364516812071E-2</v>
      </c>
      <c r="P41" s="98">
        <f t="shared" si="12"/>
        <v>5.5211648757675924E-3</v>
      </c>
      <c r="Q41" s="99">
        <f t="shared" si="13"/>
        <v>2.8000000000000001E-2</v>
      </c>
      <c r="R41" s="98">
        <f t="shared" si="14"/>
        <v>6.9934062578107969E-2</v>
      </c>
      <c r="S41" s="98">
        <f t="shared" si="15"/>
        <v>5.6489808924973239E-3</v>
      </c>
      <c r="T41" s="99">
        <f t="shared" si="16"/>
        <v>2.9000000000000001E-2</v>
      </c>
      <c r="U41" s="98">
        <f t="shared" si="17"/>
        <v>7.102292342106975E-2</v>
      </c>
      <c r="V41" s="98">
        <f t="shared" si="18"/>
        <v>5.7342276854757124E-3</v>
      </c>
      <c r="W41" s="99">
        <f t="shared" si="19"/>
        <v>0.03</v>
      </c>
      <c r="X41" s="98">
        <f t="shared" si="20"/>
        <v>7.2113169769552732E-2</v>
      </c>
      <c r="Y41" s="103">
        <f t="shared" si="21"/>
        <v>5.8195033905870108E-3</v>
      </c>
    </row>
    <row r="42" spans="2:25" x14ac:dyDescent="0.25">
      <c r="B42" s="106">
        <v>2051</v>
      </c>
      <c r="C42" s="102">
        <v>0.04</v>
      </c>
      <c r="D42" s="98">
        <f t="shared" si="0"/>
        <v>3.2737397821989145E-3</v>
      </c>
      <c r="E42" s="99">
        <f t="shared" si="1"/>
        <v>2.1999999999999999E-2</v>
      </c>
      <c r="F42" s="98">
        <f t="shared" si="2"/>
        <v>6.342987510803888E-2</v>
      </c>
      <c r="G42" s="98">
        <f t="shared" si="3"/>
        <v>5.1381063300370844E-3</v>
      </c>
      <c r="H42" s="99">
        <f t="shared" si="4"/>
        <v>2.35E-2</v>
      </c>
      <c r="I42" s="98">
        <f t="shared" si="5"/>
        <v>6.5051277866660318E-2</v>
      </c>
      <c r="J42" s="98">
        <f t="shared" si="6"/>
        <v>5.2657276522469765E-3</v>
      </c>
      <c r="K42" s="123">
        <f t="shared" si="7"/>
        <v>2.5000000000000001E-2</v>
      </c>
      <c r="L42" s="102">
        <f t="shared" si="8"/>
        <v>6.6675771977773302E-2</v>
      </c>
      <c r="M42" s="98">
        <f t="shared" si="9"/>
        <v>5.393413814932746E-3</v>
      </c>
      <c r="N42" s="99">
        <f t="shared" si="10"/>
        <v>2.6499999999999999E-2</v>
      </c>
      <c r="O42" s="98">
        <f t="shared" si="11"/>
        <v>6.8303364516812071E-2</v>
      </c>
      <c r="P42" s="98">
        <f t="shared" si="12"/>
        <v>5.5211648757675924E-3</v>
      </c>
      <c r="Q42" s="99">
        <f t="shared" si="13"/>
        <v>2.8000000000000001E-2</v>
      </c>
      <c r="R42" s="98">
        <f t="shared" si="14"/>
        <v>6.9934062578107969E-2</v>
      </c>
      <c r="S42" s="98">
        <f t="shared" si="15"/>
        <v>5.6489808924973239E-3</v>
      </c>
      <c r="T42" s="99">
        <f t="shared" si="16"/>
        <v>2.9000000000000001E-2</v>
      </c>
      <c r="U42" s="98">
        <f t="shared" si="17"/>
        <v>7.102292342106975E-2</v>
      </c>
      <c r="V42" s="98">
        <f t="shared" si="18"/>
        <v>5.7342276854757124E-3</v>
      </c>
      <c r="W42" s="99">
        <f t="shared" si="19"/>
        <v>0.03</v>
      </c>
      <c r="X42" s="98">
        <f t="shared" si="20"/>
        <v>7.2113169769552732E-2</v>
      </c>
      <c r="Y42" s="103">
        <f t="shared" si="21"/>
        <v>5.8195033905870108E-3</v>
      </c>
    </row>
    <row r="43" spans="2:25" x14ac:dyDescent="0.25">
      <c r="B43" s="106">
        <v>2052</v>
      </c>
      <c r="C43" s="102">
        <v>0.04</v>
      </c>
      <c r="D43" s="98">
        <f t="shared" si="0"/>
        <v>3.2737397821989145E-3</v>
      </c>
      <c r="E43" s="99">
        <f t="shared" si="1"/>
        <v>2.1999999999999999E-2</v>
      </c>
      <c r="F43" s="98">
        <f t="shared" si="2"/>
        <v>6.342987510803888E-2</v>
      </c>
      <c r="G43" s="98">
        <f t="shared" si="3"/>
        <v>5.1381063300370844E-3</v>
      </c>
      <c r="H43" s="99">
        <f t="shared" si="4"/>
        <v>2.35E-2</v>
      </c>
      <c r="I43" s="98">
        <f t="shared" si="5"/>
        <v>6.5051277866660318E-2</v>
      </c>
      <c r="J43" s="98">
        <f t="shared" si="6"/>
        <v>5.2657276522469765E-3</v>
      </c>
      <c r="K43" s="123">
        <f t="shared" si="7"/>
        <v>2.5000000000000001E-2</v>
      </c>
      <c r="L43" s="102">
        <f t="shared" si="8"/>
        <v>6.6675771977773302E-2</v>
      </c>
      <c r="M43" s="98">
        <f t="shared" si="9"/>
        <v>5.393413814932746E-3</v>
      </c>
      <c r="N43" s="99">
        <f t="shared" si="10"/>
        <v>2.6499999999999999E-2</v>
      </c>
      <c r="O43" s="98">
        <f t="shared" si="11"/>
        <v>6.8303364516812071E-2</v>
      </c>
      <c r="P43" s="98">
        <f t="shared" si="12"/>
        <v>5.5211648757675924E-3</v>
      </c>
      <c r="Q43" s="99">
        <f t="shared" si="13"/>
        <v>2.8000000000000001E-2</v>
      </c>
      <c r="R43" s="98">
        <f t="shared" si="14"/>
        <v>6.9934062578107969E-2</v>
      </c>
      <c r="S43" s="98">
        <f t="shared" si="15"/>
        <v>5.6489808924973239E-3</v>
      </c>
      <c r="T43" s="99">
        <f t="shared" si="16"/>
        <v>2.9000000000000001E-2</v>
      </c>
      <c r="U43" s="98">
        <f t="shared" si="17"/>
        <v>7.102292342106975E-2</v>
      </c>
      <c r="V43" s="98">
        <f t="shared" si="18"/>
        <v>5.7342276854757124E-3</v>
      </c>
      <c r="W43" s="99">
        <f t="shared" si="19"/>
        <v>0.03</v>
      </c>
      <c r="X43" s="98">
        <f t="shared" si="20"/>
        <v>7.2113169769552732E-2</v>
      </c>
      <c r="Y43" s="103">
        <f t="shared" si="21"/>
        <v>5.8195033905870108E-3</v>
      </c>
    </row>
    <row r="44" spans="2:25" x14ac:dyDescent="0.25">
      <c r="B44" s="108">
        <v>2053</v>
      </c>
      <c r="C44" s="102">
        <v>0.04</v>
      </c>
      <c r="D44" s="98">
        <f t="shared" si="0"/>
        <v>3.2737397821989145E-3</v>
      </c>
      <c r="E44" s="99">
        <f t="shared" si="1"/>
        <v>2.1999999999999999E-2</v>
      </c>
      <c r="F44" s="98">
        <f t="shared" si="2"/>
        <v>6.342987510803888E-2</v>
      </c>
      <c r="G44" s="98">
        <f t="shared" si="3"/>
        <v>5.1381063300370844E-3</v>
      </c>
      <c r="H44" s="99">
        <f t="shared" si="4"/>
        <v>2.35E-2</v>
      </c>
      <c r="I44" s="98">
        <f t="shared" si="5"/>
        <v>6.5051277866660318E-2</v>
      </c>
      <c r="J44" s="98">
        <f t="shared" si="6"/>
        <v>5.2657276522469765E-3</v>
      </c>
      <c r="K44" s="93">
        <f t="shared" si="7"/>
        <v>2.5000000000000001E-2</v>
      </c>
      <c r="L44" s="102">
        <f t="shared" si="8"/>
        <v>6.6675771977773302E-2</v>
      </c>
      <c r="M44" s="98">
        <f t="shared" si="9"/>
        <v>5.393413814932746E-3</v>
      </c>
      <c r="N44" s="99">
        <f t="shared" si="10"/>
        <v>2.6499999999999999E-2</v>
      </c>
      <c r="O44" s="98">
        <f t="shared" si="11"/>
        <v>6.8303364516812071E-2</v>
      </c>
      <c r="P44" s="98">
        <f t="shared" si="12"/>
        <v>5.5211648757675924E-3</v>
      </c>
      <c r="Q44" s="99">
        <f t="shared" si="13"/>
        <v>2.8000000000000001E-2</v>
      </c>
      <c r="R44" s="98">
        <f t="shared" si="14"/>
        <v>6.9934062578107969E-2</v>
      </c>
      <c r="S44" s="98">
        <f t="shared" si="15"/>
        <v>5.6489808924973239E-3</v>
      </c>
      <c r="T44" s="99">
        <f t="shared" si="16"/>
        <v>2.9000000000000001E-2</v>
      </c>
      <c r="U44" s="98">
        <f t="shared" si="17"/>
        <v>7.102292342106975E-2</v>
      </c>
      <c r="V44" s="98">
        <f t="shared" si="18"/>
        <v>5.7342276854757124E-3</v>
      </c>
      <c r="W44" s="99">
        <f t="shared" si="19"/>
        <v>0.03</v>
      </c>
      <c r="X44" s="98">
        <f t="shared" si="20"/>
        <v>7.2113169769552732E-2</v>
      </c>
      <c r="Y44" s="103">
        <f t="shared" si="21"/>
        <v>5.8195033905870108E-3</v>
      </c>
    </row>
    <row r="45" spans="2:25" x14ac:dyDescent="0.25">
      <c r="B45" s="108">
        <v>2054</v>
      </c>
      <c r="C45" s="102">
        <v>0.04</v>
      </c>
      <c r="D45" s="98">
        <f t="shared" si="0"/>
        <v>3.2737397821989145E-3</v>
      </c>
      <c r="E45" s="99">
        <f t="shared" si="1"/>
        <v>2.1999999999999999E-2</v>
      </c>
      <c r="F45" s="98">
        <f t="shared" si="2"/>
        <v>6.342987510803888E-2</v>
      </c>
      <c r="G45" s="98">
        <f t="shared" si="3"/>
        <v>5.1381063300370844E-3</v>
      </c>
      <c r="H45" s="99">
        <f t="shared" si="4"/>
        <v>2.35E-2</v>
      </c>
      <c r="I45" s="98">
        <f t="shared" si="5"/>
        <v>6.5051277866660318E-2</v>
      </c>
      <c r="J45" s="98">
        <f t="shared" si="6"/>
        <v>5.2657276522469765E-3</v>
      </c>
      <c r="K45" s="93">
        <f t="shared" si="7"/>
        <v>2.5000000000000001E-2</v>
      </c>
      <c r="L45" s="102">
        <f t="shared" si="8"/>
        <v>6.6675771977773302E-2</v>
      </c>
      <c r="M45" s="98">
        <f t="shared" si="9"/>
        <v>5.393413814932746E-3</v>
      </c>
      <c r="N45" s="99">
        <f t="shared" si="10"/>
        <v>2.6499999999999999E-2</v>
      </c>
      <c r="O45" s="98">
        <f t="shared" si="11"/>
        <v>6.8303364516812071E-2</v>
      </c>
      <c r="P45" s="98">
        <f t="shared" si="12"/>
        <v>5.5211648757675924E-3</v>
      </c>
      <c r="Q45" s="99">
        <f t="shared" si="13"/>
        <v>2.8000000000000001E-2</v>
      </c>
      <c r="R45" s="98">
        <f t="shared" si="14"/>
        <v>6.9934062578107969E-2</v>
      </c>
      <c r="S45" s="98">
        <f t="shared" si="15"/>
        <v>5.6489808924973239E-3</v>
      </c>
      <c r="T45" s="99">
        <f t="shared" si="16"/>
        <v>2.9000000000000001E-2</v>
      </c>
      <c r="U45" s="98">
        <f t="shared" si="17"/>
        <v>7.102292342106975E-2</v>
      </c>
      <c r="V45" s="98">
        <f t="shared" si="18"/>
        <v>5.7342276854757124E-3</v>
      </c>
      <c r="W45" s="99">
        <f t="shared" si="19"/>
        <v>0.03</v>
      </c>
      <c r="X45" s="98">
        <f t="shared" si="20"/>
        <v>7.2113169769552732E-2</v>
      </c>
      <c r="Y45" s="103">
        <f t="shared" si="21"/>
        <v>5.8195033905870108E-3</v>
      </c>
    </row>
    <row r="46" spans="2:25" x14ac:dyDescent="0.25">
      <c r="B46" s="106">
        <v>2055</v>
      </c>
      <c r="C46" s="102">
        <v>0.04</v>
      </c>
      <c r="D46" s="98">
        <f t="shared" si="0"/>
        <v>3.2737397821989145E-3</v>
      </c>
      <c r="E46" s="99">
        <f t="shared" si="1"/>
        <v>2.1999999999999999E-2</v>
      </c>
      <c r="F46" s="98">
        <f t="shared" si="2"/>
        <v>6.342987510803888E-2</v>
      </c>
      <c r="G46" s="98">
        <f t="shared" si="3"/>
        <v>5.1381063300370844E-3</v>
      </c>
      <c r="H46" s="99">
        <f t="shared" si="4"/>
        <v>2.35E-2</v>
      </c>
      <c r="I46" s="98">
        <f t="shared" si="5"/>
        <v>6.5051277866660318E-2</v>
      </c>
      <c r="J46" s="98">
        <f t="shared" si="6"/>
        <v>5.2657276522469765E-3</v>
      </c>
      <c r="K46" s="123">
        <f t="shared" si="7"/>
        <v>2.5000000000000001E-2</v>
      </c>
      <c r="L46" s="102">
        <f t="shared" si="8"/>
        <v>6.6675771977773302E-2</v>
      </c>
      <c r="M46" s="98">
        <f t="shared" si="9"/>
        <v>5.393413814932746E-3</v>
      </c>
      <c r="N46" s="99">
        <f t="shared" si="10"/>
        <v>2.6499999999999999E-2</v>
      </c>
      <c r="O46" s="98">
        <f t="shared" si="11"/>
        <v>6.8303364516812071E-2</v>
      </c>
      <c r="P46" s="98">
        <f t="shared" si="12"/>
        <v>5.5211648757675924E-3</v>
      </c>
      <c r="Q46" s="99">
        <f t="shared" si="13"/>
        <v>2.8000000000000001E-2</v>
      </c>
      <c r="R46" s="98">
        <f t="shared" si="14"/>
        <v>6.9934062578107969E-2</v>
      </c>
      <c r="S46" s="98">
        <f t="shared" si="15"/>
        <v>5.6489808924973239E-3</v>
      </c>
      <c r="T46" s="99">
        <f t="shared" si="16"/>
        <v>2.9000000000000001E-2</v>
      </c>
      <c r="U46" s="98">
        <f t="shared" si="17"/>
        <v>7.102292342106975E-2</v>
      </c>
      <c r="V46" s="98">
        <f t="shared" si="18"/>
        <v>5.7342276854757124E-3</v>
      </c>
      <c r="W46" s="99">
        <f t="shared" si="19"/>
        <v>0.03</v>
      </c>
      <c r="X46" s="98">
        <f t="shared" si="20"/>
        <v>7.2113169769552732E-2</v>
      </c>
      <c r="Y46" s="103">
        <f t="shared" si="21"/>
        <v>5.8195033905870108E-3</v>
      </c>
    </row>
    <row r="47" spans="2:25" x14ac:dyDescent="0.25">
      <c r="B47" s="108">
        <v>2056</v>
      </c>
      <c r="C47" s="102">
        <v>0.04</v>
      </c>
      <c r="D47" s="98">
        <f t="shared" si="0"/>
        <v>3.2737397821989145E-3</v>
      </c>
      <c r="E47" s="99">
        <f t="shared" si="1"/>
        <v>2.1999999999999999E-2</v>
      </c>
      <c r="F47" s="98">
        <f t="shared" si="2"/>
        <v>6.342987510803888E-2</v>
      </c>
      <c r="G47" s="98">
        <f t="shared" si="3"/>
        <v>5.1381063300370844E-3</v>
      </c>
      <c r="H47" s="99">
        <f t="shared" si="4"/>
        <v>2.35E-2</v>
      </c>
      <c r="I47" s="98">
        <f t="shared" si="5"/>
        <v>6.5051277866660318E-2</v>
      </c>
      <c r="J47" s="98">
        <f t="shared" si="6"/>
        <v>5.2657276522469765E-3</v>
      </c>
      <c r="K47" s="93">
        <f t="shared" si="7"/>
        <v>2.5000000000000001E-2</v>
      </c>
      <c r="L47" s="102">
        <f t="shared" si="8"/>
        <v>6.6675771977773302E-2</v>
      </c>
      <c r="M47" s="98">
        <f t="shared" si="9"/>
        <v>5.393413814932746E-3</v>
      </c>
      <c r="N47" s="99">
        <f t="shared" si="10"/>
        <v>2.6499999999999999E-2</v>
      </c>
      <c r="O47" s="98">
        <f t="shared" si="11"/>
        <v>6.8303364516812071E-2</v>
      </c>
      <c r="P47" s="98">
        <f t="shared" si="12"/>
        <v>5.5211648757675924E-3</v>
      </c>
      <c r="Q47" s="99">
        <f t="shared" si="13"/>
        <v>2.8000000000000001E-2</v>
      </c>
      <c r="R47" s="98">
        <f t="shared" si="14"/>
        <v>6.9934062578107969E-2</v>
      </c>
      <c r="S47" s="98">
        <f t="shared" si="15"/>
        <v>5.6489808924973239E-3</v>
      </c>
      <c r="T47" s="99">
        <f t="shared" si="16"/>
        <v>2.9000000000000001E-2</v>
      </c>
      <c r="U47" s="98">
        <f t="shared" si="17"/>
        <v>7.102292342106975E-2</v>
      </c>
      <c r="V47" s="98">
        <f t="shared" si="18"/>
        <v>5.7342276854757124E-3</v>
      </c>
      <c r="W47" s="99">
        <f t="shared" si="19"/>
        <v>0.03</v>
      </c>
      <c r="X47" s="98">
        <f t="shared" si="20"/>
        <v>7.2113169769552732E-2</v>
      </c>
      <c r="Y47" s="103">
        <f t="shared" si="21"/>
        <v>5.8195033905870108E-3</v>
      </c>
    </row>
    <row r="48" spans="2:25" x14ac:dyDescent="0.25">
      <c r="B48" s="108">
        <v>2057</v>
      </c>
      <c r="C48" s="102">
        <v>0.04</v>
      </c>
      <c r="D48" s="98">
        <f t="shared" si="0"/>
        <v>3.2737397821989145E-3</v>
      </c>
      <c r="E48" s="99">
        <f t="shared" si="1"/>
        <v>2.1999999999999999E-2</v>
      </c>
      <c r="F48" s="98">
        <f t="shared" si="2"/>
        <v>6.342987510803888E-2</v>
      </c>
      <c r="G48" s="98">
        <f t="shared" si="3"/>
        <v>5.1381063300370844E-3</v>
      </c>
      <c r="H48" s="99">
        <f t="shared" si="4"/>
        <v>2.35E-2</v>
      </c>
      <c r="I48" s="98">
        <f t="shared" si="5"/>
        <v>6.5051277866660318E-2</v>
      </c>
      <c r="J48" s="98">
        <f t="shared" si="6"/>
        <v>5.2657276522469765E-3</v>
      </c>
      <c r="K48" s="93">
        <f t="shared" si="7"/>
        <v>2.5000000000000001E-2</v>
      </c>
      <c r="L48" s="102">
        <f t="shared" si="8"/>
        <v>6.6675771977773302E-2</v>
      </c>
      <c r="M48" s="98">
        <f t="shared" si="9"/>
        <v>5.393413814932746E-3</v>
      </c>
      <c r="N48" s="99">
        <f t="shared" si="10"/>
        <v>2.6499999999999999E-2</v>
      </c>
      <c r="O48" s="98">
        <f t="shared" si="11"/>
        <v>6.8303364516812071E-2</v>
      </c>
      <c r="P48" s="98">
        <f t="shared" si="12"/>
        <v>5.5211648757675924E-3</v>
      </c>
      <c r="Q48" s="99">
        <f t="shared" si="13"/>
        <v>2.8000000000000001E-2</v>
      </c>
      <c r="R48" s="98">
        <f t="shared" si="14"/>
        <v>6.9934062578107969E-2</v>
      </c>
      <c r="S48" s="98">
        <f t="shared" si="15"/>
        <v>5.6489808924973239E-3</v>
      </c>
      <c r="T48" s="99">
        <f t="shared" si="16"/>
        <v>2.9000000000000001E-2</v>
      </c>
      <c r="U48" s="98">
        <f t="shared" si="17"/>
        <v>7.102292342106975E-2</v>
      </c>
      <c r="V48" s="98">
        <f t="shared" si="18"/>
        <v>5.7342276854757124E-3</v>
      </c>
      <c r="W48" s="99">
        <f t="shared" si="19"/>
        <v>0.03</v>
      </c>
      <c r="X48" s="98">
        <f t="shared" si="20"/>
        <v>7.2113169769552732E-2</v>
      </c>
      <c r="Y48" s="103">
        <f t="shared" si="21"/>
        <v>5.8195033905870108E-3</v>
      </c>
    </row>
    <row r="49" spans="2:25" x14ac:dyDescent="0.25">
      <c r="B49" s="106">
        <v>2058</v>
      </c>
      <c r="C49" s="98">
        <v>0.03</v>
      </c>
      <c r="D49" s="98">
        <f t="shared" ref="D49:D91" si="22">+((1+C49)^(1/12))-1</f>
        <v>2.4662697723036864E-3</v>
      </c>
      <c r="E49" s="99">
        <f t="shared" si="1"/>
        <v>2.1999999999999999E-2</v>
      </c>
      <c r="F49" s="98">
        <f t="shared" ref="F49:F91" si="23">+((1+((((((1+$C49)^(0.25))-1)/(1+(((1+$C49)^(0.25))-1))*4)+E49)/4)/(1-((((((1+$C49)^(0.25))-1)/(1+(((1+$C49)^(0.25))-1))*4)+E49)/4)))^(12/3))-1</f>
        <v>5.3147823370997438E-2</v>
      </c>
      <c r="G49" s="98">
        <f t="shared" ref="G49:G91" si="24">+((1+F49)^(1/12))-1</f>
        <v>4.3246248475392601E-3</v>
      </c>
      <c r="H49" s="99">
        <f t="shared" si="4"/>
        <v>2.35E-2</v>
      </c>
      <c r="I49" s="98">
        <f t="shared" ref="I49:I91" si="25">+((1+((((((1+$C49)^(0.25))-1)/(1+(((1+$C49)^(0.25))-1))*4)+H49)/4)/(1-((((((1+$C49)^(0.25))-1)/(1+(((1+$C49)^(0.25))-1))*4)+H49)/4)))^(12/3))-1</f>
        <v>5.4749649969926706E-2</v>
      </c>
      <c r="J49" s="98">
        <f t="shared" ref="J49:J91" si="26">+((1+I49)^(1/12))-1</f>
        <v>4.4518334451257857E-3</v>
      </c>
      <c r="K49" s="93">
        <f t="shared" si="7"/>
        <v>2.5000000000000001E-2</v>
      </c>
      <c r="L49" s="102">
        <f t="shared" ref="L49:L91" si="27">+((1+((((((1+$C49)^(0.25))-1)/(1+(((1+$C49)^(0.25))-1))*4)+K49)/4)/(1-((((((1+$C49)^(0.25))-1)/(1+(((1+$C49)^(0.25))-1))*4)+K49)/4)))^(12/3))-1</f>
        <v>5.6354523178660854E-2</v>
      </c>
      <c r="M49" s="98">
        <f t="shared" ref="M49:M91" si="28">+((1+L49)^(1/12))-1</f>
        <v>4.5791065166014278E-3</v>
      </c>
      <c r="N49" s="99">
        <f t="shared" si="10"/>
        <v>2.6499999999999999E-2</v>
      </c>
      <c r="O49" s="98">
        <f t="shared" ref="O49:O91" si="29">+((1+((((((1+$C49)^(0.25))-1)/(1+(((1+$C49)^(0.25))-1))*4)+N49)/4)/(1-((((((1+$C49)^(0.25))-1)/(1+(((1+$C49)^(0.25))-1))*4)+N49)/4)))^(12/3))-1</f>
        <v>5.7962449953282702E-2</v>
      </c>
      <c r="P49" s="98">
        <f t="shared" ref="P49:P91" si="30">+((1+O49)^(1/12))-1</f>
        <v>4.7064441191739803E-3</v>
      </c>
      <c r="Q49" s="99">
        <f t="shared" si="13"/>
        <v>2.8000000000000001E-2</v>
      </c>
      <c r="R49" s="98">
        <f t="shared" ref="R49:R91" si="31">+((1+((((((1+$C49)^(0.25))-1)/(1+(((1+$C49)^(0.25))-1))*4)+Q49)/4)/(1-((((((1+$C49)^(0.25))-1)/(1+(((1+$C49)^(0.25))-1))*4)+Q49)/4)))^(12/3))-1</f>
        <v>5.9573437268407803E-2</v>
      </c>
      <c r="S49" s="98">
        <f t="shared" ref="S49:S91" si="32">+((1+R49)^(1/12))-1</f>
        <v>4.833846310123846E-3</v>
      </c>
      <c r="T49" s="99">
        <f t="shared" si="16"/>
        <v>2.9000000000000001E-2</v>
      </c>
      <c r="U49" s="98">
        <f t="shared" ref="U49:U91" si="33">+((1+((((((1+$C49)^(0.25))-1)/(1+(((1+$C49)^(0.25))-1))*4)+T49)/4)/(1-((((((1+$C49)^(0.25))-1)/(1+(((1+$C49)^(0.25))-1))*4)+T49)/4)))^(12/3))-1</f>
        <v>6.0649132564775998E-2</v>
      </c>
      <c r="V49" s="98">
        <f t="shared" ref="V49:V91" si="34">+((1+U49)^(1/12))-1</f>
        <v>4.9188170148415367E-3</v>
      </c>
      <c r="W49" s="99">
        <f t="shared" si="19"/>
        <v>0.03</v>
      </c>
      <c r="X49" s="98">
        <f t="shared" ref="X49:X91" si="35">+((1+((((((1+$C49)^(0.25))-1)/(1+(((1+$C49)^(0.25))-1))*4)+W49)/4)/(1-((((((1+$C49)^(0.25))-1)/(1+(((1+$C49)^(0.25))-1))*4)+W49)/4)))^(12/3))-1</f>
        <v>6.1726193285741582E-2</v>
      </c>
      <c r="Y49" s="103">
        <f t="shared" ref="Y49:Y91" si="36">+((1+X49)^(1/12))-1</f>
        <v>5.0038164680046293E-3</v>
      </c>
    </row>
    <row r="50" spans="2:25" x14ac:dyDescent="0.25">
      <c r="B50" s="106">
        <v>2059</v>
      </c>
      <c r="C50" s="98">
        <v>0.03</v>
      </c>
      <c r="D50" s="98">
        <f t="shared" si="22"/>
        <v>2.4662697723036864E-3</v>
      </c>
      <c r="E50" s="99">
        <f t="shared" si="1"/>
        <v>2.1999999999999999E-2</v>
      </c>
      <c r="F50" s="98">
        <f t="shared" si="23"/>
        <v>5.3147823370997438E-2</v>
      </c>
      <c r="G50" s="98">
        <f t="shared" si="24"/>
        <v>4.3246248475392601E-3</v>
      </c>
      <c r="H50" s="99">
        <f t="shared" si="4"/>
        <v>2.35E-2</v>
      </c>
      <c r="I50" s="98">
        <f t="shared" si="25"/>
        <v>5.4749649969926706E-2</v>
      </c>
      <c r="J50" s="98">
        <f t="shared" si="26"/>
        <v>4.4518334451257857E-3</v>
      </c>
      <c r="K50" s="93">
        <f t="shared" si="7"/>
        <v>2.5000000000000001E-2</v>
      </c>
      <c r="L50" s="102">
        <f t="shared" si="27"/>
        <v>5.6354523178660854E-2</v>
      </c>
      <c r="M50" s="98">
        <f t="shared" si="28"/>
        <v>4.5791065166014278E-3</v>
      </c>
      <c r="N50" s="99">
        <f t="shared" si="10"/>
        <v>2.6499999999999999E-2</v>
      </c>
      <c r="O50" s="98">
        <f t="shared" si="29"/>
        <v>5.7962449953282702E-2</v>
      </c>
      <c r="P50" s="98">
        <f t="shared" si="30"/>
        <v>4.7064441191739803E-3</v>
      </c>
      <c r="Q50" s="99">
        <f t="shared" si="13"/>
        <v>2.8000000000000001E-2</v>
      </c>
      <c r="R50" s="98">
        <f t="shared" si="31"/>
        <v>5.9573437268407803E-2</v>
      </c>
      <c r="S50" s="98">
        <f t="shared" si="32"/>
        <v>4.833846310123846E-3</v>
      </c>
      <c r="T50" s="99">
        <f t="shared" si="16"/>
        <v>2.9000000000000001E-2</v>
      </c>
      <c r="U50" s="98">
        <f t="shared" si="33"/>
        <v>6.0649132564775998E-2</v>
      </c>
      <c r="V50" s="98">
        <f t="shared" si="34"/>
        <v>4.9188170148415367E-3</v>
      </c>
      <c r="W50" s="99">
        <f t="shared" si="19"/>
        <v>0.03</v>
      </c>
      <c r="X50" s="98">
        <f t="shared" si="35"/>
        <v>6.1726193285741582E-2</v>
      </c>
      <c r="Y50" s="103">
        <f t="shared" si="36"/>
        <v>5.0038164680046293E-3</v>
      </c>
    </row>
    <row r="51" spans="2:25" x14ac:dyDescent="0.25">
      <c r="B51" s="108">
        <v>2060</v>
      </c>
      <c r="C51" s="98">
        <v>0.03</v>
      </c>
      <c r="D51" s="98">
        <f t="shared" si="22"/>
        <v>2.4662697723036864E-3</v>
      </c>
      <c r="E51" s="99">
        <f t="shared" si="1"/>
        <v>2.1999999999999999E-2</v>
      </c>
      <c r="F51" s="98">
        <f t="shared" si="23"/>
        <v>5.3147823370997438E-2</v>
      </c>
      <c r="G51" s="98">
        <f t="shared" si="24"/>
        <v>4.3246248475392601E-3</v>
      </c>
      <c r="H51" s="99">
        <f t="shared" si="4"/>
        <v>2.35E-2</v>
      </c>
      <c r="I51" s="98">
        <f t="shared" si="25"/>
        <v>5.4749649969926706E-2</v>
      </c>
      <c r="J51" s="98">
        <f t="shared" si="26"/>
        <v>4.4518334451257857E-3</v>
      </c>
      <c r="K51" s="93">
        <f t="shared" si="7"/>
        <v>2.5000000000000001E-2</v>
      </c>
      <c r="L51" s="102">
        <f t="shared" si="27"/>
        <v>5.6354523178660854E-2</v>
      </c>
      <c r="M51" s="98">
        <f t="shared" si="28"/>
        <v>4.5791065166014278E-3</v>
      </c>
      <c r="N51" s="99">
        <f t="shared" si="10"/>
        <v>2.6499999999999999E-2</v>
      </c>
      <c r="O51" s="98">
        <f t="shared" si="29"/>
        <v>5.7962449953282702E-2</v>
      </c>
      <c r="P51" s="98">
        <f t="shared" si="30"/>
        <v>4.7064441191739803E-3</v>
      </c>
      <c r="Q51" s="99">
        <f t="shared" si="13"/>
        <v>2.8000000000000001E-2</v>
      </c>
      <c r="R51" s="98">
        <f t="shared" si="31"/>
        <v>5.9573437268407803E-2</v>
      </c>
      <c r="S51" s="98">
        <f t="shared" si="32"/>
        <v>4.833846310123846E-3</v>
      </c>
      <c r="T51" s="99">
        <f t="shared" si="16"/>
        <v>2.9000000000000001E-2</v>
      </c>
      <c r="U51" s="98">
        <f t="shared" si="33"/>
        <v>6.0649132564775998E-2</v>
      </c>
      <c r="V51" s="98">
        <f t="shared" si="34"/>
        <v>4.9188170148415367E-3</v>
      </c>
      <c r="W51" s="99">
        <f t="shared" si="19"/>
        <v>0.03</v>
      </c>
      <c r="X51" s="98">
        <f t="shared" si="35"/>
        <v>6.1726193285741582E-2</v>
      </c>
      <c r="Y51" s="103">
        <f t="shared" si="36"/>
        <v>5.0038164680046293E-3</v>
      </c>
    </row>
    <row r="52" spans="2:25" x14ac:dyDescent="0.25">
      <c r="B52" s="108">
        <v>2061</v>
      </c>
      <c r="C52" s="98">
        <v>0.03</v>
      </c>
      <c r="D52" s="98">
        <f t="shared" si="22"/>
        <v>2.4662697723036864E-3</v>
      </c>
      <c r="E52" s="99">
        <f t="shared" si="1"/>
        <v>2.1999999999999999E-2</v>
      </c>
      <c r="F52" s="98">
        <f t="shared" si="23"/>
        <v>5.3147823370997438E-2</v>
      </c>
      <c r="G52" s="98">
        <f t="shared" si="24"/>
        <v>4.3246248475392601E-3</v>
      </c>
      <c r="H52" s="99">
        <f t="shared" si="4"/>
        <v>2.35E-2</v>
      </c>
      <c r="I52" s="98">
        <f t="shared" si="25"/>
        <v>5.4749649969926706E-2</v>
      </c>
      <c r="J52" s="98">
        <f t="shared" si="26"/>
        <v>4.4518334451257857E-3</v>
      </c>
      <c r="K52" s="93">
        <f t="shared" si="7"/>
        <v>2.5000000000000001E-2</v>
      </c>
      <c r="L52" s="102">
        <f t="shared" si="27"/>
        <v>5.6354523178660854E-2</v>
      </c>
      <c r="M52" s="98">
        <f t="shared" si="28"/>
        <v>4.5791065166014278E-3</v>
      </c>
      <c r="N52" s="99">
        <f t="shared" si="10"/>
        <v>2.6499999999999999E-2</v>
      </c>
      <c r="O52" s="98">
        <f t="shared" si="29"/>
        <v>5.7962449953282702E-2</v>
      </c>
      <c r="P52" s="98">
        <f t="shared" si="30"/>
        <v>4.7064441191739803E-3</v>
      </c>
      <c r="Q52" s="99">
        <f t="shared" si="13"/>
        <v>2.8000000000000001E-2</v>
      </c>
      <c r="R52" s="98">
        <f t="shared" si="31"/>
        <v>5.9573437268407803E-2</v>
      </c>
      <c r="S52" s="98">
        <f t="shared" si="32"/>
        <v>4.833846310123846E-3</v>
      </c>
      <c r="T52" s="99">
        <f t="shared" si="16"/>
        <v>2.9000000000000001E-2</v>
      </c>
      <c r="U52" s="98">
        <f t="shared" si="33"/>
        <v>6.0649132564775998E-2</v>
      </c>
      <c r="V52" s="98">
        <f t="shared" si="34"/>
        <v>4.9188170148415367E-3</v>
      </c>
      <c r="W52" s="99">
        <f t="shared" si="19"/>
        <v>0.03</v>
      </c>
      <c r="X52" s="98">
        <f t="shared" si="35"/>
        <v>6.1726193285741582E-2</v>
      </c>
      <c r="Y52" s="103">
        <f t="shared" si="36"/>
        <v>5.0038164680046293E-3</v>
      </c>
    </row>
    <row r="53" spans="2:25" x14ac:dyDescent="0.25">
      <c r="B53" s="106">
        <v>2062</v>
      </c>
      <c r="C53" s="98">
        <v>0.03</v>
      </c>
      <c r="D53" s="98">
        <f t="shared" si="22"/>
        <v>2.4662697723036864E-3</v>
      </c>
      <c r="E53" s="99">
        <f t="shared" si="1"/>
        <v>2.1999999999999999E-2</v>
      </c>
      <c r="F53" s="98">
        <f t="shared" si="23"/>
        <v>5.3147823370997438E-2</v>
      </c>
      <c r="G53" s="98">
        <f t="shared" si="24"/>
        <v>4.3246248475392601E-3</v>
      </c>
      <c r="H53" s="99">
        <f t="shared" si="4"/>
        <v>2.35E-2</v>
      </c>
      <c r="I53" s="98">
        <f t="shared" si="25"/>
        <v>5.4749649969926706E-2</v>
      </c>
      <c r="J53" s="98">
        <f t="shared" si="26"/>
        <v>4.4518334451257857E-3</v>
      </c>
      <c r="K53" s="93">
        <f t="shared" si="7"/>
        <v>2.5000000000000001E-2</v>
      </c>
      <c r="L53" s="102">
        <f t="shared" si="27"/>
        <v>5.6354523178660854E-2</v>
      </c>
      <c r="M53" s="98">
        <f t="shared" si="28"/>
        <v>4.5791065166014278E-3</v>
      </c>
      <c r="N53" s="99">
        <f t="shared" si="10"/>
        <v>2.6499999999999999E-2</v>
      </c>
      <c r="O53" s="98">
        <f t="shared" si="29"/>
        <v>5.7962449953282702E-2</v>
      </c>
      <c r="P53" s="98">
        <f t="shared" si="30"/>
        <v>4.7064441191739803E-3</v>
      </c>
      <c r="Q53" s="99">
        <f t="shared" si="13"/>
        <v>2.8000000000000001E-2</v>
      </c>
      <c r="R53" s="98">
        <f t="shared" si="31"/>
        <v>5.9573437268407803E-2</v>
      </c>
      <c r="S53" s="98">
        <f t="shared" si="32"/>
        <v>4.833846310123846E-3</v>
      </c>
      <c r="T53" s="99">
        <f t="shared" si="16"/>
        <v>2.9000000000000001E-2</v>
      </c>
      <c r="U53" s="98">
        <f t="shared" si="33"/>
        <v>6.0649132564775998E-2</v>
      </c>
      <c r="V53" s="98">
        <f t="shared" si="34"/>
        <v>4.9188170148415367E-3</v>
      </c>
      <c r="W53" s="99">
        <f t="shared" si="19"/>
        <v>0.03</v>
      </c>
      <c r="X53" s="98">
        <f t="shared" si="35"/>
        <v>6.1726193285741582E-2</v>
      </c>
      <c r="Y53" s="103">
        <f t="shared" si="36"/>
        <v>5.0038164680046293E-3</v>
      </c>
    </row>
    <row r="54" spans="2:25" x14ac:dyDescent="0.25">
      <c r="B54" s="108">
        <v>2063</v>
      </c>
      <c r="C54" s="98">
        <v>0.03</v>
      </c>
      <c r="D54" s="98">
        <f t="shared" si="22"/>
        <v>2.4662697723036864E-3</v>
      </c>
      <c r="E54" s="99">
        <f t="shared" si="1"/>
        <v>2.1999999999999999E-2</v>
      </c>
      <c r="F54" s="98">
        <f t="shared" si="23"/>
        <v>5.3147823370997438E-2</v>
      </c>
      <c r="G54" s="98">
        <f t="shared" si="24"/>
        <v>4.3246248475392601E-3</v>
      </c>
      <c r="H54" s="99">
        <f t="shared" si="4"/>
        <v>2.35E-2</v>
      </c>
      <c r="I54" s="98">
        <f t="shared" si="25"/>
        <v>5.4749649969926706E-2</v>
      </c>
      <c r="J54" s="98">
        <f t="shared" si="26"/>
        <v>4.4518334451257857E-3</v>
      </c>
      <c r="K54" s="93">
        <f t="shared" si="7"/>
        <v>2.5000000000000001E-2</v>
      </c>
      <c r="L54" s="102">
        <f t="shared" si="27"/>
        <v>5.6354523178660854E-2</v>
      </c>
      <c r="M54" s="98">
        <f t="shared" si="28"/>
        <v>4.5791065166014278E-3</v>
      </c>
      <c r="N54" s="99">
        <f t="shared" si="10"/>
        <v>2.6499999999999999E-2</v>
      </c>
      <c r="O54" s="98">
        <f t="shared" si="29"/>
        <v>5.7962449953282702E-2</v>
      </c>
      <c r="P54" s="98">
        <f t="shared" si="30"/>
        <v>4.7064441191739803E-3</v>
      </c>
      <c r="Q54" s="99">
        <f t="shared" si="13"/>
        <v>2.8000000000000001E-2</v>
      </c>
      <c r="R54" s="98">
        <f t="shared" si="31"/>
        <v>5.9573437268407803E-2</v>
      </c>
      <c r="S54" s="98">
        <f t="shared" si="32"/>
        <v>4.833846310123846E-3</v>
      </c>
      <c r="T54" s="99">
        <f t="shared" si="16"/>
        <v>2.9000000000000001E-2</v>
      </c>
      <c r="U54" s="98">
        <f t="shared" si="33"/>
        <v>6.0649132564775998E-2</v>
      </c>
      <c r="V54" s="98">
        <f t="shared" si="34"/>
        <v>4.9188170148415367E-3</v>
      </c>
      <c r="W54" s="99">
        <f t="shared" si="19"/>
        <v>0.03</v>
      </c>
      <c r="X54" s="98">
        <f t="shared" si="35"/>
        <v>6.1726193285741582E-2</v>
      </c>
      <c r="Y54" s="103">
        <f t="shared" si="36"/>
        <v>5.0038164680046293E-3</v>
      </c>
    </row>
    <row r="55" spans="2:25" x14ac:dyDescent="0.25">
      <c r="B55" s="108">
        <v>2064</v>
      </c>
      <c r="C55" s="98">
        <v>0.03</v>
      </c>
      <c r="D55" s="98">
        <f t="shared" si="22"/>
        <v>2.4662697723036864E-3</v>
      </c>
      <c r="E55" s="99">
        <f t="shared" si="1"/>
        <v>2.1999999999999999E-2</v>
      </c>
      <c r="F55" s="98">
        <f t="shared" si="23"/>
        <v>5.3147823370997438E-2</v>
      </c>
      <c r="G55" s="98">
        <f t="shared" si="24"/>
        <v>4.3246248475392601E-3</v>
      </c>
      <c r="H55" s="99">
        <f t="shared" si="4"/>
        <v>2.35E-2</v>
      </c>
      <c r="I55" s="98">
        <f t="shared" si="25"/>
        <v>5.4749649969926706E-2</v>
      </c>
      <c r="J55" s="98">
        <f t="shared" si="26"/>
        <v>4.4518334451257857E-3</v>
      </c>
      <c r="K55" s="93">
        <f t="shared" si="7"/>
        <v>2.5000000000000001E-2</v>
      </c>
      <c r="L55" s="102">
        <f t="shared" si="27"/>
        <v>5.6354523178660854E-2</v>
      </c>
      <c r="M55" s="98">
        <f t="shared" si="28"/>
        <v>4.5791065166014278E-3</v>
      </c>
      <c r="N55" s="99">
        <f t="shared" si="10"/>
        <v>2.6499999999999999E-2</v>
      </c>
      <c r="O55" s="98">
        <f t="shared" si="29"/>
        <v>5.7962449953282702E-2</v>
      </c>
      <c r="P55" s="98">
        <f t="shared" si="30"/>
        <v>4.7064441191739803E-3</v>
      </c>
      <c r="Q55" s="99">
        <f t="shared" si="13"/>
        <v>2.8000000000000001E-2</v>
      </c>
      <c r="R55" s="98">
        <f t="shared" si="31"/>
        <v>5.9573437268407803E-2</v>
      </c>
      <c r="S55" s="98">
        <f t="shared" si="32"/>
        <v>4.833846310123846E-3</v>
      </c>
      <c r="T55" s="99">
        <f t="shared" si="16"/>
        <v>2.9000000000000001E-2</v>
      </c>
      <c r="U55" s="98">
        <f t="shared" si="33"/>
        <v>6.0649132564775998E-2</v>
      </c>
      <c r="V55" s="98">
        <f t="shared" si="34"/>
        <v>4.9188170148415367E-3</v>
      </c>
      <c r="W55" s="99">
        <f t="shared" si="19"/>
        <v>0.03</v>
      </c>
      <c r="X55" s="98">
        <f t="shared" si="35"/>
        <v>6.1726193285741582E-2</v>
      </c>
      <c r="Y55" s="103">
        <f t="shared" si="36"/>
        <v>5.0038164680046293E-3</v>
      </c>
    </row>
    <row r="56" spans="2:25" x14ac:dyDescent="0.25">
      <c r="B56" s="106">
        <v>2065</v>
      </c>
      <c r="C56" s="98">
        <v>0.03</v>
      </c>
      <c r="D56" s="98">
        <f t="shared" si="22"/>
        <v>2.4662697723036864E-3</v>
      </c>
      <c r="E56" s="99">
        <f t="shared" si="1"/>
        <v>2.1999999999999999E-2</v>
      </c>
      <c r="F56" s="98">
        <f t="shared" si="23"/>
        <v>5.3147823370997438E-2</v>
      </c>
      <c r="G56" s="98">
        <f t="shared" si="24"/>
        <v>4.3246248475392601E-3</v>
      </c>
      <c r="H56" s="99">
        <f t="shared" si="4"/>
        <v>2.35E-2</v>
      </c>
      <c r="I56" s="98">
        <f t="shared" si="25"/>
        <v>5.4749649969926706E-2</v>
      </c>
      <c r="J56" s="98">
        <f t="shared" si="26"/>
        <v>4.4518334451257857E-3</v>
      </c>
      <c r="K56" s="93">
        <f t="shared" si="7"/>
        <v>2.5000000000000001E-2</v>
      </c>
      <c r="L56" s="102">
        <f t="shared" si="27"/>
        <v>5.6354523178660854E-2</v>
      </c>
      <c r="M56" s="98">
        <f t="shared" si="28"/>
        <v>4.5791065166014278E-3</v>
      </c>
      <c r="N56" s="99">
        <f t="shared" si="10"/>
        <v>2.6499999999999999E-2</v>
      </c>
      <c r="O56" s="98">
        <f t="shared" si="29"/>
        <v>5.7962449953282702E-2</v>
      </c>
      <c r="P56" s="98">
        <f t="shared" si="30"/>
        <v>4.7064441191739803E-3</v>
      </c>
      <c r="Q56" s="99">
        <f t="shared" si="13"/>
        <v>2.8000000000000001E-2</v>
      </c>
      <c r="R56" s="98">
        <f t="shared" si="31"/>
        <v>5.9573437268407803E-2</v>
      </c>
      <c r="S56" s="98">
        <f t="shared" si="32"/>
        <v>4.833846310123846E-3</v>
      </c>
      <c r="T56" s="99">
        <f t="shared" si="16"/>
        <v>2.9000000000000001E-2</v>
      </c>
      <c r="U56" s="98">
        <f t="shared" si="33"/>
        <v>6.0649132564775998E-2</v>
      </c>
      <c r="V56" s="98">
        <f t="shared" si="34"/>
        <v>4.9188170148415367E-3</v>
      </c>
      <c r="W56" s="99">
        <f t="shared" si="19"/>
        <v>0.03</v>
      </c>
      <c r="X56" s="98">
        <f t="shared" si="35"/>
        <v>6.1726193285741582E-2</v>
      </c>
      <c r="Y56" s="103">
        <f t="shared" si="36"/>
        <v>5.0038164680046293E-3</v>
      </c>
    </row>
    <row r="57" spans="2:25" x14ac:dyDescent="0.25">
      <c r="B57" s="106">
        <v>2066</v>
      </c>
      <c r="C57" s="98">
        <v>0.03</v>
      </c>
      <c r="D57" s="98">
        <f t="shared" si="22"/>
        <v>2.4662697723036864E-3</v>
      </c>
      <c r="E57" s="99">
        <f t="shared" si="1"/>
        <v>2.1999999999999999E-2</v>
      </c>
      <c r="F57" s="98">
        <f t="shared" si="23"/>
        <v>5.3147823370997438E-2</v>
      </c>
      <c r="G57" s="98">
        <f t="shared" si="24"/>
        <v>4.3246248475392601E-3</v>
      </c>
      <c r="H57" s="99">
        <f t="shared" si="4"/>
        <v>2.35E-2</v>
      </c>
      <c r="I57" s="98">
        <f t="shared" si="25"/>
        <v>5.4749649969926706E-2</v>
      </c>
      <c r="J57" s="98">
        <f t="shared" si="26"/>
        <v>4.4518334451257857E-3</v>
      </c>
      <c r="K57" s="93">
        <f t="shared" si="7"/>
        <v>2.5000000000000001E-2</v>
      </c>
      <c r="L57" s="102">
        <f t="shared" si="27"/>
        <v>5.6354523178660854E-2</v>
      </c>
      <c r="M57" s="98">
        <f t="shared" si="28"/>
        <v>4.5791065166014278E-3</v>
      </c>
      <c r="N57" s="99">
        <f t="shared" si="10"/>
        <v>2.6499999999999999E-2</v>
      </c>
      <c r="O57" s="98">
        <f t="shared" si="29"/>
        <v>5.7962449953282702E-2</v>
      </c>
      <c r="P57" s="98">
        <f t="shared" si="30"/>
        <v>4.7064441191739803E-3</v>
      </c>
      <c r="Q57" s="99">
        <f t="shared" si="13"/>
        <v>2.8000000000000001E-2</v>
      </c>
      <c r="R57" s="98">
        <f t="shared" si="31"/>
        <v>5.9573437268407803E-2</v>
      </c>
      <c r="S57" s="98">
        <f t="shared" si="32"/>
        <v>4.833846310123846E-3</v>
      </c>
      <c r="T57" s="99">
        <f t="shared" si="16"/>
        <v>2.9000000000000001E-2</v>
      </c>
      <c r="U57" s="98">
        <f t="shared" si="33"/>
        <v>6.0649132564775998E-2</v>
      </c>
      <c r="V57" s="98">
        <f t="shared" si="34"/>
        <v>4.9188170148415367E-3</v>
      </c>
      <c r="W57" s="99">
        <f t="shared" si="19"/>
        <v>0.03</v>
      </c>
      <c r="X57" s="98">
        <f t="shared" si="35"/>
        <v>6.1726193285741582E-2</v>
      </c>
      <c r="Y57" s="103">
        <f t="shared" si="36"/>
        <v>5.0038164680046293E-3</v>
      </c>
    </row>
    <row r="58" spans="2:25" x14ac:dyDescent="0.25">
      <c r="B58" s="108">
        <v>2067</v>
      </c>
      <c r="C58" s="98">
        <v>0.03</v>
      </c>
      <c r="D58" s="98">
        <f t="shared" si="22"/>
        <v>2.4662697723036864E-3</v>
      </c>
      <c r="E58" s="99">
        <f t="shared" si="1"/>
        <v>2.1999999999999999E-2</v>
      </c>
      <c r="F58" s="98">
        <f t="shared" si="23"/>
        <v>5.3147823370997438E-2</v>
      </c>
      <c r="G58" s="98">
        <f t="shared" si="24"/>
        <v>4.3246248475392601E-3</v>
      </c>
      <c r="H58" s="99">
        <f t="shared" si="4"/>
        <v>2.35E-2</v>
      </c>
      <c r="I58" s="98">
        <f t="shared" si="25"/>
        <v>5.4749649969926706E-2</v>
      </c>
      <c r="J58" s="98">
        <f t="shared" si="26"/>
        <v>4.4518334451257857E-3</v>
      </c>
      <c r="K58" s="93">
        <f t="shared" si="7"/>
        <v>2.5000000000000001E-2</v>
      </c>
      <c r="L58" s="102">
        <f t="shared" si="27"/>
        <v>5.6354523178660854E-2</v>
      </c>
      <c r="M58" s="98">
        <f t="shared" si="28"/>
        <v>4.5791065166014278E-3</v>
      </c>
      <c r="N58" s="99">
        <f t="shared" si="10"/>
        <v>2.6499999999999999E-2</v>
      </c>
      <c r="O58" s="98">
        <f t="shared" si="29"/>
        <v>5.7962449953282702E-2</v>
      </c>
      <c r="P58" s="98">
        <f t="shared" si="30"/>
        <v>4.7064441191739803E-3</v>
      </c>
      <c r="Q58" s="99">
        <f t="shared" si="13"/>
        <v>2.8000000000000001E-2</v>
      </c>
      <c r="R58" s="98">
        <f t="shared" si="31"/>
        <v>5.9573437268407803E-2</v>
      </c>
      <c r="S58" s="98">
        <f t="shared" si="32"/>
        <v>4.833846310123846E-3</v>
      </c>
      <c r="T58" s="99">
        <f t="shared" si="16"/>
        <v>2.9000000000000001E-2</v>
      </c>
      <c r="U58" s="98">
        <f t="shared" si="33"/>
        <v>6.0649132564775998E-2</v>
      </c>
      <c r="V58" s="98">
        <f t="shared" si="34"/>
        <v>4.9188170148415367E-3</v>
      </c>
      <c r="W58" s="99">
        <f t="shared" si="19"/>
        <v>0.03</v>
      </c>
      <c r="X58" s="98">
        <f t="shared" si="35"/>
        <v>6.1726193285741582E-2</v>
      </c>
      <c r="Y58" s="103">
        <f t="shared" si="36"/>
        <v>5.0038164680046293E-3</v>
      </c>
    </row>
    <row r="59" spans="2:25" x14ac:dyDescent="0.25">
      <c r="B59" s="108">
        <v>2068</v>
      </c>
      <c r="C59" s="98">
        <v>0.03</v>
      </c>
      <c r="D59" s="98">
        <f t="shared" si="22"/>
        <v>2.4662697723036864E-3</v>
      </c>
      <c r="E59" s="99">
        <f t="shared" si="1"/>
        <v>2.1999999999999999E-2</v>
      </c>
      <c r="F59" s="98">
        <f t="shared" si="23"/>
        <v>5.3147823370997438E-2</v>
      </c>
      <c r="G59" s="98">
        <f t="shared" si="24"/>
        <v>4.3246248475392601E-3</v>
      </c>
      <c r="H59" s="99">
        <f t="shared" si="4"/>
        <v>2.35E-2</v>
      </c>
      <c r="I59" s="98">
        <f t="shared" si="25"/>
        <v>5.4749649969926706E-2</v>
      </c>
      <c r="J59" s="98">
        <f t="shared" si="26"/>
        <v>4.4518334451257857E-3</v>
      </c>
      <c r="K59" s="93">
        <f t="shared" si="7"/>
        <v>2.5000000000000001E-2</v>
      </c>
      <c r="L59" s="102">
        <f t="shared" si="27"/>
        <v>5.6354523178660854E-2</v>
      </c>
      <c r="M59" s="98">
        <f t="shared" si="28"/>
        <v>4.5791065166014278E-3</v>
      </c>
      <c r="N59" s="99">
        <f t="shared" si="10"/>
        <v>2.6499999999999999E-2</v>
      </c>
      <c r="O59" s="98">
        <f t="shared" si="29"/>
        <v>5.7962449953282702E-2</v>
      </c>
      <c r="P59" s="98">
        <f t="shared" si="30"/>
        <v>4.7064441191739803E-3</v>
      </c>
      <c r="Q59" s="99">
        <f t="shared" si="13"/>
        <v>2.8000000000000001E-2</v>
      </c>
      <c r="R59" s="98">
        <f t="shared" si="31"/>
        <v>5.9573437268407803E-2</v>
      </c>
      <c r="S59" s="98">
        <f t="shared" si="32"/>
        <v>4.833846310123846E-3</v>
      </c>
      <c r="T59" s="99">
        <f t="shared" si="16"/>
        <v>2.9000000000000001E-2</v>
      </c>
      <c r="U59" s="98">
        <f t="shared" si="33"/>
        <v>6.0649132564775998E-2</v>
      </c>
      <c r="V59" s="98">
        <f t="shared" si="34"/>
        <v>4.9188170148415367E-3</v>
      </c>
      <c r="W59" s="99">
        <f t="shared" si="19"/>
        <v>0.03</v>
      </c>
      <c r="X59" s="98">
        <f t="shared" si="35"/>
        <v>6.1726193285741582E-2</v>
      </c>
      <c r="Y59" s="103">
        <f t="shared" si="36"/>
        <v>5.0038164680046293E-3</v>
      </c>
    </row>
    <row r="60" spans="2:25" x14ac:dyDescent="0.25">
      <c r="B60" s="106">
        <v>2069</v>
      </c>
      <c r="C60" s="98">
        <v>0.03</v>
      </c>
      <c r="D60" s="98">
        <f t="shared" si="22"/>
        <v>2.4662697723036864E-3</v>
      </c>
      <c r="E60" s="99">
        <f t="shared" si="1"/>
        <v>2.1999999999999999E-2</v>
      </c>
      <c r="F60" s="98">
        <f t="shared" si="23"/>
        <v>5.3147823370997438E-2</v>
      </c>
      <c r="G60" s="98">
        <f t="shared" si="24"/>
        <v>4.3246248475392601E-3</v>
      </c>
      <c r="H60" s="99">
        <f t="shared" si="4"/>
        <v>2.35E-2</v>
      </c>
      <c r="I60" s="98">
        <f t="shared" si="25"/>
        <v>5.4749649969926706E-2</v>
      </c>
      <c r="J60" s="98">
        <f t="shared" si="26"/>
        <v>4.4518334451257857E-3</v>
      </c>
      <c r="K60" s="93">
        <f t="shared" si="7"/>
        <v>2.5000000000000001E-2</v>
      </c>
      <c r="L60" s="102">
        <f t="shared" si="27"/>
        <v>5.6354523178660854E-2</v>
      </c>
      <c r="M60" s="98">
        <f t="shared" si="28"/>
        <v>4.5791065166014278E-3</v>
      </c>
      <c r="N60" s="99">
        <f t="shared" si="10"/>
        <v>2.6499999999999999E-2</v>
      </c>
      <c r="O60" s="98">
        <f t="shared" si="29"/>
        <v>5.7962449953282702E-2</v>
      </c>
      <c r="P60" s="98">
        <f t="shared" si="30"/>
        <v>4.7064441191739803E-3</v>
      </c>
      <c r="Q60" s="99">
        <f t="shared" si="13"/>
        <v>2.8000000000000001E-2</v>
      </c>
      <c r="R60" s="98">
        <f t="shared" si="31"/>
        <v>5.9573437268407803E-2</v>
      </c>
      <c r="S60" s="98">
        <f t="shared" si="32"/>
        <v>4.833846310123846E-3</v>
      </c>
      <c r="T60" s="99">
        <f t="shared" si="16"/>
        <v>2.9000000000000001E-2</v>
      </c>
      <c r="U60" s="98">
        <f t="shared" si="33"/>
        <v>6.0649132564775998E-2</v>
      </c>
      <c r="V60" s="98">
        <f t="shared" si="34"/>
        <v>4.9188170148415367E-3</v>
      </c>
      <c r="W60" s="99">
        <f t="shared" si="19"/>
        <v>0.03</v>
      </c>
      <c r="X60" s="98">
        <f t="shared" si="35"/>
        <v>6.1726193285741582E-2</v>
      </c>
      <c r="Y60" s="103">
        <f t="shared" si="36"/>
        <v>5.0038164680046293E-3</v>
      </c>
    </row>
    <row r="61" spans="2:25" x14ac:dyDescent="0.25">
      <c r="B61" s="108">
        <v>2070</v>
      </c>
      <c r="C61" s="98">
        <v>0.03</v>
      </c>
      <c r="D61" s="98">
        <f t="shared" si="22"/>
        <v>2.4662697723036864E-3</v>
      </c>
      <c r="E61" s="99">
        <f t="shared" si="1"/>
        <v>2.1999999999999999E-2</v>
      </c>
      <c r="F61" s="98">
        <f t="shared" si="23"/>
        <v>5.3147823370997438E-2</v>
      </c>
      <c r="G61" s="98">
        <f t="shared" si="24"/>
        <v>4.3246248475392601E-3</v>
      </c>
      <c r="H61" s="99">
        <f t="shared" si="4"/>
        <v>2.35E-2</v>
      </c>
      <c r="I61" s="98">
        <f t="shared" si="25"/>
        <v>5.4749649969926706E-2</v>
      </c>
      <c r="J61" s="98">
        <f t="shared" si="26"/>
        <v>4.4518334451257857E-3</v>
      </c>
      <c r="K61" s="93">
        <f t="shared" si="7"/>
        <v>2.5000000000000001E-2</v>
      </c>
      <c r="L61" s="102">
        <f t="shared" si="27"/>
        <v>5.6354523178660854E-2</v>
      </c>
      <c r="M61" s="98">
        <f t="shared" si="28"/>
        <v>4.5791065166014278E-3</v>
      </c>
      <c r="N61" s="99">
        <f t="shared" si="10"/>
        <v>2.6499999999999999E-2</v>
      </c>
      <c r="O61" s="98">
        <f t="shared" si="29"/>
        <v>5.7962449953282702E-2</v>
      </c>
      <c r="P61" s="98">
        <f t="shared" si="30"/>
        <v>4.7064441191739803E-3</v>
      </c>
      <c r="Q61" s="99">
        <f t="shared" si="13"/>
        <v>2.8000000000000001E-2</v>
      </c>
      <c r="R61" s="98">
        <f t="shared" si="31"/>
        <v>5.9573437268407803E-2</v>
      </c>
      <c r="S61" s="98">
        <f t="shared" si="32"/>
        <v>4.833846310123846E-3</v>
      </c>
      <c r="T61" s="99">
        <f t="shared" si="16"/>
        <v>2.9000000000000001E-2</v>
      </c>
      <c r="U61" s="98">
        <f t="shared" si="33"/>
        <v>6.0649132564775998E-2</v>
      </c>
      <c r="V61" s="98">
        <f t="shared" si="34"/>
        <v>4.9188170148415367E-3</v>
      </c>
      <c r="W61" s="99">
        <f t="shared" si="19"/>
        <v>0.03</v>
      </c>
      <c r="X61" s="98">
        <f t="shared" si="35"/>
        <v>6.1726193285741582E-2</v>
      </c>
      <c r="Y61" s="103">
        <f t="shared" si="36"/>
        <v>5.0038164680046293E-3</v>
      </c>
    </row>
    <row r="62" spans="2:25" x14ac:dyDescent="0.25">
      <c r="B62" s="108">
        <v>2071</v>
      </c>
      <c r="C62" s="98">
        <v>0.03</v>
      </c>
      <c r="D62" s="98">
        <f t="shared" si="22"/>
        <v>2.4662697723036864E-3</v>
      </c>
      <c r="E62" s="99">
        <f t="shared" si="1"/>
        <v>2.1999999999999999E-2</v>
      </c>
      <c r="F62" s="98">
        <f t="shared" si="23"/>
        <v>5.3147823370997438E-2</v>
      </c>
      <c r="G62" s="98">
        <f t="shared" si="24"/>
        <v>4.3246248475392601E-3</v>
      </c>
      <c r="H62" s="99">
        <f t="shared" si="4"/>
        <v>2.35E-2</v>
      </c>
      <c r="I62" s="98">
        <f t="shared" si="25"/>
        <v>5.4749649969926706E-2</v>
      </c>
      <c r="J62" s="98">
        <f t="shared" si="26"/>
        <v>4.4518334451257857E-3</v>
      </c>
      <c r="K62" s="93">
        <f t="shared" si="7"/>
        <v>2.5000000000000001E-2</v>
      </c>
      <c r="L62" s="102">
        <f t="shared" si="27"/>
        <v>5.6354523178660854E-2</v>
      </c>
      <c r="M62" s="98">
        <f t="shared" si="28"/>
        <v>4.5791065166014278E-3</v>
      </c>
      <c r="N62" s="99">
        <f t="shared" si="10"/>
        <v>2.6499999999999999E-2</v>
      </c>
      <c r="O62" s="98">
        <f t="shared" si="29"/>
        <v>5.7962449953282702E-2</v>
      </c>
      <c r="P62" s="98">
        <f t="shared" si="30"/>
        <v>4.7064441191739803E-3</v>
      </c>
      <c r="Q62" s="99">
        <f t="shared" si="13"/>
        <v>2.8000000000000001E-2</v>
      </c>
      <c r="R62" s="98">
        <f t="shared" si="31"/>
        <v>5.9573437268407803E-2</v>
      </c>
      <c r="S62" s="98">
        <f t="shared" si="32"/>
        <v>4.833846310123846E-3</v>
      </c>
      <c r="T62" s="99">
        <f t="shared" si="16"/>
        <v>2.9000000000000001E-2</v>
      </c>
      <c r="U62" s="98">
        <f t="shared" si="33"/>
        <v>6.0649132564775998E-2</v>
      </c>
      <c r="V62" s="98">
        <f t="shared" si="34"/>
        <v>4.9188170148415367E-3</v>
      </c>
      <c r="W62" s="99">
        <f t="shared" si="19"/>
        <v>0.03</v>
      </c>
      <c r="X62" s="98">
        <f t="shared" si="35"/>
        <v>6.1726193285741582E-2</v>
      </c>
      <c r="Y62" s="103">
        <f t="shared" si="36"/>
        <v>5.0038164680046293E-3</v>
      </c>
    </row>
    <row r="63" spans="2:25" x14ac:dyDescent="0.25">
      <c r="B63" s="106">
        <v>2072</v>
      </c>
      <c r="C63" s="98">
        <v>0.03</v>
      </c>
      <c r="D63" s="98">
        <f t="shared" si="22"/>
        <v>2.4662697723036864E-3</v>
      </c>
      <c r="E63" s="99">
        <f t="shared" si="1"/>
        <v>2.1999999999999999E-2</v>
      </c>
      <c r="F63" s="98">
        <f t="shared" si="23"/>
        <v>5.3147823370997438E-2</v>
      </c>
      <c r="G63" s="98">
        <f t="shared" si="24"/>
        <v>4.3246248475392601E-3</v>
      </c>
      <c r="H63" s="99">
        <f t="shared" si="4"/>
        <v>2.35E-2</v>
      </c>
      <c r="I63" s="98">
        <f t="shared" si="25"/>
        <v>5.4749649969926706E-2</v>
      </c>
      <c r="J63" s="98">
        <f t="shared" si="26"/>
        <v>4.4518334451257857E-3</v>
      </c>
      <c r="K63" s="93">
        <f t="shared" si="7"/>
        <v>2.5000000000000001E-2</v>
      </c>
      <c r="L63" s="102">
        <f t="shared" si="27"/>
        <v>5.6354523178660854E-2</v>
      </c>
      <c r="M63" s="98">
        <f t="shared" si="28"/>
        <v>4.5791065166014278E-3</v>
      </c>
      <c r="N63" s="99">
        <f t="shared" si="10"/>
        <v>2.6499999999999999E-2</v>
      </c>
      <c r="O63" s="98">
        <f t="shared" si="29"/>
        <v>5.7962449953282702E-2</v>
      </c>
      <c r="P63" s="98">
        <f t="shared" si="30"/>
        <v>4.7064441191739803E-3</v>
      </c>
      <c r="Q63" s="99">
        <f t="shared" si="13"/>
        <v>2.8000000000000001E-2</v>
      </c>
      <c r="R63" s="98">
        <f t="shared" si="31"/>
        <v>5.9573437268407803E-2</v>
      </c>
      <c r="S63" s="98">
        <f t="shared" si="32"/>
        <v>4.833846310123846E-3</v>
      </c>
      <c r="T63" s="99">
        <f t="shared" si="16"/>
        <v>2.9000000000000001E-2</v>
      </c>
      <c r="U63" s="98">
        <f t="shared" si="33"/>
        <v>6.0649132564775998E-2</v>
      </c>
      <c r="V63" s="98">
        <f t="shared" si="34"/>
        <v>4.9188170148415367E-3</v>
      </c>
      <c r="W63" s="99">
        <f t="shared" si="19"/>
        <v>0.03</v>
      </c>
      <c r="X63" s="98">
        <f t="shared" si="35"/>
        <v>6.1726193285741582E-2</v>
      </c>
      <c r="Y63" s="103">
        <f t="shared" si="36"/>
        <v>5.0038164680046293E-3</v>
      </c>
    </row>
    <row r="64" spans="2:25" x14ac:dyDescent="0.25">
      <c r="B64" s="106">
        <v>2073</v>
      </c>
      <c r="C64" s="98">
        <v>0.03</v>
      </c>
      <c r="D64" s="98">
        <f t="shared" si="22"/>
        <v>2.4662697723036864E-3</v>
      </c>
      <c r="E64" s="99">
        <f t="shared" si="1"/>
        <v>2.1999999999999999E-2</v>
      </c>
      <c r="F64" s="98">
        <f t="shared" si="23"/>
        <v>5.3147823370997438E-2</v>
      </c>
      <c r="G64" s="98">
        <f t="shared" si="24"/>
        <v>4.3246248475392601E-3</v>
      </c>
      <c r="H64" s="99">
        <f t="shared" si="4"/>
        <v>2.35E-2</v>
      </c>
      <c r="I64" s="98">
        <f t="shared" si="25"/>
        <v>5.4749649969926706E-2</v>
      </c>
      <c r="J64" s="98">
        <f t="shared" si="26"/>
        <v>4.4518334451257857E-3</v>
      </c>
      <c r="K64" s="93">
        <f t="shared" si="7"/>
        <v>2.5000000000000001E-2</v>
      </c>
      <c r="L64" s="102">
        <f t="shared" si="27"/>
        <v>5.6354523178660854E-2</v>
      </c>
      <c r="M64" s="98">
        <f t="shared" si="28"/>
        <v>4.5791065166014278E-3</v>
      </c>
      <c r="N64" s="99">
        <f t="shared" si="10"/>
        <v>2.6499999999999999E-2</v>
      </c>
      <c r="O64" s="98">
        <f t="shared" si="29"/>
        <v>5.7962449953282702E-2</v>
      </c>
      <c r="P64" s="98">
        <f t="shared" si="30"/>
        <v>4.7064441191739803E-3</v>
      </c>
      <c r="Q64" s="99">
        <f t="shared" si="13"/>
        <v>2.8000000000000001E-2</v>
      </c>
      <c r="R64" s="98">
        <f t="shared" si="31"/>
        <v>5.9573437268407803E-2</v>
      </c>
      <c r="S64" s="98">
        <f t="shared" si="32"/>
        <v>4.833846310123846E-3</v>
      </c>
      <c r="T64" s="99">
        <f t="shared" si="16"/>
        <v>2.9000000000000001E-2</v>
      </c>
      <c r="U64" s="98">
        <f t="shared" si="33"/>
        <v>6.0649132564775998E-2</v>
      </c>
      <c r="V64" s="98">
        <f t="shared" si="34"/>
        <v>4.9188170148415367E-3</v>
      </c>
      <c r="W64" s="99">
        <f t="shared" si="19"/>
        <v>0.03</v>
      </c>
      <c r="X64" s="98">
        <f t="shared" si="35"/>
        <v>6.1726193285741582E-2</v>
      </c>
      <c r="Y64" s="103">
        <f t="shared" si="36"/>
        <v>5.0038164680046293E-3</v>
      </c>
    </row>
    <row r="65" spans="2:25" x14ac:dyDescent="0.25">
      <c r="B65" s="108">
        <v>2074</v>
      </c>
      <c r="C65" s="98">
        <v>0.03</v>
      </c>
      <c r="D65" s="98">
        <f t="shared" si="22"/>
        <v>2.4662697723036864E-3</v>
      </c>
      <c r="E65" s="99">
        <f t="shared" si="1"/>
        <v>2.1999999999999999E-2</v>
      </c>
      <c r="F65" s="98">
        <f t="shared" si="23"/>
        <v>5.3147823370997438E-2</v>
      </c>
      <c r="G65" s="98">
        <f t="shared" si="24"/>
        <v>4.3246248475392601E-3</v>
      </c>
      <c r="H65" s="99">
        <f t="shared" si="4"/>
        <v>2.35E-2</v>
      </c>
      <c r="I65" s="98">
        <f t="shared" si="25"/>
        <v>5.4749649969926706E-2</v>
      </c>
      <c r="J65" s="98">
        <f t="shared" si="26"/>
        <v>4.4518334451257857E-3</v>
      </c>
      <c r="K65" s="93">
        <f t="shared" si="7"/>
        <v>2.5000000000000001E-2</v>
      </c>
      <c r="L65" s="102">
        <f t="shared" si="27"/>
        <v>5.6354523178660854E-2</v>
      </c>
      <c r="M65" s="98">
        <f t="shared" si="28"/>
        <v>4.5791065166014278E-3</v>
      </c>
      <c r="N65" s="99">
        <f t="shared" si="10"/>
        <v>2.6499999999999999E-2</v>
      </c>
      <c r="O65" s="98">
        <f t="shared" si="29"/>
        <v>5.7962449953282702E-2</v>
      </c>
      <c r="P65" s="98">
        <f t="shared" si="30"/>
        <v>4.7064441191739803E-3</v>
      </c>
      <c r="Q65" s="99">
        <f t="shared" si="13"/>
        <v>2.8000000000000001E-2</v>
      </c>
      <c r="R65" s="98">
        <f t="shared" si="31"/>
        <v>5.9573437268407803E-2</v>
      </c>
      <c r="S65" s="98">
        <f t="shared" si="32"/>
        <v>4.833846310123846E-3</v>
      </c>
      <c r="T65" s="99">
        <f t="shared" si="16"/>
        <v>2.9000000000000001E-2</v>
      </c>
      <c r="U65" s="98">
        <f t="shared" si="33"/>
        <v>6.0649132564775998E-2</v>
      </c>
      <c r="V65" s="98">
        <f t="shared" si="34"/>
        <v>4.9188170148415367E-3</v>
      </c>
      <c r="W65" s="99">
        <f t="shared" si="19"/>
        <v>0.03</v>
      </c>
      <c r="X65" s="98">
        <f t="shared" si="35"/>
        <v>6.1726193285741582E-2</v>
      </c>
      <c r="Y65" s="103">
        <f t="shared" si="36"/>
        <v>5.0038164680046293E-3</v>
      </c>
    </row>
    <row r="66" spans="2:25" x14ac:dyDescent="0.25">
      <c r="B66" s="108">
        <v>2075</v>
      </c>
      <c r="C66" s="98">
        <v>0.03</v>
      </c>
      <c r="D66" s="98">
        <f t="shared" si="22"/>
        <v>2.4662697723036864E-3</v>
      </c>
      <c r="E66" s="99">
        <f t="shared" si="1"/>
        <v>2.1999999999999999E-2</v>
      </c>
      <c r="F66" s="98">
        <f t="shared" si="23"/>
        <v>5.3147823370997438E-2</v>
      </c>
      <c r="G66" s="98">
        <f t="shared" si="24"/>
        <v>4.3246248475392601E-3</v>
      </c>
      <c r="H66" s="99">
        <f t="shared" si="4"/>
        <v>2.35E-2</v>
      </c>
      <c r="I66" s="98">
        <f t="shared" si="25"/>
        <v>5.4749649969926706E-2</v>
      </c>
      <c r="J66" s="98">
        <f t="shared" si="26"/>
        <v>4.4518334451257857E-3</v>
      </c>
      <c r="K66" s="93">
        <f t="shared" si="7"/>
        <v>2.5000000000000001E-2</v>
      </c>
      <c r="L66" s="102">
        <f t="shared" si="27"/>
        <v>5.6354523178660854E-2</v>
      </c>
      <c r="M66" s="98">
        <f t="shared" si="28"/>
        <v>4.5791065166014278E-3</v>
      </c>
      <c r="N66" s="99">
        <f t="shared" si="10"/>
        <v>2.6499999999999999E-2</v>
      </c>
      <c r="O66" s="98">
        <f t="shared" si="29"/>
        <v>5.7962449953282702E-2</v>
      </c>
      <c r="P66" s="98">
        <f t="shared" si="30"/>
        <v>4.7064441191739803E-3</v>
      </c>
      <c r="Q66" s="99">
        <f t="shared" si="13"/>
        <v>2.8000000000000001E-2</v>
      </c>
      <c r="R66" s="98">
        <f t="shared" si="31"/>
        <v>5.9573437268407803E-2</v>
      </c>
      <c r="S66" s="98">
        <f t="shared" si="32"/>
        <v>4.833846310123846E-3</v>
      </c>
      <c r="T66" s="99">
        <f t="shared" si="16"/>
        <v>2.9000000000000001E-2</v>
      </c>
      <c r="U66" s="98">
        <f t="shared" si="33"/>
        <v>6.0649132564775998E-2</v>
      </c>
      <c r="V66" s="98">
        <f t="shared" si="34"/>
        <v>4.9188170148415367E-3</v>
      </c>
      <c r="W66" s="99">
        <f t="shared" si="19"/>
        <v>0.03</v>
      </c>
      <c r="X66" s="98">
        <f t="shared" si="35"/>
        <v>6.1726193285741582E-2</v>
      </c>
      <c r="Y66" s="103">
        <f t="shared" si="36"/>
        <v>5.0038164680046293E-3</v>
      </c>
    </row>
    <row r="67" spans="2:25" x14ac:dyDescent="0.25">
      <c r="B67" s="106">
        <v>2076</v>
      </c>
      <c r="C67" s="98">
        <v>0.03</v>
      </c>
      <c r="D67" s="98">
        <f t="shared" si="22"/>
        <v>2.4662697723036864E-3</v>
      </c>
      <c r="E67" s="99">
        <f t="shared" si="1"/>
        <v>2.1999999999999999E-2</v>
      </c>
      <c r="F67" s="98">
        <f t="shared" si="23"/>
        <v>5.3147823370997438E-2</v>
      </c>
      <c r="G67" s="98">
        <f t="shared" si="24"/>
        <v>4.3246248475392601E-3</v>
      </c>
      <c r="H67" s="99">
        <f t="shared" si="4"/>
        <v>2.35E-2</v>
      </c>
      <c r="I67" s="98">
        <f t="shared" si="25"/>
        <v>5.4749649969926706E-2</v>
      </c>
      <c r="J67" s="98">
        <f t="shared" si="26"/>
        <v>4.4518334451257857E-3</v>
      </c>
      <c r="K67" s="93">
        <f t="shared" si="7"/>
        <v>2.5000000000000001E-2</v>
      </c>
      <c r="L67" s="102">
        <f t="shared" si="27"/>
        <v>5.6354523178660854E-2</v>
      </c>
      <c r="M67" s="98">
        <f t="shared" si="28"/>
        <v>4.5791065166014278E-3</v>
      </c>
      <c r="N67" s="99">
        <f t="shared" si="10"/>
        <v>2.6499999999999999E-2</v>
      </c>
      <c r="O67" s="98">
        <f t="shared" si="29"/>
        <v>5.7962449953282702E-2</v>
      </c>
      <c r="P67" s="98">
        <f t="shared" si="30"/>
        <v>4.7064441191739803E-3</v>
      </c>
      <c r="Q67" s="99">
        <f t="shared" si="13"/>
        <v>2.8000000000000001E-2</v>
      </c>
      <c r="R67" s="98">
        <f t="shared" si="31"/>
        <v>5.9573437268407803E-2</v>
      </c>
      <c r="S67" s="98">
        <f t="shared" si="32"/>
        <v>4.833846310123846E-3</v>
      </c>
      <c r="T67" s="99">
        <f t="shared" si="16"/>
        <v>2.9000000000000001E-2</v>
      </c>
      <c r="U67" s="98">
        <f t="shared" si="33"/>
        <v>6.0649132564775998E-2</v>
      </c>
      <c r="V67" s="98">
        <f t="shared" si="34"/>
        <v>4.9188170148415367E-3</v>
      </c>
      <c r="W67" s="99">
        <f t="shared" si="19"/>
        <v>0.03</v>
      </c>
      <c r="X67" s="98">
        <f t="shared" si="35"/>
        <v>6.1726193285741582E-2</v>
      </c>
      <c r="Y67" s="103">
        <f t="shared" si="36"/>
        <v>5.0038164680046293E-3</v>
      </c>
    </row>
    <row r="68" spans="2:25" x14ac:dyDescent="0.25">
      <c r="B68" s="108">
        <v>2077</v>
      </c>
      <c r="C68" s="98">
        <v>0.03</v>
      </c>
      <c r="D68" s="98">
        <f t="shared" si="22"/>
        <v>2.4662697723036864E-3</v>
      </c>
      <c r="E68" s="99">
        <f t="shared" si="1"/>
        <v>2.1999999999999999E-2</v>
      </c>
      <c r="F68" s="98">
        <f t="shared" si="23"/>
        <v>5.3147823370997438E-2</v>
      </c>
      <c r="G68" s="98">
        <f t="shared" si="24"/>
        <v>4.3246248475392601E-3</v>
      </c>
      <c r="H68" s="99">
        <f t="shared" si="4"/>
        <v>2.35E-2</v>
      </c>
      <c r="I68" s="98">
        <f t="shared" si="25"/>
        <v>5.4749649969926706E-2</v>
      </c>
      <c r="J68" s="98">
        <f t="shared" si="26"/>
        <v>4.4518334451257857E-3</v>
      </c>
      <c r="K68" s="93">
        <f t="shared" si="7"/>
        <v>2.5000000000000001E-2</v>
      </c>
      <c r="L68" s="102">
        <f t="shared" si="27"/>
        <v>5.6354523178660854E-2</v>
      </c>
      <c r="M68" s="98">
        <f t="shared" si="28"/>
        <v>4.5791065166014278E-3</v>
      </c>
      <c r="N68" s="99">
        <f t="shared" si="10"/>
        <v>2.6499999999999999E-2</v>
      </c>
      <c r="O68" s="98">
        <f t="shared" si="29"/>
        <v>5.7962449953282702E-2</v>
      </c>
      <c r="P68" s="98">
        <f t="shared" si="30"/>
        <v>4.7064441191739803E-3</v>
      </c>
      <c r="Q68" s="99">
        <f t="shared" si="13"/>
        <v>2.8000000000000001E-2</v>
      </c>
      <c r="R68" s="98">
        <f t="shared" si="31"/>
        <v>5.9573437268407803E-2</v>
      </c>
      <c r="S68" s="98">
        <f t="shared" si="32"/>
        <v>4.833846310123846E-3</v>
      </c>
      <c r="T68" s="99">
        <f t="shared" si="16"/>
        <v>2.9000000000000001E-2</v>
      </c>
      <c r="U68" s="98">
        <f t="shared" si="33"/>
        <v>6.0649132564775998E-2</v>
      </c>
      <c r="V68" s="98">
        <f t="shared" si="34"/>
        <v>4.9188170148415367E-3</v>
      </c>
      <c r="W68" s="99">
        <f t="shared" si="19"/>
        <v>0.03</v>
      </c>
      <c r="X68" s="98">
        <f t="shared" si="35"/>
        <v>6.1726193285741582E-2</v>
      </c>
      <c r="Y68" s="103">
        <f t="shared" si="36"/>
        <v>5.0038164680046293E-3</v>
      </c>
    </row>
    <row r="69" spans="2:25" x14ac:dyDescent="0.25">
      <c r="B69" s="108">
        <v>2078</v>
      </c>
      <c r="C69" s="98">
        <v>0.03</v>
      </c>
      <c r="D69" s="98">
        <f t="shared" si="22"/>
        <v>2.4662697723036864E-3</v>
      </c>
      <c r="E69" s="99">
        <f t="shared" si="1"/>
        <v>2.1999999999999999E-2</v>
      </c>
      <c r="F69" s="98">
        <f t="shared" si="23"/>
        <v>5.3147823370997438E-2</v>
      </c>
      <c r="G69" s="98">
        <f t="shared" si="24"/>
        <v>4.3246248475392601E-3</v>
      </c>
      <c r="H69" s="99">
        <f t="shared" si="4"/>
        <v>2.35E-2</v>
      </c>
      <c r="I69" s="98">
        <f t="shared" si="25"/>
        <v>5.4749649969926706E-2</v>
      </c>
      <c r="J69" s="98">
        <f t="shared" si="26"/>
        <v>4.4518334451257857E-3</v>
      </c>
      <c r="K69" s="93">
        <f t="shared" si="7"/>
        <v>2.5000000000000001E-2</v>
      </c>
      <c r="L69" s="102">
        <f t="shared" si="27"/>
        <v>5.6354523178660854E-2</v>
      </c>
      <c r="M69" s="98">
        <f t="shared" si="28"/>
        <v>4.5791065166014278E-3</v>
      </c>
      <c r="N69" s="99">
        <f t="shared" si="10"/>
        <v>2.6499999999999999E-2</v>
      </c>
      <c r="O69" s="98">
        <f t="shared" si="29"/>
        <v>5.7962449953282702E-2</v>
      </c>
      <c r="P69" s="98">
        <f t="shared" si="30"/>
        <v>4.7064441191739803E-3</v>
      </c>
      <c r="Q69" s="99">
        <f t="shared" si="13"/>
        <v>2.8000000000000001E-2</v>
      </c>
      <c r="R69" s="98">
        <f t="shared" si="31"/>
        <v>5.9573437268407803E-2</v>
      </c>
      <c r="S69" s="98">
        <f t="shared" si="32"/>
        <v>4.833846310123846E-3</v>
      </c>
      <c r="T69" s="99">
        <f t="shared" si="16"/>
        <v>2.9000000000000001E-2</v>
      </c>
      <c r="U69" s="98">
        <f t="shared" si="33"/>
        <v>6.0649132564775998E-2</v>
      </c>
      <c r="V69" s="98">
        <f t="shared" si="34"/>
        <v>4.9188170148415367E-3</v>
      </c>
      <c r="W69" s="99">
        <f t="shared" si="19"/>
        <v>0.03</v>
      </c>
      <c r="X69" s="98">
        <f t="shared" si="35"/>
        <v>6.1726193285741582E-2</v>
      </c>
      <c r="Y69" s="103">
        <f t="shared" si="36"/>
        <v>5.0038164680046293E-3</v>
      </c>
    </row>
    <row r="70" spans="2:25" x14ac:dyDescent="0.25">
      <c r="B70" s="106">
        <v>2079</v>
      </c>
      <c r="C70" s="98">
        <v>0.03</v>
      </c>
      <c r="D70" s="98">
        <f t="shared" si="22"/>
        <v>2.4662697723036864E-3</v>
      </c>
      <c r="E70" s="99">
        <f t="shared" ref="E70:E112" si="37">+$E$3</f>
        <v>2.1999999999999999E-2</v>
      </c>
      <c r="F70" s="98">
        <f t="shared" si="23"/>
        <v>5.3147823370997438E-2</v>
      </c>
      <c r="G70" s="98">
        <f t="shared" si="24"/>
        <v>4.3246248475392601E-3</v>
      </c>
      <c r="H70" s="99">
        <f t="shared" ref="H70:H112" si="38">+$H$3</f>
        <v>2.35E-2</v>
      </c>
      <c r="I70" s="98">
        <f t="shared" si="25"/>
        <v>5.4749649969926706E-2</v>
      </c>
      <c r="J70" s="98">
        <f t="shared" si="26"/>
        <v>4.4518334451257857E-3</v>
      </c>
      <c r="K70" s="93">
        <f t="shared" ref="K70:K112" si="39">+$K$3</f>
        <v>2.5000000000000001E-2</v>
      </c>
      <c r="L70" s="102">
        <f t="shared" si="27"/>
        <v>5.6354523178660854E-2</v>
      </c>
      <c r="M70" s="98">
        <f t="shared" si="28"/>
        <v>4.5791065166014278E-3</v>
      </c>
      <c r="N70" s="99">
        <f t="shared" ref="N70:N112" si="40">+$N$3</f>
        <v>2.6499999999999999E-2</v>
      </c>
      <c r="O70" s="98">
        <f t="shared" si="29"/>
        <v>5.7962449953282702E-2</v>
      </c>
      <c r="P70" s="98">
        <f t="shared" si="30"/>
        <v>4.7064441191739803E-3</v>
      </c>
      <c r="Q70" s="99">
        <f t="shared" ref="Q70:Q112" si="41">+$Q$3</f>
        <v>2.8000000000000001E-2</v>
      </c>
      <c r="R70" s="98">
        <f t="shared" si="31"/>
        <v>5.9573437268407803E-2</v>
      </c>
      <c r="S70" s="98">
        <f t="shared" si="32"/>
        <v>4.833846310123846E-3</v>
      </c>
      <c r="T70" s="99">
        <f t="shared" ref="T70:T112" si="42">+$T$3</f>
        <v>2.9000000000000001E-2</v>
      </c>
      <c r="U70" s="98">
        <f t="shared" si="33"/>
        <v>6.0649132564775998E-2</v>
      </c>
      <c r="V70" s="98">
        <f t="shared" si="34"/>
        <v>4.9188170148415367E-3</v>
      </c>
      <c r="W70" s="99">
        <f t="shared" ref="W70:W112" si="43">+$W$3</f>
        <v>0.03</v>
      </c>
      <c r="X70" s="98">
        <f t="shared" si="35"/>
        <v>6.1726193285741582E-2</v>
      </c>
      <c r="Y70" s="103">
        <f t="shared" si="36"/>
        <v>5.0038164680046293E-3</v>
      </c>
    </row>
    <row r="71" spans="2:25" x14ac:dyDescent="0.25">
      <c r="B71" s="106">
        <v>2080</v>
      </c>
      <c r="C71" s="98">
        <v>0.03</v>
      </c>
      <c r="D71" s="98">
        <f t="shared" si="22"/>
        <v>2.4662697723036864E-3</v>
      </c>
      <c r="E71" s="99">
        <f t="shared" si="37"/>
        <v>2.1999999999999999E-2</v>
      </c>
      <c r="F71" s="98">
        <f t="shared" si="23"/>
        <v>5.3147823370997438E-2</v>
      </c>
      <c r="G71" s="98">
        <f t="shared" si="24"/>
        <v>4.3246248475392601E-3</v>
      </c>
      <c r="H71" s="99">
        <f t="shared" si="38"/>
        <v>2.35E-2</v>
      </c>
      <c r="I71" s="98">
        <f t="shared" si="25"/>
        <v>5.4749649969926706E-2</v>
      </c>
      <c r="J71" s="98">
        <f t="shared" si="26"/>
        <v>4.4518334451257857E-3</v>
      </c>
      <c r="K71" s="93">
        <f t="shared" si="39"/>
        <v>2.5000000000000001E-2</v>
      </c>
      <c r="L71" s="102">
        <f t="shared" si="27"/>
        <v>5.6354523178660854E-2</v>
      </c>
      <c r="M71" s="98">
        <f t="shared" si="28"/>
        <v>4.5791065166014278E-3</v>
      </c>
      <c r="N71" s="99">
        <f t="shared" si="40"/>
        <v>2.6499999999999999E-2</v>
      </c>
      <c r="O71" s="98">
        <f t="shared" si="29"/>
        <v>5.7962449953282702E-2</v>
      </c>
      <c r="P71" s="98">
        <f t="shared" si="30"/>
        <v>4.7064441191739803E-3</v>
      </c>
      <c r="Q71" s="99">
        <f t="shared" si="41"/>
        <v>2.8000000000000001E-2</v>
      </c>
      <c r="R71" s="98">
        <f t="shared" si="31"/>
        <v>5.9573437268407803E-2</v>
      </c>
      <c r="S71" s="98">
        <f t="shared" si="32"/>
        <v>4.833846310123846E-3</v>
      </c>
      <c r="T71" s="99">
        <f t="shared" si="42"/>
        <v>2.9000000000000001E-2</v>
      </c>
      <c r="U71" s="98">
        <f t="shared" si="33"/>
        <v>6.0649132564775998E-2</v>
      </c>
      <c r="V71" s="98">
        <f t="shared" si="34"/>
        <v>4.9188170148415367E-3</v>
      </c>
      <c r="W71" s="99">
        <f t="shared" si="43"/>
        <v>0.03</v>
      </c>
      <c r="X71" s="98">
        <f t="shared" si="35"/>
        <v>6.1726193285741582E-2</v>
      </c>
      <c r="Y71" s="103">
        <f t="shared" si="36"/>
        <v>5.0038164680046293E-3</v>
      </c>
    </row>
    <row r="72" spans="2:25" x14ac:dyDescent="0.25">
      <c r="B72" s="108">
        <v>2081</v>
      </c>
      <c r="C72" s="98">
        <v>0.03</v>
      </c>
      <c r="D72" s="98">
        <f t="shared" si="22"/>
        <v>2.4662697723036864E-3</v>
      </c>
      <c r="E72" s="99">
        <f t="shared" si="37"/>
        <v>2.1999999999999999E-2</v>
      </c>
      <c r="F72" s="98">
        <f t="shared" si="23"/>
        <v>5.3147823370997438E-2</v>
      </c>
      <c r="G72" s="98">
        <f t="shared" si="24"/>
        <v>4.3246248475392601E-3</v>
      </c>
      <c r="H72" s="99">
        <f t="shared" si="38"/>
        <v>2.35E-2</v>
      </c>
      <c r="I72" s="98">
        <f t="shared" si="25"/>
        <v>5.4749649969926706E-2</v>
      </c>
      <c r="J72" s="98">
        <f t="shared" si="26"/>
        <v>4.4518334451257857E-3</v>
      </c>
      <c r="K72" s="93">
        <f t="shared" si="39"/>
        <v>2.5000000000000001E-2</v>
      </c>
      <c r="L72" s="102">
        <f t="shared" si="27"/>
        <v>5.6354523178660854E-2</v>
      </c>
      <c r="M72" s="98">
        <f t="shared" si="28"/>
        <v>4.5791065166014278E-3</v>
      </c>
      <c r="N72" s="99">
        <f t="shared" si="40"/>
        <v>2.6499999999999999E-2</v>
      </c>
      <c r="O72" s="98">
        <f t="shared" si="29"/>
        <v>5.7962449953282702E-2</v>
      </c>
      <c r="P72" s="98">
        <f t="shared" si="30"/>
        <v>4.7064441191739803E-3</v>
      </c>
      <c r="Q72" s="99">
        <f t="shared" si="41"/>
        <v>2.8000000000000001E-2</v>
      </c>
      <c r="R72" s="98">
        <f t="shared" si="31"/>
        <v>5.9573437268407803E-2</v>
      </c>
      <c r="S72" s="98">
        <f t="shared" si="32"/>
        <v>4.833846310123846E-3</v>
      </c>
      <c r="T72" s="99">
        <f t="shared" si="42"/>
        <v>2.9000000000000001E-2</v>
      </c>
      <c r="U72" s="98">
        <f t="shared" si="33"/>
        <v>6.0649132564775998E-2</v>
      </c>
      <c r="V72" s="98">
        <f t="shared" si="34"/>
        <v>4.9188170148415367E-3</v>
      </c>
      <c r="W72" s="99">
        <f t="shared" si="43"/>
        <v>0.03</v>
      </c>
      <c r="X72" s="98">
        <f t="shared" si="35"/>
        <v>6.1726193285741582E-2</v>
      </c>
      <c r="Y72" s="103">
        <f t="shared" si="36"/>
        <v>5.0038164680046293E-3</v>
      </c>
    </row>
    <row r="73" spans="2:25" x14ac:dyDescent="0.25">
      <c r="B73" s="108">
        <v>2082</v>
      </c>
      <c r="C73" s="98">
        <v>0.03</v>
      </c>
      <c r="D73" s="98">
        <f t="shared" si="22"/>
        <v>2.4662697723036864E-3</v>
      </c>
      <c r="E73" s="99">
        <f t="shared" si="37"/>
        <v>2.1999999999999999E-2</v>
      </c>
      <c r="F73" s="98">
        <f t="shared" si="23"/>
        <v>5.3147823370997438E-2</v>
      </c>
      <c r="G73" s="98">
        <f t="shared" si="24"/>
        <v>4.3246248475392601E-3</v>
      </c>
      <c r="H73" s="99">
        <f t="shared" si="38"/>
        <v>2.35E-2</v>
      </c>
      <c r="I73" s="98">
        <f t="shared" si="25"/>
        <v>5.4749649969926706E-2</v>
      </c>
      <c r="J73" s="98">
        <f t="shared" si="26"/>
        <v>4.4518334451257857E-3</v>
      </c>
      <c r="K73" s="93">
        <f t="shared" si="39"/>
        <v>2.5000000000000001E-2</v>
      </c>
      <c r="L73" s="102">
        <f t="shared" si="27"/>
        <v>5.6354523178660854E-2</v>
      </c>
      <c r="M73" s="98">
        <f t="shared" si="28"/>
        <v>4.5791065166014278E-3</v>
      </c>
      <c r="N73" s="99">
        <f t="shared" si="40"/>
        <v>2.6499999999999999E-2</v>
      </c>
      <c r="O73" s="98">
        <f t="shared" si="29"/>
        <v>5.7962449953282702E-2</v>
      </c>
      <c r="P73" s="98">
        <f t="shared" si="30"/>
        <v>4.7064441191739803E-3</v>
      </c>
      <c r="Q73" s="99">
        <f t="shared" si="41"/>
        <v>2.8000000000000001E-2</v>
      </c>
      <c r="R73" s="98">
        <f t="shared" si="31"/>
        <v>5.9573437268407803E-2</v>
      </c>
      <c r="S73" s="98">
        <f t="shared" si="32"/>
        <v>4.833846310123846E-3</v>
      </c>
      <c r="T73" s="99">
        <f t="shared" si="42"/>
        <v>2.9000000000000001E-2</v>
      </c>
      <c r="U73" s="98">
        <f t="shared" si="33"/>
        <v>6.0649132564775998E-2</v>
      </c>
      <c r="V73" s="98">
        <f t="shared" si="34"/>
        <v>4.9188170148415367E-3</v>
      </c>
      <c r="W73" s="99">
        <f t="shared" si="43"/>
        <v>0.03</v>
      </c>
      <c r="X73" s="98">
        <f t="shared" si="35"/>
        <v>6.1726193285741582E-2</v>
      </c>
      <c r="Y73" s="103">
        <f t="shared" si="36"/>
        <v>5.0038164680046293E-3</v>
      </c>
    </row>
    <row r="74" spans="2:25" x14ac:dyDescent="0.25">
      <c r="B74" s="106">
        <v>2083</v>
      </c>
      <c r="C74" s="98">
        <v>0.03</v>
      </c>
      <c r="D74" s="98">
        <f t="shared" si="22"/>
        <v>2.4662697723036864E-3</v>
      </c>
      <c r="E74" s="99">
        <f t="shared" si="37"/>
        <v>2.1999999999999999E-2</v>
      </c>
      <c r="F74" s="98">
        <f t="shared" si="23"/>
        <v>5.3147823370997438E-2</v>
      </c>
      <c r="G74" s="98">
        <f t="shared" si="24"/>
        <v>4.3246248475392601E-3</v>
      </c>
      <c r="H74" s="99">
        <f t="shared" si="38"/>
        <v>2.35E-2</v>
      </c>
      <c r="I74" s="98">
        <f t="shared" si="25"/>
        <v>5.4749649969926706E-2</v>
      </c>
      <c r="J74" s="98">
        <f t="shared" si="26"/>
        <v>4.4518334451257857E-3</v>
      </c>
      <c r="K74" s="93">
        <f t="shared" si="39"/>
        <v>2.5000000000000001E-2</v>
      </c>
      <c r="L74" s="102">
        <f t="shared" si="27"/>
        <v>5.6354523178660854E-2</v>
      </c>
      <c r="M74" s="98">
        <f t="shared" si="28"/>
        <v>4.5791065166014278E-3</v>
      </c>
      <c r="N74" s="99">
        <f t="shared" si="40"/>
        <v>2.6499999999999999E-2</v>
      </c>
      <c r="O74" s="98">
        <f t="shared" si="29"/>
        <v>5.7962449953282702E-2</v>
      </c>
      <c r="P74" s="98">
        <f t="shared" si="30"/>
        <v>4.7064441191739803E-3</v>
      </c>
      <c r="Q74" s="99">
        <f t="shared" si="41"/>
        <v>2.8000000000000001E-2</v>
      </c>
      <c r="R74" s="98">
        <f t="shared" si="31"/>
        <v>5.9573437268407803E-2</v>
      </c>
      <c r="S74" s="98">
        <f t="shared" si="32"/>
        <v>4.833846310123846E-3</v>
      </c>
      <c r="T74" s="99">
        <f t="shared" si="42"/>
        <v>2.9000000000000001E-2</v>
      </c>
      <c r="U74" s="98">
        <f t="shared" si="33"/>
        <v>6.0649132564775998E-2</v>
      </c>
      <c r="V74" s="98">
        <f t="shared" si="34"/>
        <v>4.9188170148415367E-3</v>
      </c>
      <c r="W74" s="99">
        <f t="shared" si="43"/>
        <v>0.03</v>
      </c>
      <c r="X74" s="98">
        <f t="shared" si="35"/>
        <v>6.1726193285741582E-2</v>
      </c>
      <c r="Y74" s="103">
        <f t="shared" si="36"/>
        <v>5.0038164680046293E-3</v>
      </c>
    </row>
    <row r="75" spans="2:25" x14ac:dyDescent="0.25">
      <c r="B75" s="108">
        <v>2084</v>
      </c>
      <c r="C75" s="98">
        <v>0.03</v>
      </c>
      <c r="D75" s="98">
        <f t="shared" si="22"/>
        <v>2.4662697723036864E-3</v>
      </c>
      <c r="E75" s="99">
        <f t="shared" si="37"/>
        <v>2.1999999999999999E-2</v>
      </c>
      <c r="F75" s="98">
        <f t="shared" si="23"/>
        <v>5.3147823370997438E-2</v>
      </c>
      <c r="G75" s="98">
        <f t="shared" si="24"/>
        <v>4.3246248475392601E-3</v>
      </c>
      <c r="H75" s="99">
        <f t="shared" si="38"/>
        <v>2.35E-2</v>
      </c>
      <c r="I75" s="98">
        <f t="shared" si="25"/>
        <v>5.4749649969926706E-2</v>
      </c>
      <c r="J75" s="98">
        <f t="shared" si="26"/>
        <v>4.4518334451257857E-3</v>
      </c>
      <c r="K75" s="93">
        <f t="shared" si="39"/>
        <v>2.5000000000000001E-2</v>
      </c>
      <c r="L75" s="102">
        <f t="shared" si="27"/>
        <v>5.6354523178660854E-2</v>
      </c>
      <c r="M75" s="98">
        <f t="shared" si="28"/>
        <v>4.5791065166014278E-3</v>
      </c>
      <c r="N75" s="99">
        <f t="shared" si="40"/>
        <v>2.6499999999999999E-2</v>
      </c>
      <c r="O75" s="98">
        <f t="shared" si="29"/>
        <v>5.7962449953282702E-2</v>
      </c>
      <c r="P75" s="98">
        <f t="shared" si="30"/>
        <v>4.7064441191739803E-3</v>
      </c>
      <c r="Q75" s="99">
        <f t="shared" si="41"/>
        <v>2.8000000000000001E-2</v>
      </c>
      <c r="R75" s="98">
        <f t="shared" si="31"/>
        <v>5.9573437268407803E-2</v>
      </c>
      <c r="S75" s="98">
        <f t="shared" si="32"/>
        <v>4.833846310123846E-3</v>
      </c>
      <c r="T75" s="99">
        <f t="shared" si="42"/>
        <v>2.9000000000000001E-2</v>
      </c>
      <c r="U75" s="98">
        <f t="shared" si="33"/>
        <v>6.0649132564775998E-2</v>
      </c>
      <c r="V75" s="98">
        <f t="shared" si="34"/>
        <v>4.9188170148415367E-3</v>
      </c>
      <c r="W75" s="99">
        <f t="shared" si="43"/>
        <v>0.03</v>
      </c>
      <c r="X75" s="98">
        <f t="shared" si="35"/>
        <v>6.1726193285741582E-2</v>
      </c>
      <c r="Y75" s="103">
        <f t="shared" si="36"/>
        <v>5.0038164680046293E-3</v>
      </c>
    </row>
    <row r="76" spans="2:25" x14ac:dyDescent="0.25">
      <c r="B76" s="108">
        <v>2085</v>
      </c>
      <c r="C76" s="98">
        <v>0.03</v>
      </c>
      <c r="D76" s="98">
        <f t="shared" si="22"/>
        <v>2.4662697723036864E-3</v>
      </c>
      <c r="E76" s="99">
        <f t="shared" si="37"/>
        <v>2.1999999999999999E-2</v>
      </c>
      <c r="F76" s="98">
        <f t="shared" si="23"/>
        <v>5.3147823370997438E-2</v>
      </c>
      <c r="G76" s="98">
        <f t="shared" si="24"/>
        <v>4.3246248475392601E-3</v>
      </c>
      <c r="H76" s="99">
        <f t="shared" si="38"/>
        <v>2.35E-2</v>
      </c>
      <c r="I76" s="98">
        <f t="shared" si="25"/>
        <v>5.4749649969926706E-2</v>
      </c>
      <c r="J76" s="98">
        <f t="shared" si="26"/>
        <v>4.4518334451257857E-3</v>
      </c>
      <c r="K76" s="93">
        <f t="shared" si="39"/>
        <v>2.5000000000000001E-2</v>
      </c>
      <c r="L76" s="102">
        <f t="shared" si="27"/>
        <v>5.6354523178660854E-2</v>
      </c>
      <c r="M76" s="98">
        <f t="shared" si="28"/>
        <v>4.5791065166014278E-3</v>
      </c>
      <c r="N76" s="99">
        <f t="shared" si="40"/>
        <v>2.6499999999999999E-2</v>
      </c>
      <c r="O76" s="98">
        <f t="shared" si="29"/>
        <v>5.7962449953282702E-2</v>
      </c>
      <c r="P76" s="98">
        <f t="shared" si="30"/>
        <v>4.7064441191739803E-3</v>
      </c>
      <c r="Q76" s="99">
        <f t="shared" si="41"/>
        <v>2.8000000000000001E-2</v>
      </c>
      <c r="R76" s="98">
        <f t="shared" si="31"/>
        <v>5.9573437268407803E-2</v>
      </c>
      <c r="S76" s="98">
        <f t="shared" si="32"/>
        <v>4.833846310123846E-3</v>
      </c>
      <c r="T76" s="99">
        <f t="shared" si="42"/>
        <v>2.9000000000000001E-2</v>
      </c>
      <c r="U76" s="98">
        <f t="shared" si="33"/>
        <v>6.0649132564775998E-2</v>
      </c>
      <c r="V76" s="98">
        <f t="shared" si="34"/>
        <v>4.9188170148415367E-3</v>
      </c>
      <c r="W76" s="99">
        <f t="shared" si="43"/>
        <v>0.03</v>
      </c>
      <c r="X76" s="98">
        <f t="shared" si="35"/>
        <v>6.1726193285741582E-2</v>
      </c>
      <c r="Y76" s="103">
        <f t="shared" si="36"/>
        <v>5.0038164680046293E-3</v>
      </c>
    </row>
    <row r="77" spans="2:25" x14ac:dyDescent="0.25">
      <c r="B77" s="106">
        <v>2086</v>
      </c>
      <c r="C77" s="98">
        <v>0.03</v>
      </c>
      <c r="D77" s="98">
        <f t="shared" si="22"/>
        <v>2.4662697723036864E-3</v>
      </c>
      <c r="E77" s="99">
        <f t="shared" si="37"/>
        <v>2.1999999999999999E-2</v>
      </c>
      <c r="F77" s="98">
        <f t="shared" si="23"/>
        <v>5.3147823370997438E-2</v>
      </c>
      <c r="G77" s="98">
        <f t="shared" si="24"/>
        <v>4.3246248475392601E-3</v>
      </c>
      <c r="H77" s="99">
        <f t="shared" si="38"/>
        <v>2.35E-2</v>
      </c>
      <c r="I77" s="98">
        <f t="shared" si="25"/>
        <v>5.4749649969926706E-2</v>
      </c>
      <c r="J77" s="98">
        <f t="shared" si="26"/>
        <v>4.4518334451257857E-3</v>
      </c>
      <c r="K77" s="93">
        <f t="shared" si="39"/>
        <v>2.5000000000000001E-2</v>
      </c>
      <c r="L77" s="102">
        <f t="shared" si="27"/>
        <v>5.6354523178660854E-2</v>
      </c>
      <c r="M77" s="98">
        <f t="shared" si="28"/>
        <v>4.5791065166014278E-3</v>
      </c>
      <c r="N77" s="99">
        <f t="shared" si="40"/>
        <v>2.6499999999999999E-2</v>
      </c>
      <c r="O77" s="98">
        <f t="shared" si="29"/>
        <v>5.7962449953282702E-2</v>
      </c>
      <c r="P77" s="98">
        <f t="shared" si="30"/>
        <v>4.7064441191739803E-3</v>
      </c>
      <c r="Q77" s="99">
        <f t="shared" si="41"/>
        <v>2.8000000000000001E-2</v>
      </c>
      <c r="R77" s="98">
        <f t="shared" si="31"/>
        <v>5.9573437268407803E-2</v>
      </c>
      <c r="S77" s="98">
        <f t="shared" si="32"/>
        <v>4.833846310123846E-3</v>
      </c>
      <c r="T77" s="99">
        <f t="shared" si="42"/>
        <v>2.9000000000000001E-2</v>
      </c>
      <c r="U77" s="98">
        <f t="shared" si="33"/>
        <v>6.0649132564775998E-2</v>
      </c>
      <c r="V77" s="98">
        <f t="shared" si="34"/>
        <v>4.9188170148415367E-3</v>
      </c>
      <c r="W77" s="99">
        <f t="shared" si="43"/>
        <v>0.03</v>
      </c>
      <c r="X77" s="98">
        <f t="shared" si="35"/>
        <v>6.1726193285741582E-2</v>
      </c>
      <c r="Y77" s="103">
        <f t="shared" si="36"/>
        <v>5.0038164680046293E-3</v>
      </c>
    </row>
    <row r="78" spans="2:25" x14ac:dyDescent="0.25">
      <c r="B78" s="106">
        <v>2087</v>
      </c>
      <c r="C78" s="98">
        <v>0.03</v>
      </c>
      <c r="D78" s="98">
        <f t="shared" si="22"/>
        <v>2.4662697723036864E-3</v>
      </c>
      <c r="E78" s="99">
        <f t="shared" si="37"/>
        <v>2.1999999999999999E-2</v>
      </c>
      <c r="F78" s="98">
        <f t="shared" si="23"/>
        <v>5.3147823370997438E-2</v>
      </c>
      <c r="G78" s="98">
        <f t="shared" si="24"/>
        <v>4.3246248475392601E-3</v>
      </c>
      <c r="H78" s="99">
        <f t="shared" si="38"/>
        <v>2.35E-2</v>
      </c>
      <c r="I78" s="98">
        <f t="shared" si="25"/>
        <v>5.4749649969926706E-2</v>
      </c>
      <c r="J78" s="98">
        <f t="shared" si="26"/>
        <v>4.4518334451257857E-3</v>
      </c>
      <c r="K78" s="93">
        <f t="shared" si="39"/>
        <v>2.5000000000000001E-2</v>
      </c>
      <c r="L78" s="102">
        <f t="shared" si="27"/>
        <v>5.6354523178660854E-2</v>
      </c>
      <c r="M78" s="98">
        <f t="shared" si="28"/>
        <v>4.5791065166014278E-3</v>
      </c>
      <c r="N78" s="99">
        <f t="shared" si="40"/>
        <v>2.6499999999999999E-2</v>
      </c>
      <c r="O78" s="98">
        <f t="shared" si="29"/>
        <v>5.7962449953282702E-2</v>
      </c>
      <c r="P78" s="98">
        <f t="shared" si="30"/>
        <v>4.7064441191739803E-3</v>
      </c>
      <c r="Q78" s="99">
        <f t="shared" si="41"/>
        <v>2.8000000000000001E-2</v>
      </c>
      <c r="R78" s="98">
        <f t="shared" si="31"/>
        <v>5.9573437268407803E-2</v>
      </c>
      <c r="S78" s="98">
        <f t="shared" si="32"/>
        <v>4.833846310123846E-3</v>
      </c>
      <c r="T78" s="99">
        <f t="shared" si="42"/>
        <v>2.9000000000000001E-2</v>
      </c>
      <c r="U78" s="98">
        <f t="shared" si="33"/>
        <v>6.0649132564775998E-2</v>
      </c>
      <c r="V78" s="98">
        <f t="shared" si="34"/>
        <v>4.9188170148415367E-3</v>
      </c>
      <c r="W78" s="99">
        <f t="shared" si="43"/>
        <v>0.03</v>
      </c>
      <c r="X78" s="98">
        <f t="shared" si="35"/>
        <v>6.1726193285741582E-2</v>
      </c>
      <c r="Y78" s="103">
        <f t="shared" si="36"/>
        <v>5.0038164680046293E-3</v>
      </c>
    </row>
    <row r="79" spans="2:25" x14ac:dyDescent="0.25">
      <c r="B79" s="108">
        <v>2088</v>
      </c>
      <c r="C79" s="98">
        <v>0.03</v>
      </c>
      <c r="D79" s="98">
        <f t="shared" si="22"/>
        <v>2.4662697723036864E-3</v>
      </c>
      <c r="E79" s="99">
        <f t="shared" si="37"/>
        <v>2.1999999999999999E-2</v>
      </c>
      <c r="F79" s="98">
        <f t="shared" si="23"/>
        <v>5.3147823370997438E-2</v>
      </c>
      <c r="G79" s="98">
        <f t="shared" si="24"/>
        <v>4.3246248475392601E-3</v>
      </c>
      <c r="H79" s="99">
        <f t="shared" si="38"/>
        <v>2.35E-2</v>
      </c>
      <c r="I79" s="98">
        <f t="shared" si="25"/>
        <v>5.4749649969926706E-2</v>
      </c>
      <c r="J79" s="98">
        <f t="shared" si="26"/>
        <v>4.4518334451257857E-3</v>
      </c>
      <c r="K79" s="93">
        <f t="shared" si="39"/>
        <v>2.5000000000000001E-2</v>
      </c>
      <c r="L79" s="102">
        <f t="shared" si="27"/>
        <v>5.6354523178660854E-2</v>
      </c>
      <c r="M79" s="98">
        <f t="shared" si="28"/>
        <v>4.5791065166014278E-3</v>
      </c>
      <c r="N79" s="99">
        <f t="shared" si="40"/>
        <v>2.6499999999999999E-2</v>
      </c>
      <c r="O79" s="98">
        <f t="shared" si="29"/>
        <v>5.7962449953282702E-2</v>
      </c>
      <c r="P79" s="98">
        <f t="shared" si="30"/>
        <v>4.7064441191739803E-3</v>
      </c>
      <c r="Q79" s="99">
        <f t="shared" si="41"/>
        <v>2.8000000000000001E-2</v>
      </c>
      <c r="R79" s="98">
        <f t="shared" si="31"/>
        <v>5.9573437268407803E-2</v>
      </c>
      <c r="S79" s="98">
        <f t="shared" si="32"/>
        <v>4.833846310123846E-3</v>
      </c>
      <c r="T79" s="99">
        <f t="shared" si="42"/>
        <v>2.9000000000000001E-2</v>
      </c>
      <c r="U79" s="98">
        <f t="shared" si="33"/>
        <v>6.0649132564775998E-2</v>
      </c>
      <c r="V79" s="98">
        <f t="shared" si="34"/>
        <v>4.9188170148415367E-3</v>
      </c>
      <c r="W79" s="99">
        <f t="shared" si="43"/>
        <v>0.03</v>
      </c>
      <c r="X79" s="98">
        <f t="shared" si="35"/>
        <v>6.1726193285741582E-2</v>
      </c>
      <c r="Y79" s="103">
        <f t="shared" si="36"/>
        <v>5.0038164680046293E-3</v>
      </c>
    </row>
    <row r="80" spans="2:25" x14ac:dyDescent="0.25">
      <c r="B80" s="108">
        <v>2089</v>
      </c>
      <c r="C80" s="98">
        <v>0.03</v>
      </c>
      <c r="D80" s="98">
        <f t="shared" si="22"/>
        <v>2.4662697723036864E-3</v>
      </c>
      <c r="E80" s="99">
        <f t="shared" si="37"/>
        <v>2.1999999999999999E-2</v>
      </c>
      <c r="F80" s="98">
        <f t="shared" si="23"/>
        <v>5.3147823370997438E-2</v>
      </c>
      <c r="G80" s="98">
        <f t="shared" si="24"/>
        <v>4.3246248475392601E-3</v>
      </c>
      <c r="H80" s="99">
        <f t="shared" si="38"/>
        <v>2.35E-2</v>
      </c>
      <c r="I80" s="98">
        <f t="shared" si="25"/>
        <v>5.4749649969926706E-2</v>
      </c>
      <c r="J80" s="98">
        <f t="shared" si="26"/>
        <v>4.4518334451257857E-3</v>
      </c>
      <c r="K80" s="93">
        <f t="shared" si="39"/>
        <v>2.5000000000000001E-2</v>
      </c>
      <c r="L80" s="102">
        <f t="shared" si="27"/>
        <v>5.6354523178660854E-2</v>
      </c>
      <c r="M80" s="98">
        <f t="shared" si="28"/>
        <v>4.5791065166014278E-3</v>
      </c>
      <c r="N80" s="99">
        <f t="shared" si="40"/>
        <v>2.6499999999999999E-2</v>
      </c>
      <c r="O80" s="98">
        <f t="shared" si="29"/>
        <v>5.7962449953282702E-2</v>
      </c>
      <c r="P80" s="98">
        <f t="shared" si="30"/>
        <v>4.7064441191739803E-3</v>
      </c>
      <c r="Q80" s="99">
        <f t="shared" si="41"/>
        <v>2.8000000000000001E-2</v>
      </c>
      <c r="R80" s="98">
        <f t="shared" si="31"/>
        <v>5.9573437268407803E-2</v>
      </c>
      <c r="S80" s="98">
        <f t="shared" si="32"/>
        <v>4.833846310123846E-3</v>
      </c>
      <c r="T80" s="99">
        <f t="shared" si="42"/>
        <v>2.9000000000000001E-2</v>
      </c>
      <c r="U80" s="98">
        <f t="shared" si="33"/>
        <v>6.0649132564775998E-2</v>
      </c>
      <c r="V80" s="98">
        <f t="shared" si="34"/>
        <v>4.9188170148415367E-3</v>
      </c>
      <c r="W80" s="99">
        <f t="shared" si="43"/>
        <v>0.03</v>
      </c>
      <c r="X80" s="98">
        <f t="shared" si="35"/>
        <v>6.1726193285741582E-2</v>
      </c>
      <c r="Y80" s="103">
        <f t="shared" si="36"/>
        <v>5.0038164680046293E-3</v>
      </c>
    </row>
    <row r="81" spans="2:25" x14ac:dyDescent="0.25">
      <c r="B81" s="106">
        <v>2090</v>
      </c>
      <c r="C81" s="98">
        <v>0.03</v>
      </c>
      <c r="D81" s="98">
        <f t="shared" si="22"/>
        <v>2.4662697723036864E-3</v>
      </c>
      <c r="E81" s="99">
        <f t="shared" si="37"/>
        <v>2.1999999999999999E-2</v>
      </c>
      <c r="F81" s="98">
        <f t="shared" si="23"/>
        <v>5.3147823370997438E-2</v>
      </c>
      <c r="G81" s="98">
        <f t="shared" si="24"/>
        <v>4.3246248475392601E-3</v>
      </c>
      <c r="H81" s="99">
        <f t="shared" si="38"/>
        <v>2.35E-2</v>
      </c>
      <c r="I81" s="98">
        <f t="shared" si="25"/>
        <v>5.4749649969926706E-2</v>
      </c>
      <c r="J81" s="98">
        <f t="shared" si="26"/>
        <v>4.4518334451257857E-3</v>
      </c>
      <c r="K81" s="93">
        <f t="shared" si="39"/>
        <v>2.5000000000000001E-2</v>
      </c>
      <c r="L81" s="102">
        <f t="shared" si="27"/>
        <v>5.6354523178660854E-2</v>
      </c>
      <c r="M81" s="98">
        <f t="shared" si="28"/>
        <v>4.5791065166014278E-3</v>
      </c>
      <c r="N81" s="99">
        <f t="shared" si="40"/>
        <v>2.6499999999999999E-2</v>
      </c>
      <c r="O81" s="98">
        <f t="shared" si="29"/>
        <v>5.7962449953282702E-2</v>
      </c>
      <c r="P81" s="98">
        <f t="shared" si="30"/>
        <v>4.7064441191739803E-3</v>
      </c>
      <c r="Q81" s="99">
        <f t="shared" si="41"/>
        <v>2.8000000000000001E-2</v>
      </c>
      <c r="R81" s="98">
        <f t="shared" si="31"/>
        <v>5.9573437268407803E-2</v>
      </c>
      <c r="S81" s="98">
        <f t="shared" si="32"/>
        <v>4.833846310123846E-3</v>
      </c>
      <c r="T81" s="99">
        <f t="shared" si="42"/>
        <v>2.9000000000000001E-2</v>
      </c>
      <c r="U81" s="98">
        <f t="shared" si="33"/>
        <v>6.0649132564775998E-2</v>
      </c>
      <c r="V81" s="98">
        <f t="shared" si="34"/>
        <v>4.9188170148415367E-3</v>
      </c>
      <c r="W81" s="99">
        <f t="shared" si="43"/>
        <v>0.03</v>
      </c>
      <c r="X81" s="98">
        <f t="shared" si="35"/>
        <v>6.1726193285741582E-2</v>
      </c>
      <c r="Y81" s="103">
        <f t="shared" si="36"/>
        <v>5.0038164680046293E-3</v>
      </c>
    </row>
    <row r="82" spans="2:25" x14ac:dyDescent="0.25">
      <c r="B82" s="108">
        <v>2091</v>
      </c>
      <c r="C82" s="98">
        <v>0.03</v>
      </c>
      <c r="D82" s="98">
        <f t="shared" si="22"/>
        <v>2.4662697723036864E-3</v>
      </c>
      <c r="E82" s="99">
        <f t="shared" si="37"/>
        <v>2.1999999999999999E-2</v>
      </c>
      <c r="F82" s="98">
        <f t="shared" si="23"/>
        <v>5.3147823370997438E-2</v>
      </c>
      <c r="G82" s="98">
        <f t="shared" si="24"/>
        <v>4.3246248475392601E-3</v>
      </c>
      <c r="H82" s="99">
        <f t="shared" si="38"/>
        <v>2.35E-2</v>
      </c>
      <c r="I82" s="98">
        <f t="shared" si="25"/>
        <v>5.4749649969926706E-2</v>
      </c>
      <c r="J82" s="98">
        <f t="shared" si="26"/>
        <v>4.4518334451257857E-3</v>
      </c>
      <c r="K82" s="93">
        <f t="shared" si="39"/>
        <v>2.5000000000000001E-2</v>
      </c>
      <c r="L82" s="102">
        <f t="shared" si="27"/>
        <v>5.6354523178660854E-2</v>
      </c>
      <c r="M82" s="98">
        <f t="shared" si="28"/>
        <v>4.5791065166014278E-3</v>
      </c>
      <c r="N82" s="99">
        <f t="shared" si="40"/>
        <v>2.6499999999999999E-2</v>
      </c>
      <c r="O82" s="98">
        <f t="shared" si="29"/>
        <v>5.7962449953282702E-2</v>
      </c>
      <c r="P82" s="98">
        <f t="shared" si="30"/>
        <v>4.7064441191739803E-3</v>
      </c>
      <c r="Q82" s="99">
        <f t="shared" si="41"/>
        <v>2.8000000000000001E-2</v>
      </c>
      <c r="R82" s="98">
        <f t="shared" si="31"/>
        <v>5.9573437268407803E-2</v>
      </c>
      <c r="S82" s="98">
        <f t="shared" si="32"/>
        <v>4.833846310123846E-3</v>
      </c>
      <c r="T82" s="99">
        <f t="shared" si="42"/>
        <v>2.9000000000000001E-2</v>
      </c>
      <c r="U82" s="98">
        <f t="shared" si="33"/>
        <v>6.0649132564775998E-2</v>
      </c>
      <c r="V82" s="98">
        <f t="shared" si="34"/>
        <v>4.9188170148415367E-3</v>
      </c>
      <c r="W82" s="99">
        <f t="shared" si="43"/>
        <v>0.03</v>
      </c>
      <c r="X82" s="98">
        <f t="shared" si="35"/>
        <v>6.1726193285741582E-2</v>
      </c>
      <c r="Y82" s="103">
        <f t="shared" si="36"/>
        <v>5.0038164680046293E-3</v>
      </c>
    </row>
    <row r="83" spans="2:25" x14ac:dyDescent="0.25">
      <c r="B83" s="108">
        <v>2092</v>
      </c>
      <c r="C83" s="98">
        <v>0.03</v>
      </c>
      <c r="D83" s="98">
        <f t="shared" si="22"/>
        <v>2.4662697723036864E-3</v>
      </c>
      <c r="E83" s="99">
        <f t="shared" si="37"/>
        <v>2.1999999999999999E-2</v>
      </c>
      <c r="F83" s="98">
        <f t="shared" si="23"/>
        <v>5.3147823370997438E-2</v>
      </c>
      <c r="G83" s="98">
        <f t="shared" si="24"/>
        <v>4.3246248475392601E-3</v>
      </c>
      <c r="H83" s="99">
        <f t="shared" si="38"/>
        <v>2.35E-2</v>
      </c>
      <c r="I83" s="98">
        <f t="shared" si="25"/>
        <v>5.4749649969926706E-2</v>
      </c>
      <c r="J83" s="98">
        <f t="shared" si="26"/>
        <v>4.4518334451257857E-3</v>
      </c>
      <c r="K83" s="93">
        <f t="shared" si="39"/>
        <v>2.5000000000000001E-2</v>
      </c>
      <c r="L83" s="102">
        <f t="shared" si="27"/>
        <v>5.6354523178660854E-2</v>
      </c>
      <c r="M83" s="98">
        <f t="shared" si="28"/>
        <v>4.5791065166014278E-3</v>
      </c>
      <c r="N83" s="99">
        <f t="shared" si="40"/>
        <v>2.6499999999999999E-2</v>
      </c>
      <c r="O83" s="98">
        <f t="shared" si="29"/>
        <v>5.7962449953282702E-2</v>
      </c>
      <c r="P83" s="98">
        <f t="shared" si="30"/>
        <v>4.7064441191739803E-3</v>
      </c>
      <c r="Q83" s="99">
        <f t="shared" si="41"/>
        <v>2.8000000000000001E-2</v>
      </c>
      <c r="R83" s="98">
        <f t="shared" si="31"/>
        <v>5.9573437268407803E-2</v>
      </c>
      <c r="S83" s="98">
        <f t="shared" si="32"/>
        <v>4.833846310123846E-3</v>
      </c>
      <c r="T83" s="99">
        <f t="shared" si="42"/>
        <v>2.9000000000000001E-2</v>
      </c>
      <c r="U83" s="98">
        <f t="shared" si="33"/>
        <v>6.0649132564775998E-2</v>
      </c>
      <c r="V83" s="98">
        <f t="shared" si="34"/>
        <v>4.9188170148415367E-3</v>
      </c>
      <c r="W83" s="99">
        <f t="shared" si="43"/>
        <v>0.03</v>
      </c>
      <c r="X83" s="98">
        <f t="shared" si="35"/>
        <v>6.1726193285741582E-2</v>
      </c>
      <c r="Y83" s="103">
        <f t="shared" si="36"/>
        <v>5.0038164680046293E-3</v>
      </c>
    </row>
    <row r="84" spans="2:25" x14ac:dyDescent="0.25">
      <c r="B84" s="106">
        <v>2093</v>
      </c>
      <c r="C84" s="98">
        <v>0.03</v>
      </c>
      <c r="D84" s="98">
        <f t="shared" si="22"/>
        <v>2.4662697723036864E-3</v>
      </c>
      <c r="E84" s="99">
        <f t="shared" si="37"/>
        <v>2.1999999999999999E-2</v>
      </c>
      <c r="F84" s="98">
        <f t="shared" si="23"/>
        <v>5.3147823370997438E-2</v>
      </c>
      <c r="G84" s="98">
        <f t="shared" si="24"/>
        <v>4.3246248475392601E-3</v>
      </c>
      <c r="H84" s="99">
        <f t="shared" si="38"/>
        <v>2.35E-2</v>
      </c>
      <c r="I84" s="98">
        <f t="shared" si="25"/>
        <v>5.4749649969926706E-2</v>
      </c>
      <c r="J84" s="98">
        <f t="shared" si="26"/>
        <v>4.4518334451257857E-3</v>
      </c>
      <c r="K84" s="93">
        <f t="shared" si="39"/>
        <v>2.5000000000000001E-2</v>
      </c>
      <c r="L84" s="102">
        <f t="shared" si="27"/>
        <v>5.6354523178660854E-2</v>
      </c>
      <c r="M84" s="98">
        <f t="shared" si="28"/>
        <v>4.5791065166014278E-3</v>
      </c>
      <c r="N84" s="99">
        <f t="shared" si="40"/>
        <v>2.6499999999999999E-2</v>
      </c>
      <c r="O84" s="98">
        <f t="shared" si="29"/>
        <v>5.7962449953282702E-2</v>
      </c>
      <c r="P84" s="98">
        <f t="shared" si="30"/>
        <v>4.7064441191739803E-3</v>
      </c>
      <c r="Q84" s="99">
        <f t="shared" si="41"/>
        <v>2.8000000000000001E-2</v>
      </c>
      <c r="R84" s="98">
        <f t="shared" si="31"/>
        <v>5.9573437268407803E-2</v>
      </c>
      <c r="S84" s="98">
        <f t="shared" si="32"/>
        <v>4.833846310123846E-3</v>
      </c>
      <c r="T84" s="99">
        <f t="shared" si="42"/>
        <v>2.9000000000000001E-2</v>
      </c>
      <c r="U84" s="98">
        <f t="shared" si="33"/>
        <v>6.0649132564775998E-2</v>
      </c>
      <c r="V84" s="98">
        <f t="shared" si="34"/>
        <v>4.9188170148415367E-3</v>
      </c>
      <c r="W84" s="99">
        <f t="shared" si="43"/>
        <v>0.03</v>
      </c>
      <c r="X84" s="98">
        <f t="shared" si="35"/>
        <v>6.1726193285741582E-2</v>
      </c>
      <c r="Y84" s="103">
        <f t="shared" si="36"/>
        <v>5.0038164680046293E-3</v>
      </c>
    </row>
    <row r="85" spans="2:25" x14ac:dyDescent="0.25">
      <c r="B85" s="106">
        <v>2094</v>
      </c>
      <c r="C85" s="98">
        <v>0.03</v>
      </c>
      <c r="D85" s="98">
        <f t="shared" si="22"/>
        <v>2.4662697723036864E-3</v>
      </c>
      <c r="E85" s="99">
        <f t="shared" si="37"/>
        <v>2.1999999999999999E-2</v>
      </c>
      <c r="F85" s="98">
        <f t="shared" si="23"/>
        <v>5.3147823370997438E-2</v>
      </c>
      <c r="G85" s="98">
        <f t="shared" si="24"/>
        <v>4.3246248475392601E-3</v>
      </c>
      <c r="H85" s="99">
        <f t="shared" si="38"/>
        <v>2.35E-2</v>
      </c>
      <c r="I85" s="98">
        <f t="shared" si="25"/>
        <v>5.4749649969926706E-2</v>
      </c>
      <c r="J85" s="98">
        <f t="shared" si="26"/>
        <v>4.4518334451257857E-3</v>
      </c>
      <c r="K85" s="93">
        <f t="shared" si="39"/>
        <v>2.5000000000000001E-2</v>
      </c>
      <c r="L85" s="102">
        <f t="shared" si="27"/>
        <v>5.6354523178660854E-2</v>
      </c>
      <c r="M85" s="98">
        <f t="shared" si="28"/>
        <v>4.5791065166014278E-3</v>
      </c>
      <c r="N85" s="99">
        <f t="shared" si="40"/>
        <v>2.6499999999999999E-2</v>
      </c>
      <c r="O85" s="98">
        <f t="shared" si="29"/>
        <v>5.7962449953282702E-2</v>
      </c>
      <c r="P85" s="98">
        <f t="shared" si="30"/>
        <v>4.7064441191739803E-3</v>
      </c>
      <c r="Q85" s="99">
        <f t="shared" si="41"/>
        <v>2.8000000000000001E-2</v>
      </c>
      <c r="R85" s="98">
        <f t="shared" si="31"/>
        <v>5.9573437268407803E-2</v>
      </c>
      <c r="S85" s="98">
        <f t="shared" si="32"/>
        <v>4.833846310123846E-3</v>
      </c>
      <c r="T85" s="99">
        <f t="shared" si="42"/>
        <v>2.9000000000000001E-2</v>
      </c>
      <c r="U85" s="98">
        <f t="shared" si="33"/>
        <v>6.0649132564775998E-2</v>
      </c>
      <c r="V85" s="98">
        <f t="shared" si="34"/>
        <v>4.9188170148415367E-3</v>
      </c>
      <c r="W85" s="99">
        <f t="shared" si="43"/>
        <v>0.03</v>
      </c>
      <c r="X85" s="98">
        <f t="shared" si="35"/>
        <v>6.1726193285741582E-2</v>
      </c>
      <c r="Y85" s="103">
        <f t="shared" si="36"/>
        <v>5.0038164680046293E-3</v>
      </c>
    </row>
    <row r="86" spans="2:25" x14ac:dyDescent="0.25">
      <c r="B86" s="108">
        <v>2095</v>
      </c>
      <c r="C86" s="98">
        <v>0.03</v>
      </c>
      <c r="D86" s="98">
        <f t="shared" si="22"/>
        <v>2.4662697723036864E-3</v>
      </c>
      <c r="E86" s="99">
        <f t="shared" si="37"/>
        <v>2.1999999999999999E-2</v>
      </c>
      <c r="F86" s="98">
        <f t="shared" si="23"/>
        <v>5.3147823370997438E-2</v>
      </c>
      <c r="G86" s="98">
        <f t="shared" si="24"/>
        <v>4.3246248475392601E-3</v>
      </c>
      <c r="H86" s="99">
        <f t="shared" si="38"/>
        <v>2.35E-2</v>
      </c>
      <c r="I86" s="98">
        <f t="shared" si="25"/>
        <v>5.4749649969926706E-2</v>
      </c>
      <c r="J86" s="98">
        <f t="shared" si="26"/>
        <v>4.4518334451257857E-3</v>
      </c>
      <c r="K86" s="93">
        <f t="shared" si="39"/>
        <v>2.5000000000000001E-2</v>
      </c>
      <c r="L86" s="102">
        <f t="shared" si="27"/>
        <v>5.6354523178660854E-2</v>
      </c>
      <c r="M86" s="98">
        <f t="shared" si="28"/>
        <v>4.5791065166014278E-3</v>
      </c>
      <c r="N86" s="99">
        <f t="shared" si="40"/>
        <v>2.6499999999999999E-2</v>
      </c>
      <c r="O86" s="98">
        <f t="shared" si="29"/>
        <v>5.7962449953282702E-2</v>
      </c>
      <c r="P86" s="98">
        <f t="shared" si="30"/>
        <v>4.7064441191739803E-3</v>
      </c>
      <c r="Q86" s="99">
        <f t="shared" si="41"/>
        <v>2.8000000000000001E-2</v>
      </c>
      <c r="R86" s="98">
        <f t="shared" si="31"/>
        <v>5.9573437268407803E-2</v>
      </c>
      <c r="S86" s="98">
        <f t="shared" si="32"/>
        <v>4.833846310123846E-3</v>
      </c>
      <c r="T86" s="99">
        <f t="shared" si="42"/>
        <v>2.9000000000000001E-2</v>
      </c>
      <c r="U86" s="98">
        <f t="shared" si="33"/>
        <v>6.0649132564775998E-2</v>
      </c>
      <c r="V86" s="98">
        <f t="shared" si="34"/>
        <v>4.9188170148415367E-3</v>
      </c>
      <c r="W86" s="99">
        <f t="shared" si="43"/>
        <v>0.03</v>
      </c>
      <c r="X86" s="98">
        <f t="shared" si="35"/>
        <v>6.1726193285741582E-2</v>
      </c>
      <c r="Y86" s="103">
        <f t="shared" si="36"/>
        <v>5.0038164680046293E-3</v>
      </c>
    </row>
    <row r="87" spans="2:25" x14ac:dyDescent="0.25">
      <c r="B87" s="108">
        <v>2096</v>
      </c>
      <c r="C87" s="98">
        <v>0.03</v>
      </c>
      <c r="D87" s="98">
        <f t="shared" si="22"/>
        <v>2.4662697723036864E-3</v>
      </c>
      <c r="E87" s="99">
        <f t="shared" si="37"/>
        <v>2.1999999999999999E-2</v>
      </c>
      <c r="F87" s="98">
        <f t="shared" si="23"/>
        <v>5.3147823370997438E-2</v>
      </c>
      <c r="G87" s="98">
        <f t="shared" si="24"/>
        <v>4.3246248475392601E-3</v>
      </c>
      <c r="H87" s="99">
        <f t="shared" si="38"/>
        <v>2.35E-2</v>
      </c>
      <c r="I87" s="98">
        <f t="shared" si="25"/>
        <v>5.4749649969926706E-2</v>
      </c>
      <c r="J87" s="98">
        <f t="shared" si="26"/>
        <v>4.4518334451257857E-3</v>
      </c>
      <c r="K87" s="93">
        <f t="shared" si="39"/>
        <v>2.5000000000000001E-2</v>
      </c>
      <c r="L87" s="102">
        <f t="shared" si="27"/>
        <v>5.6354523178660854E-2</v>
      </c>
      <c r="M87" s="98">
        <f t="shared" si="28"/>
        <v>4.5791065166014278E-3</v>
      </c>
      <c r="N87" s="99">
        <f t="shared" si="40"/>
        <v>2.6499999999999999E-2</v>
      </c>
      <c r="O87" s="98">
        <f t="shared" si="29"/>
        <v>5.7962449953282702E-2</v>
      </c>
      <c r="P87" s="98">
        <f t="shared" si="30"/>
        <v>4.7064441191739803E-3</v>
      </c>
      <c r="Q87" s="99">
        <f t="shared" si="41"/>
        <v>2.8000000000000001E-2</v>
      </c>
      <c r="R87" s="98">
        <f t="shared" si="31"/>
        <v>5.9573437268407803E-2</v>
      </c>
      <c r="S87" s="98">
        <f t="shared" si="32"/>
        <v>4.833846310123846E-3</v>
      </c>
      <c r="T87" s="99">
        <f t="shared" si="42"/>
        <v>2.9000000000000001E-2</v>
      </c>
      <c r="U87" s="98">
        <f t="shared" si="33"/>
        <v>6.0649132564775998E-2</v>
      </c>
      <c r="V87" s="98">
        <f t="shared" si="34"/>
        <v>4.9188170148415367E-3</v>
      </c>
      <c r="W87" s="99">
        <f t="shared" si="43"/>
        <v>0.03</v>
      </c>
      <c r="X87" s="98">
        <f t="shared" si="35"/>
        <v>6.1726193285741582E-2</v>
      </c>
      <c r="Y87" s="103">
        <f t="shared" si="36"/>
        <v>5.0038164680046293E-3</v>
      </c>
    </row>
    <row r="88" spans="2:25" x14ac:dyDescent="0.25">
      <c r="B88" s="106">
        <v>2097</v>
      </c>
      <c r="C88" s="98">
        <v>0.03</v>
      </c>
      <c r="D88" s="98">
        <f t="shared" si="22"/>
        <v>2.4662697723036864E-3</v>
      </c>
      <c r="E88" s="99">
        <f t="shared" si="37"/>
        <v>2.1999999999999999E-2</v>
      </c>
      <c r="F88" s="98">
        <f t="shared" si="23"/>
        <v>5.3147823370997438E-2</v>
      </c>
      <c r="G88" s="98">
        <f t="shared" si="24"/>
        <v>4.3246248475392601E-3</v>
      </c>
      <c r="H88" s="99">
        <f t="shared" si="38"/>
        <v>2.35E-2</v>
      </c>
      <c r="I88" s="98">
        <f t="shared" si="25"/>
        <v>5.4749649969926706E-2</v>
      </c>
      <c r="J88" s="98">
        <f t="shared" si="26"/>
        <v>4.4518334451257857E-3</v>
      </c>
      <c r="K88" s="93">
        <f t="shared" si="39"/>
        <v>2.5000000000000001E-2</v>
      </c>
      <c r="L88" s="102">
        <f t="shared" si="27"/>
        <v>5.6354523178660854E-2</v>
      </c>
      <c r="M88" s="98">
        <f t="shared" si="28"/>
        <v>4.5791065166014278E-3</v>
      </c>
      <c r="N88" s="99">
        <f t="shared" si="40"/>
        <v>2.6499999999999999E-2</v>
      </c>
      <c r="O88" s="98">
        <f t="shared" si="29"/>
        <v>5.7962449953282702E-2</v>
      </c>
      <c r="P88" s="98">
        <f t="shared" si="30"/>
        <v>4.7064441191739803E-3</v>
      </c>
      <c r="Q88" s="99">
        <f t="shared" si="41"/>
        <v>2.8000000000000001E-2</v>
      </c>
      <c r="R88" s="98">
        <f t="shared" si="31"/>
        <v>5.9573437268407803E-2</v>
      </c>
      <c r="S88" s="98">
        <f t="shared" si="32"/>
        <v>4.833846310123846E-3</v>
      </c>
      <c r="T88" s="99">
        <f t="shared" si="42"/>
        <v>2.9000000000000001E-2</v>
      </c>
      <c r="U88" s="98">
        <f t="shared" si="33"/>
        <v>6.0649132564775998E-2</v>
      </c>
      <c r="V88" s="98">
        <f t="shared" si="34"/>
        <v>4.9188170148415367E-3</v>
      </c>
      <c r="W88" s="99">
        <f t="shared" si="43"/>
        <v>0.03</v>
      </c>
      <c r="X88" s="98">
        <f t="shared" si="35"/>
        <v>6.1726193285741582E-2</v>
      </c>
      <c r="Y88" s="103">
        <f t="shared" si="36"/>
        <v>5.0038164680046293E-3</v>
      </c>
    </row>
    <row r="89" spans="2:25" x14ac:dyDescent="0.25">
      <c r="B89" s="108">
        <v>2098</v>
      </c>
      <c r="C89" s="98">
        <v>0.03</v>
      </c>
      <c r="D89" s="98">
        <f t="shared" si="22"/>
        <v>2.4662697723036864E-3</v>
      </c>
      <c r="E89" s="99">
        <f t="shared" si="37"/>
        <v>2.1999999999999999E-2</v>
      </c>
      <c r="F89" s="98">
        <f t="shared" si="23"/>
        <v>5.3147823370997438E-2</v>
      </c>
      <c r="G89" s="98">
        <f t="shared" si="24"/>
        <v>4.3246248475392601E-3</v>
      </c>
      <c r="H89" s="99">
        <f t="shared" si="38"/>
        <v>2.35E-2</v>
      </c>
      <c r="I89" s="98">
        <f t="shared" si="25"/>
        <v>5.4749649969926706E-2</v>
      </c>
      <c r="J89" s="98">
        <f t="shared" si="26"/>
        <v>4.4518334451257857E-3</v>
      </c>
      <c r="K89" s="93">
        <f t="shared" si="39"/>
        <v>2.5000000000000001E-2</v>
      </c>
      <c r="L89" s="102">
        <f t="shared" si="27"/>
        <v>5.6354523178660854E-2</v>
      </c>
      <c r="M89" s="98">
        <f t="shared" si="28"/>
        <v>4.5791065166014278E-3</v>
      </c>
      <c r="N89" s="99">
        <f t="shared" si="40"/>
        <v>2.6499999999999999E-2</v>
      </c>
      <c r="O89" s="98">
        <f t="shared" si="29"/>
        <v>5.7962449953282702E-2</v>
      </c>
      <c r="P89" s="98">
        <f t="shared" si="30"/>
        <v>4.7064441191739803E-3</v>
      </c>
      <c r="Q89" s="99">
        <f t="shared" si="41"/>
        <v>2.8000000000000001E-2</v>
      </c>
      <c r="R89" s="98">
        <f t="shared" si="31"/>
        <v>5.9573437268407803E-2</v>
      </c>
      <c r="S89" s="98">
        <f t="shared" si="32"/>
        <v>4.833846310123846E-3</v>
      </c>
      <c r="T89" s="99">
        <f t="shared" si="42"/>
        <v>2.9000000000000001E-2</v>
      </c>
      <c r="U89" s="98">
        <f t="shared" si="33"/>
        <v>6.0649132564775998E-2</v>
      </c>
      <c r="V89" s="98">
        <f t="shared" si="34"/>
        <v>4.9188170148415367E-3</v>
      </c>
      <c r="W89" s="99">
        <f t="shared" si="43"/>
        <v>0.03</v>
      </c>
      <c r="X89" s="98">
        <f t="shared" si="35"/>
        <v>6.1726193285741582E-2</v>
      </c>
      <c r="Y89" s="103">
        <f t="shared" si="36"/>
        <v>5.0038164680046293E-3</v>
      </c>
    </row>
    <row r="90" spans="2:25" x14ac:dyDescent="0.25">
      <c r="B90" s="108">
        <v>2099</v>
      </c>
      <c r="C90" s="98">
        <v>0.03</v>
      </c>
      <c r="D90" s="98">
        <f t="shared" si="22"/>
        <v>2.4662697723036864E-3</v>
      </c>
      <c r="E90" s="99">
        <f t="shared" si="37"/>
        <v>2.1999999999999999E-2</v>
      </c>
      <c r="F90" s="98">
        <f t="shared" si="23"/>
        <v>5.3147823370997438E-2</v>
      </c>
      <c r="G90" s="98">
        <f t="shared" si="24"/>
        <v>4.3246248475392601E-3</v>
      </c>
      <c r="H90" s="99">
        <f t="shared" si="38"/>
        <v>2.35E-2</v>
      </c>
      <c r="I90" s="98">
        <f t="shared" si="25"/>
        <v>5.4749649969926706E-2</v>
      </c>
      <c r="J90" s="98">
        <f t="shared" si="26"/>
        <v>4.4518334451257857E-3</v>
      </c>
      <c r="K90" s="93">
        <f t="shared" si="39"/>
        <v>2.5000000000000001E-2</v>
      </c>
      <c r="L90" s="102">
        <f t="shared" si="27"/>
        <v>5.6354523178660854E-2</v>
      </c>
      <c r="M90" s="98">
        <f t="shared" si="28"/>
        <v>4.5791065166014278E-3</v>
      </c>
      <c r="N90" s="99">
        <f t="shared" si="40"/>
        <v>2.6499999999999999E-2</v>
      </c>
      <c r="O90" s="98">
        <f t="shared" si="29"/>
        <v>5.7962449953282702E-2</v>
      </c>
      <c r="P90" s="98">
        <f t="shared" si="30"/>
        <v>4.7064441191739803E-3</v>
      </c>
      <c r="Q90" s="99">
        <f t="shared" si="41"/>
        <v>2.8000000000000001E-2</v>
      </c>
      <c r="R90" s="98">
        <f t="shared" si="31"/>
        <v>5.9573437268407803E-2</v>
      </c>
      <c r="S90" s="98">
        <f t="shared" si="32"/>
        <v>4.833846310123846E-3</v>
      </c>
      <c r="T90" s="99">
        <f t="shared" si="42"/>
        <v>2.9000000000000001E-2</v>
      </c>
      <c r="U90" s="98">
        <f t="shared" si="33"/>
        <v>6.0649132564775998E-2</v>
      </c>
      <c r="V90" s="98">
        <f t="shared" si="34"/>
        <v>4.9188170148415367E-3</v>
      </c>
      <c r="W90" s="99">
        <f t="shared" si="43"/>
        <v>0.03</v>
      </c>
      <c r="X90" s="98">
        <f t="shared" si="35"/>
        <v>6.1726193285741582E-2</v>
      </c>
      <c r="Y90" s="103">
        <f t="shared" si="36"/>
        <v>5.0038164680046293E-3</v>
      </c>
    </row>
    <row r="91" spans="2:25" x14ac:dyDescent="0.25">
      <c r="B91" s="106">
        <v>2100</v>
      </c>
      <c r="C91" s="98">
        <v>0.03</v>
      </c>
      <c r="D91" s="98">
        <f t="shared" si="22"/>
        <v>2.4662697723036864E-3</v>
      </c>
      <c r="E91" s="99">
        <f t="shared" si="37"/>
        <v>2.1999999999999999E-2</v>
      </c>
      <c r="F91" s="98">
        <f t="shared" si="23"/>
        <v>5.3147823370997438E-2</v>
      </c>
      <c r="G91" s="98">
        <f t="shared" si="24"/>
        <v>4.3246248475392601E-3</v>
      </c>
      <c r="H91" s="99">
        <f t="shared" si="38"/>
        <v>2.35E-2</v>
      </c>
      <c r="I91" s="98">
        <f t="shared" si="25"/>
        <v>5.4749649969926706E-2</v>
      </c>
      <c r="J91" s="98">
        <f t="shared" si="26"/>
        <v>4.4518334451257857E-3</v>
      </c>
      <c r="K91" s="93">
        <f t="shared" si="39"/>
        <v>2.5000000000000001E-2</v>
      </c>
      <c r="L91" s="102">
        <f t="shared" si="27"/>
        <v>5.6354523178660854E-2</v>
      </c>
      <c r="M91" s="98">
        <f t="shared" si="28"/>
        <v>4.5791065166014278E-3</v>
      </c>
      <c r="N91" s="99">
        <f t="shared" si="40"/>
        <v>2.6499999999999999E-2</v>
      </c>
      <c r="O91" s="98">
        <f t="shared" si="29"/>
        <v>5.7962449953282702E-2</v>
      </c>
      <c r="P91" s="98">
        <f t="shared" si="30"/>
        <v>4.7064441191739803E-3</v>
      </c>
      <c r="Q91" s="99">
        <f t="shared" si="41"/>
        <v>2.8000000000000001E-2</v>
      </c>
      <c r="R91" s="98">
        <f t="shared" si="31"/>
        <v>5.9573437268407803E-2</v>
      </c>
      <c r="S91" s="98">
        <f t="shared" si="32"/>
        <v>4.833846310123846E-3</v>
      </c>
      <c r="T91" s="99">
        <f t="shared" si="42"/>
        <v>2.9000000000000001E-2</v>
      </c>
      <c r="U91" s="98">
        <f t="shared" si="33"/>
        <v>6.0649132564775998E-2</v>
      </c>
      <c r="V91" s="98">
        <f t="shared" si="34"/>
        <v>4.9188170148415367E-3</v>
      </c>
      <c r="W91" s="99">
        <f t="shared" si="43"/>
        <v>0.03</v>
      </c>
      <c r="X91" s="98">
        <f t="shared" si="35"/>
        <v>6.1726193285741582E-2</v>
      </c>
      <c r="Y91" s="103">
        <f t="shared" si="36"/>
        <v>5.0038164680046293E-3</v>
      </c>
    </row>
    <row r="92" spans="2:25" x14ac:dyDescent="0.25">
      <c r="B92" s="108">
        <v>2101</v>
      </c>
      <c r="C92" s="98">
        <v>0.03</v>
      </c>
      <c r="D92" s="98">
        <f t="shared" ref="D92:D112" si="44">+((1+C92)^(1/12))-1</f>
        <v>2.4662697723036864E-3</v>
      </c>
      <c r="E92" s="99">
        <f t="shared" si="37"/>
        <v>2.1999999999999999E-2</v>
      </c>
      <c r="F92" s="98">
        <f t="shared" ref="F92:F112" si="45">+((1+((((((1+$C92)^(0.25))-1)/(1+(((1+$C92)^(0.25))-1))*4)+E92)/4)/(1-((((((1+$C92)^(0.25))-1)/(1+(((1+$C92)^(0.25))-1))*4)+E92)/4)))^(12/3))-1</f>
        <v>5.3147823370997438E-2</v>
      </c>
      <c r="G92" s="98">
        <f t="shared" ref="G92:G112" si="46">+((1+F92)^(1/12))-1</f>
        <v>4.3246248475392601E-3</v>
      </c>
      <c r="H92" s="99">
        <f t="shared" si="38"/>
        <v>2.35E-2</v>
      </c>
      <c r="I92" s="98">
        <f t="shared" ref="I92:I112" si="47">+((1+((((((1+$C92)^(0.25))-1)/(1+(((1+$C92)^(0.25))-1))*4)+H92)/4)/(1-((((((1+$C92)^(0.25))-1)/(1+(((1+$C92)^(0.25))-1))*4)+H92)/4)))^(12/3))-1</f>
        <v>5.4749649969926706E-2</v>
      </c>
      <c r="J92" s="98">
        <f t="shared" ref="J92:J112" si="48">+((1+I92)^(1/12))-1</f>
        <v>4.4518334451257857E-3</v>
      </c>
      <c r="K92" s="93">
        <f t="shared" si="39"/>
        <v>2.5000000000000001E-2</v>
      </c>
      <c r="L92" s="102">
        <f t="shared" ref="L92:L112" si="49">+((1+((((((1+$C92)^(0.25))-1)/(1+(((1+$C92)^(0.25))-1))*4)+K92)/4)/(1-((((((1+$C92)^(0.25))-1)/(1+(((1+$C92)^(0.25))-1))*4)+K92)/4)))^(12/3))-1</f>
        <v>5.6354523178660854E-2</v>
      </c>
      <c r="M92" s="98">
        <f t="shared" ref="M92:M112" si="50">+((1+L92)^(1/12))-1</f>
        <v>4.5791065166014278E-3</v>
      </c>
      <c r="N92" s="99">
        <f t="shared" si="40"/>
        <v>2.6499999999999999E-2</v>
      </c>
      <c r="O92" s="98">
        <f t="shared" ref="O92:O112" si="51">+((1+((((((1+$C92)^(0.25))-1)/(1+(((1+$C92)^(0.25))-1))*4)+N92)/4)/(1-((((((1+$C92)^(0.25))-1)/(1+(((1+$C92)^(0.25))-1))*4)+N92)/4)))^(12/3))-1</f>
        <v>5.7962449953282702E-2</v>
      </c>
      <c r="P92" s="98">
        <f t="shared" ref="P92:P112" si="52">+((1+O92)^(1/12))-1</f>
        <v>4.7064441191739803E-3</v>
      </c>
      <c r="Q92" s="99">
        <f t="shared" si="41"/>
        <v>2.8000000000000001E-2</v>
      </c>
      <c r="R92" s="98">
        <f t="shared" ref="R92:R112" si="53">+((1+((((((1+$C92)^(0.25))-1)/(1+(((1+$C92)^(0.25))-1))*4)+Q92)/4)/(1-((((((1+$C92)^(0.25))-1)/(1+(((1+$C92)^(0.25))-1))*4)+Q92)/4)))^(12/3))-1</f>
        <v>5.9573437268407803E-2</v>
      </c>
      <c r="S92" s="98">
        <f t="shared" ref="S92:S112" si="54">+((1+R92)^(1/12))-1</f>
        <v>4.833846310123846E-3</v>
      </c>
      <c r="T92" s="99">
        <f t="shared" si="42"/>
        <v>2.9000000000000001E-2</v>
      </c>
      <c r="U92" s="98">
        <f t="shared" ref="U92:U112" si="55">+((1+((((((1+$C92)^(0.25))-1)/(1+(((1+$C92)^(0.25))-1))*4)+T92)/4)/(1-((((((1+$C92)^(0.25))-1)/(1+(((1+$C92)^(0.25))-1))*4)+T92)/4)))^(12/3))-1</f>
        <v>6.0649132564775998E-2</v>
      </c>
      <c r="V92" s="98">
        <f t="shared" ref="V92:V112" si="56">+((1+U92)^(1/12))-1</f>
        <v>4.9188170148415367E-3</v>
      </c>
      <c r="W92" s="99">
        <f t="shared" si="43"/>
        <v>0.03</v>
      </c>
      <c r="X92" s="98">
        <f t="shared" ref="X92:X112" si="57">+((1+((((((1+$C92)^(0.25))-1)/(1+(((1+$C92)^(0.25))-1))*4)+W92)/4)/(1-((((((1+$C92)^(0.25))-1)/(1+(((1+$C92)^(0.25))-1))*4)+W92)/4)))^(12/3))-1</f>
        <v>6.1726193285741582E-2</v>
      </c>
      <c r="Y92" s="103">
        <f t="shared" ref="Y92:Y112" si="58">+((1+X92)^(1/12))-1</f>
        <v>5.0038164680046293E-3</v>
      </c>
    </row>
    <row r="93" spans="2:25" x14ac:dyDescent="0.25">
      <c r="B93" s="108">
        <v>2102</v>
      </c>
      <c r="C93" s="98">
        <v>0.03</v>
      </c>
      <c r="D93" s="98">
        <f t="shared" si="44"/>
        <v>2.4662697723036864E-3</v>
      </c>
      <c r="E93" s="99">
        <f t="shared" si="37"/>
        <v>2.1999999999999999E-2</v>
      </c>
      <c r="F93" s="98">
        <f t="shared" si="45"/>
        <v>5.3147823370997438E-2</v>
      </c>
      <c r="G93" s="98">
        <f t="shared" si="46"/>
        <v>4.3246248475392601E-3</v>
      </c>
      <c r="H93" s="99">
        <f t="shared" si="38"/>
        <v>2.35E-2</v>
      </c>
      <c r="I93" s="98">
        <f t="shared" si="47"/>
        <v>5.4749649969926706E-2</v>
      </c>
      <c r="J93" s="98">
        <f t="shared" si="48"/>
        <v>4.4518334451257857E-3</v>
      </c>
      <c r="K93" s="93">
        <f t="shared" si="39"/>
        <v>2.5000000000000001E-2</v>
      </c>
      <c r="L93" s="102">
        <f t="shared" si="49"/>
        <v>5.6354523178660854E-2</v>
      </c>
      <c r="M93" s="98">
        <f t="shared" si="50"/>
        <v>4.5791065166014278E-3</v>
      </c>
      <c r="N93" s="99">
        <f t="shared" si="40"/>
        <v>2.6499999999999999E-2</v>
      </c>
      <c r="O93" s="98">
        <f t="shared" si="51"/>
        <v>5.7962449953282702E-2</v>
      </c>
      <c r="P93" s="98">
        <f t="shared" si="52"/>
        <v>4.7064441191739803E-3</v>
      </c>
      <c r="Q93" s="99">
        <f t="shared" si="41"/>
        <v>2.8000000000000001E-2</v>
      </c>
      <c r="R93" s="98">
        <f t="shared" si="53"/>
        <v>5.9573437268407803E-2</v>
      </c>
      <c r="S93" s="98">
        <f t="shared" si="54"/>
        <v>4.833846310123846E-3</v>
      </c>
      <c r="T93" s="99">
        <f t="shared" si="42"/>
        <v>2.9000000000000001E-2</v>
      </c>
      <c r="U93" s="98">
        <f t="shared" si="55"/>
        <v>6.0649132564775998E-2</v>
      </c>
      <c r="V93" s="98">
        <f t="shared" si="56"/>
        <v>4.9188170148415367E-3</v>
      </c>
      <c r="W93" s="99">
        <f t="shared" si="43"/>
        <v>0.03</v>
      </c>
      <c r="X93" s="98">
        <f t="shared" si="57"/>
        <v>6.1726193285741582E-2</v>
      </c>
      <c r="Y93" s="103">
        <f t="shared" si="58"/>
        <v>5.0038164680046293E-3</v>
      </c>
    </row>
    <row r="94" spans="2:25" x14ac:dyDescent="0.25">
      <c r="B94" s="106">
        <v>2103</v>
      </c>
      <c r="C94" s="98">
        <v>0.03</v>
      </c>
      <c r="D94" s="98">
        <f t="shared" si="44"/>
        <v>2.4662697723036864E-3</v>
      </c>
      <c r="E94" s="99">
        <f t="shared" si="37"/>
        <v>2.1999999999999999E-2</v>
      </c>
      <c r="F94" s="98">
        <f t="shared" si="45"/>
        <v>5.3147823370997438E-2</v>
      </c>
      <c r="G94" s="98">
        <f t="shared" si="46"/>
        <v>4.3246248475392601E-3</v>
      </c>
      <c r="H94" s="99">
        <f t="shared" si="38"/>
        <v>2.35E-2</v>
      </c>
      <c r="I94" s="98">
        <f t="shared" si="47"/>
        <v>5.4749649969926706E-2</v>
      </c>
      <c r="J94" s="98">
        <f t="shared" si="48"/>
        <v>4.4518334451257857E-3</v>
      </c>
      <c r="K94" s="93">
        <f t="shared" si="39"/>
        <v>2.5000000000000001E-2</v>
      </c>
      <c r="L94" s="102">
        <f t="shared" si="49"/>
        <v>5.6354523178660854E-2</v>
      </c>
      <c r="M94" s="98">
        <f t="shared" si="50"/>
        <v>4.5791065166014278E-3</v>
      </c>
      <c r="N94" s="99">
        <f t="shared" si="40"/>
        <v>2.6499999999999999E-2</v>
      </c>
      <c r="O94" s="98">
        <f t="shared" si="51"/>
        <v>5.7962449953282702E-2</v>
      </c>
      <c r="P94" s="98">
        <f t="shared" si="52"/>
        <v>4.7064441191739803E-3</v>
      </c>
      <c r="Q94" s="99">
        <f t="shared" si="41"/>
        <v>2.8000000000000001E-2</v>
      </c>
      <c r="R94" s="98">
        <f t="shared" si="53"/>
        <v>5.9573437268407803E-2</v>
      </c>
      <c r="S94" s="98">
        <f t="shared" si="54"/>
        <v>4.833846310123846E-3</v>
      </c>
      <c r="T94" s="99">
        <f t="shared" si="42"/>
        <v>2.9000000000000001E-2</v>
      </c>
      <c r="U94" s="98">
        <f t="shared" si="55"/>
        <v>6.0649132564775998E-2</v>
      </c>
      <c r="V94" s="98">
        <f t="shared" si="56"/>
        <v>4.9188170148415367E-3</v>
      </c>
      <c r="W94" s="99">
        <f t="shared" si="43"/>
        <v>0.03</v>
      </c>
      <c r="X94" s="98">
        <f t="shared" si="57"/>
        <v>6.1726193285741582E-2</v>
      </c>
      <c r="Y94" s="103">
        <f t="shared" si="58"/>
        <v>5.0038164680046293E-3</v>
      </c>
    </row>
    <row r="95" spans="2:25" x14ac:dyDescent="0.25">
      <c r="B95" s="108">
        <v>2104</v>
      </c>
      <c r="C95" s="98">
        <v>0.03</v>
      </c>
      <c r="D95" s="98">
        <f t="shared" si="44"/>
        <v>2.4662697723036864E-3</v>
      </c>
      <c r="E95" s="99">
        <f t="shared" si="37"/>
        <v>2.1999999999999999E-2</v>
      </c>
      <c r="F95" s="98">
        <f t="shared" si="45"/>
        <v>5.3147823370997438E-2</v>
      </c>
      <c r="G95" s="98">
        <f t="shared" si="46"/>
        <v>4.3246248475392601E-3</v>
      </c>
      <c r="H95" s="99">
        <f t="shared" si="38"/>
        <v>2.35E-2</v>
      </c>
      <c r="I95" s="98">
        <f t="shared" si="47"/>
        <v>5.4749649969926706E-2</v>
      </c>
      <c r="J95" s="98">
        <f t="shared" si="48"/>
        <v>4.4518334451257857E-3</v>
      </c>
      <c r="K95" s="93">
        <f t="shared" si="39"/>
        <v>2.5000000000000001E-2</v>
      </c>
      <c r="L95" s="102">
        <f t="shared" si="49"/>
        <v>5.6354523178660854E-2</v>
      </c>
      <c r="M95" s="98">
        <f t="shared" si="50"/>
        <v>4.5791065166014278E-3</v>
      </c>
      <c r="N95" s="99">
        <f t="shared" si="40"/>
        <v>2.6499999999999999E-2</v>
      </c>
      <c r="O95" s="98">
        <f t="shared" si="51"/>
        <v>5.7962449953282702E-2</v>
      </c>
      <c r="P95" s="98">
        <f t="shared" si="52"/>
        <v>4.7064441191739803E-3</v>
      </c>
      <c r="Q95" s="99">
        <f t="shared" si="41"/>
        <v>2.8000000000000001E-2</v>
      </c>
      <c r="R95" s="98">
        <f t="shared" si="53"/>
        <v>5.9573437268407803E-2</v>
      </c>
      <c r="S95" s="98">
        <f t="shared" si="54"/>
        <v>4.833846310123846E-3</v>
      </c>
      <c r="T95" s="99">
        <f t="shared" si="42"/>
        <v>2.9000000000000001E-2</v>
      </c>
      <c r="U95" s="98">
        <f t="shared" si="55"/>
        <v>6.0649132564775998E-2</v>
      </c>
      <c r="V95" s="98">
        <f t="shared" si="56"/>
        <v>4.9188170148415367E-3</v>
      </c>
      <c r="W95" s="99">
        <f t="shared" si="43"/>
        <v>0.03</v>
      </c>
      <c r="X95" s="98">
        <f t="shared" si="57"/>
        <v>6.1726193285741582E-2</v>
      </c>
      <c r="Y95" s="103">
        <f t="shared" si="58"/>
        <v>5.0038164680046293E-3</v>
      </c>
    </row>
    <row r="96" spans="2:25" x14ac:dyDescent="0.25">
      <c r="B96" s="108">
        <v>2105</v>
      </c>
      <c r="C96" s="98">
        <v>0.03</v>
      </c>
      <c r="D96" s="98">
        <f t="shared" si="44"/>
        <v>2.4662697723036864E-3</v>
      </c>
      <c r="E96" s="99">
        <f t="shared" si="37"/>
        <v>2.1999999999999999E-2</v>
      </c>
      <c r="F96" s="98">
        <f t="shared" si="45"/>
        <v>5.3147823370997438E-2</v>
      </c>
      <c r="G96" s="98">
        <f t="shared" si="46"/>
        <v>4.3246248475392601E-3</v>
      </c>
      <c r="H96" s="99">
        <f t="shared" si="38"/>
        <v>2.35E-2</v>
      </c>
      <c r="I96" s="98">
        <f t="shared" si="47"/>
        <v>5.4749649969926706E-2</v>
      </c>
      <c r="J96" s="98">
        <f t="shared" si="48"/>
        <v>4.4518334451257857E-3</v>
      </c>
      <c r="K96" s="93">
        <f t="shared" si="39"/>
        <v>2.5000000000000001E-2</v>
      </c>
      <c r="L96" s="102">
        <f t="shared" si="49"/>
        <v>5.6354523178660854E-2</v>
      </c>
      <c r="M96" s="98">
        <f t="shared" si="50"/>
        <v>4.5791065166014278E-3</v>
      </c>
      <c r="N96" s="99">
        <f t="shared" si="40"/>
        <v>2.6499999999999999E-2</v>
      </c>
      <c r="O96" s="98">
        <f t="shared" si="51"/>
        <v>5.7962449953282702E-2</v>
      </c>
      <c r="P96" s="98">
        <f t="shared" si="52"/>
        <v>4.7064441191739803E-3</v>
      </c>
      <c r="Q96" s="99">
        <f t="shared" si="41"/>
        <v>2.8000000000000001E-2</v>
      </c>
      <c r="R96" s="98">
        <f t="shared" si="53"/>
        <v>5.9573437268407803E-2</v>
      </c>
      <c r="S96" s="98">
        <f t="shared" si="54"/>
        <v>4.833846310123846E-3</v>
      </c>
      <c r="T96" s="99">
        <f t="shared" si="42"/>
        <v>2.9000000000000001E-2</v>
      </c>
      <c r="U96" s="98">
        <f t="shared" si="55"/>
        <v>6.0649132564775998E-2</v>
      </c>
      <c r="V96" s="98">
        <f t="shared" si="56"/>
        <v>4.9188170148415367E-3</v>
      </c>
      <c r="W96" s="99">
        <f t="shared" si="43"/>
        <v>0.03</v>
      </c>
      <c r="X96" s="98">
        <f t="shared" si="57"/>
        <v>6.1726193285741582E-2</v>
      </c>
      <c r="Y96" s="103">
        <f t="shared" si="58"/>
        <v>5.0038164680046293E-3</v>
      </c>
    </row>
    <row r="97" spans="2:25" x14ac:dyDescent="0.25">
      <c r="B97" s="106">
        <v>2106</v>
      </c>
      <c r="C97" s="98">
        <v>0.03</v>
      </c>
      <c r="D97" s="98">
        <f t="shared" si="44"/>
        <v>2.4662697723036864E-3</v>
      </c>
      <c r="E97" s="99">
        <f t="shared" si="37"/>
        <v>2.1999999999999999E-2</v>
      </c>
      <c r="F97" s="98">
        <f t="shared" si="45"/>
        <v>5.3147823370997438E-2</v>
      </c>
      <c r="G97" s="98">
        <f t="shared" si="46"/>
        <v>4.3246248475392601E-3</v>
      </c>
      <c r="H97" s="99">
        <f t="shared" si="38"/>
        <v>2.35E-2</v>
      </c>
      <c r="I97" s="98">
        <f t="shared" si="47"/>
        <v>5.4749649969926706E-2</v>
      </c>
      <c r="J97" s="98">
        <f t="shared" si="48"/>
        <v>4.4518334451257857E-3</v>
      </c>
      <c r="K97" s="93">
        <f t="shared" si="39"/>
        <v>2.5000000000000001E-2</v>
      </c>
      <c r="L97" s="102">
        <f t="shared" si="49"/>
        <v>5.6354523178660854E-2</v>
      </c>
      <c r="M97" s="98">
        <f t="shared" si="50"/>
        <v>4.5791065166014278E-3</v>
      </c>
      <c r="N97" s="99">
        <f t="shared" si="40"/>
        <v>2.6499999999999999E-2</v>
      </c>
      <c r="O97" s="98">
        <f t="shared" si="51"/>
        <v>5.7962449953282702E-2</v>
      </c>
      <c r="P97" s="98">
        <f t="shared" si="52"/>
        <v>4.7064441191739803E-3</v>
      </c>
      <c r="Q97" s="99">
        <f t="shared" si="41"/>
        <v>2.8000000000000001E-2</v>
      </c>
      <c r="R97" s="98">
        <f t="shared" si="53"/>
        <v>5.9573437268407803E-2</v>
      </c>
      <c r="S97" s="98">
        <f t="shared" si="54"/>
        <v>4.833846310123846E-3</v>
      </c>
      <c r="T97" s="99">
        <f t="shared" si="42"/>
        <v>2.9000000000000001E-2</v>
      </c>
      <c r="U97" s="98">
        <f t="shared" si="55"/>
        <v>6.0649132564775998E-2</v>
      </c>
      <c r="V97" s="98">
        <f t="shared" si="56"/>
        <v>4.9188170148415367E-3</v>
      </c>
      <c r="W97" s="99">
        <f t="shared" si="43"/>
        <v>0.03</v>
      </c>
      <c r="X97" s="98">
        <f t="shared" si="57"/>
        <v>6.1726193285741582E-2</v>
      </c>
      <c r="Y97" s="103">
        <f t="shared" si="58"/>
        <v>5.0038164680046293E-3</v>
      </c>
    </row>
    <row r="98" spans="2:25" x14ac:dyDescent="0.25">
      <c r="B98" s="106">
        <v>2107</v>
      </c>
      <c r="C98" s="98">
        <v>0.03</v>
      </c>
      <c r="D98" s="98">
        <f t="shared" si="44"/>
        <v>2.4662697723036864E-3</v>
      </c>
      <c r="E98" s="99">
        <f t="shared" si="37"/>
        <v>2.1999999999999999E-2</v>
      </c>
      <c r="F98" s="98">
        <f t="shared" si="45"/>
        <v>5.3147823370997438E-2</v>
      </c>
      <c r="G98" s="98">
        <f t="shared" si="46"/>
        <v>4.3246248475392601E-3</v>
      </c>
      <c r="H98" s="99">
        <f t="shared" si="38"/>
        <v>2.35E-2</v>
      </c>
      <c r="I98" s="98">
        <f t="shared" si="47"/>
        <v>5.4749649969926706E-2</v>
      </c>
      <c r="J98" s="98">
        <f t="shared" si="48"/>
        <v>4.4518334451257857E-3</v>
      </c>
      <c r="K98" s="93">
        <f t="shared" si="39"/>
        <v>2.5000000000000001E-2</v>
      </c>
      <c r="L98" s="102">
        <f t="shared" si="49"/>
        <v>5.6354523178660854E-2</v>
      </c>
      <c r="M98" s="98">
        <f t="shared" si="50"/>
        <v>4.5791065166014278E-3</v>
      </c>
      <c r="N98" s="99">
        <f t="shared" si="40"/>
        <v>2.6499999999999999E-2</v>
      </c>
      <c r="O98" s="98">
        <f t="shared" si="51"/>
        <v>5.7962449953282702E-2</v>
      </c>
      <c r="P98" s="98">
        <f t="shared" si="52"/>
        <v>4.7064441191739803E-3</v>
      </c>
      <c r="Q98" s="99">
        <f t="shared" si="41"/>
        <v>2.8000000000000001E-2</v>
      </c>
      <c r="R98" s="98">
        <f t="shared" si="53"/>
        <v>5.9573437268407803E-2</v>
      </c>
      <c r="S98" s="98">
        <f t="shared" si="54"/>
        <v>4.833846310123846E-3</v>
      </c>
      <c r="T98" s="99">
        <f t="shared" si="42"/>
        <v>2.9000000000000001E-2</v>
      </c>
      <c r="U98" s="98">
        <f t="shared" si="55"/>
        <v>6.0649132564775998E-2</v>
      </c>
      <c r="V98" s="98">
        <f t="shared" si="56"/>
        <v>4.9188170148415367E-3</v>
      </c>
      <c r="W98" s="99">
        <f t="shared" si="43"/>
        <v>0.03</v>
      </c>
      <c r="X98" s="98">
        <f t="shared" si="57"/>
        <v>6.1726193285741582E-2</v>
      </c>
      <c r="Y98" s="103">
        <f t="shared" si="58"/>
        <v>5.0038164680046293E-3</v>
      </c>
    </row>
    <row r="99" spans="2:25" x14ac:dyDescent="0.25">
      <c r="B99" s="108">
        <v>2108</v>
      </c>
      <c r="C99" s="98">
        <v>0.03</v>
      </c>
      <c r="D99" s="98">
        <f t="shared" si="44"/>
        <v>2.4662697723036864E-3</v>
      </c>
      <c r="E99" s="99">
        <f t="shared" si="37"/>
        <v>2.1999999999999999E-2</v>
      </c>
      <c r="F99" s="98">
        <f t="shared" si="45"/>
        <v>5.3147823370997438E-2</v>
      </c>
      <c r="G99" s="98">
        <f t="shared" si="46"/>
        <v>4.3246248475392601E-3</v>
      </c>
      <c r="H99" s="99">
        <f t="shared" si="38"/>
        <v>2.35E-2</v>
      </c>
      <c r="I99" s="98">
        <f t="shared" si="47"/>
        <v>5.4749649969926706E-2</v>
      </c>
      <c r="J99" s="98">
        <f t="shared" si="48"/>
        <v>4.4518334451257857E-3</v>
      </c>
      <c r="K99" s="93">
        <f t="shared" si="39"/>
        <v>2.5000000000000001E-2</v>
      </c>
      <c r="L99" s="102">
        <f t="shared" si="49"/>
        <v>5.6354523178660854E-2</v>
      </c>
      <c r="M99" s="98">
        <f t="shared" si="50"/>
        <v>4.5791065166014278E-3</v>
      </c>
      <c r="N99" s="99">
        <f t="shared" si="40"/>
        <v>2.6499999999999999E-2</v>
      </c>
      <c r="O99" s="98">
        <f t="shared" si="51"/>
        <v>5.7962449953282702E-2</v>
      </c>
      <c r="P99" s="98">
        <f t="shared" si="52"/>
        <v>4.7064441191739803E-3</v>
      </c>
      <c r="Q99" s="99">
        <f t="shared" si="41"/>
        <v>2.8000000000000001E-2</v>
      </c>
      <c r="R99" s="98">
        <f t="shared" si="53"/>
        <v>5.9573437268407803E-2</v>
      </c>
      <c r="S99" s="98">
        <f t="shared" si="54"/>
        <v>4.833846310123846E-3</v>
      </c>
      <c r="T99" s="99">
        <f t="shared" si="42"/>
        <v>2.9000000000000001E-2</v>
      </c>
      <c r="U99" s="98">
        <f t="shared" si="55"/>
        <v>6.0649132564775998E-2</v>
      </c>
      <c r="V99" s="98">
        <f t="shared" si="56"/>
        <v>4.9188170148415367E-3</v>
      </c>
      <c r="W99" s="99">
        <f t="shared" si="43"/>
        <v>0.03</v>
      </c>
      <c r="X99" s="98">
        <f t="shared" si="57"/>
        <v>6.1726193285741582E-2</v>
      </c>
      <c r="Y99" s="103">
        <f t="shared" si="58"/>
        <v>5.0038164680046293E-3</v>
      </c>
    </row>
    <row r="100" spans="2:25" x14ac:dyDescent="0.25">
      <c r="B100" s="108">
        <v>2109</v>
      </c>
      <c r="C100" s="98">
        <v>0.03</v>
      </c>
      <c r="D100" s="98">
        <f t="shared" si="44"/>
        <v>2.4662697723036864E-3</v>
      </c>
      <c r="E100" s="99">
        <f t="shared" si="37"/>
        <v>2.1999999999999999E-2</v>
      </c>
      <c r="F100" s="98">
        <f t="shared" si="45"/>
        <v>5.3147823370997438E-2</v>
      </c>
      <c r="G100" s="98">
        <f t="shared" si="46"/>
        <v>4.3246248475392601E-3</v>
      </c>
      <c r="H100" s="99">
        <f t="shared" si="38"/>
        <v>2.35E-2</v>
      </c>
      <c r="I100" s="98">
        <f t="shared" si="47"/>
        <v>5.4749649969926706E-2</v>
      </c>
      <c r="J100" s="98">
        <f t="shared" si="48"/>
        <v>4.4518334451257857E-3</v>
      </c>
      <c r="K100" s="93">
        <f t="shared" si="39"/>
        <v>2.5000000000000001E-2</v>
      </c>
      <c r="L100" s="102">
        <f t="shared" si="49"/>
        <v>5.6354523178660854E-2</v>
      </c>
      <c r="M100" s="98">
        <f t="shared" si="50"/>
        <v>4.5791065166014278E-3</v>
      </c>
      <c r="N100" s="99">
        <f t="shared" si="40"/>
        <v>2.6499999999999999E-2</v>
      </c>
      <c r="O100" s="98">
        <f t="shared" si="51"/>
        <v>5.7962449953282702E-2</v>
      </c>
      <c r="P100" s="98">
        <f t="shared" si="52"/>
        <v>4.7064441191739803E-3</v>
      </c>
      <c r="Q100" s="99">
        <f t="shared" si="41"/>
        <v>2.8000000000000001E-2</v>
      </c>
      <c r="R100" s="98">
        <f t="shared" si="53"/>
        <v>5.9573437268407803E-2</v>
      </c>
      <c r="S100" s="98">
        <f t="shared" si="54"/>
        <v>4.833846310123846E-3</v>
      </c>
      <c r="T100" s="99">
        <f t="shared" si="42"/>
        <v>2.9000000000000001E-2</v>
      </c>
      <c r="U100" s="98">
        <f t="shared" si="55"/>
        <v>6.0649132564775998E-2</v>
      </c>
      <c r="V100" s="98">
        <f t="shared" si="56"/>
        <v>4.9188170148415367E-3</v>
      </c>
      <c r="W100" s="99">
        <f t="shared" si="43"/>
        <v>0.03</v>
      </c>
      <c r="X100" s="98">
        <f t="shared" si="57"/>
        <v>6.1726193285741582E-2</v>
      </c>
      <c r="Y100" s="103">
        <f t="shared" si="58"/>
        <v>5.0038164680046293E-3</v>
      </c>
    </row>
    <row r="101" spans="2:25" x14ac:dyDescent="0.25">
      <c r="B101" s="106">
        <v>2110</v>
      </c>
      <c r="C101" s="98">
        <v>0.03</v>
      </c>
      <c r="D101" s="98">
        <f t="shared" si="44"/>
        <v>2.4662697723036864E-3</v>
      </c>
      <c r="E101" s="99">
        <f t="shared" si="37"/>
        <v>2.1999999999999999E-2</v>
      </c>
      <c r="F101" s="98">
        <f t="shared" si="45"/>
        <v>5.3147823370997438E-2</v>
      </c>
      <c r="G101" s="98">
        <f t="shared" si="46"/>
        <v>4.3246248475392601E-3</v>
      </c>
      <c r="H101" s="99">
        <f t="shared" si="38"/>
        <v>2.35E-2</v>
      </c>
      <c r="I101" s="98">
        <f t="shared" si="47"/>
        <v>5.4749649969926706E-2</v>
      </c>
      <c r="J101" s="98">
        <f t="shared" si="48"/>
        <v>4.4518334451257857E-3</v>
      </c>
      <c r="K101" s="93">
        <f t="shared" si="39"/>
        <v>2.5000000000000001E-2</v>
      </c>
      <c r="L101" s="102">
        <f t="shared" si="49"/>
        <v>5.6354523178660854E-2</v>
      </c>
      <c r="M101" s="98">
        <f t="shared" si="50"/>
        <v>4.5791065166014278E-3</v>
      </c>
      <c r="N101" s="99">
        <f t="shared" si="40"/>
        <v>2.6499999999999999E-2</v>
      </c>
      <c r="O101" s="98">
        <f t="shared" si="51"/>
        <v>5.7962449953282702E-2</v>
      </c>
      <c r="P101" s="98">
        <f t="shared" si="52"/>
        <v>4.7064441191739803E-3</v>
      </c>
      <c r="Q101" s="99">
        <f t="shared" si="41"/>
        <v>2.8000000000000001E-2</v>
      </c>
      <c r="R101" s="98">
        <f t="shared" si="53"/>
        <v>5.9573437268407803E-2</v>
      </c>
      <c r="S101" s="98">
        <f t="shared" si="54"/>
        <v>4.833846310123846E-3</v>
      </c>
      <c r="T101" s="99">
        <f t="shared" si="42"/>
        <v>2.9000000000000001E-2</v>
      </c>
      <c r="U101" s="98">
        <f t="shared" si="55"/>
        <v>6.0649132564775998E-2</v>
      </c>
      <c r="V101" s="98">
        <f t="shared" si="56"/>
        <v>4.9188170148415367E-3</v>
      </c>
      <c r="W101" s="99">
        <f t="shared" si="43"/>
        <v>0.03</v>
      </c>
      <c r="X101" s="98">
        <f t="shared" si="57"/>
        <v>6.1726193285741582E-2</v>
      </c>
      <c r="Y101" s="103">
        <f t="shared" si="58"/>
        <v>5.0038164680046293E-3</v>
      </c>
    </row>
    <row r="102" spans="2:25" x14ac:dyDescent="0.25">
      <c r="B102" s="108">
        <v>2111</v>
      </c>
      <c r="C102" s="98">
        <v>0.03</v>
      </c>
      <c r="D102" s="98">
        <f t="shared" si="44"/>
        <v>2.4662697723036864E-3</v>
      </c>
      <c r="E102" s="99">
        <f t="shared" si="37"/>
        <v>2.1999999999999999E-2</v>
      </c>
      <c r="F102" s="98">
        <f t="shared" si="45"/>
        <v>5.3147823370997438E-2</v>
      </c>
      <c r="G102" s="98">
        <f t="shared" si="46"/>
        <v>4.3246248475392601E-3</v>
      </c>
      <c r="H102" s="99">
        <f t="shared" si="38"/>
        <v>2.35E-2</v>
      </c>
      <c r="I102" s="98">
        <f t="shared" si="47"/>
        <v>5.4749649969926706E-2</v>
      </c>
      <c r="J102" s="98">
        <f t="shared" si="48"/>
        <v>4.4518334451257857E-3</v>
      </c>
      <c r="K102" s="93">
        <f t="shared" si="39"/>
        <v>2.5000000000000001E-2</v>
      </c>
      <c r="L102" s="102">
        <f t="shared" si="49"/>
        <v>5.6354523178660854E-2</v>
      </c>
      <c r="M102" s="98">
        <f t="shared" si="50"/>
        <v>4.5791065166014278E-3</v>
      </c>
      <c r="N102" s="99">
        <f t="shared" si="40"/>
        <v>2.6499999999999999E-2</v>
      </c>
      <c r="O102" s="98">
        <f t="shared" si="51"/>
        <v>5.7962449953282702E-2</v>
      </c>
      <c r="P102" s="98">
        <f t="shared" si="52"/>
        <v>4.7064441191739803E-3</v>
      </c>
      <c r="Q102" s="99">
        <f t="shared" si="41"/>
        <v>2.8000000000000001E-2</v>
      </c>
      <c r="R102" s="98">
        <f t="shared" si="53"/>
        <v>5.9573437268407803E-2</v>
      </c>
      <c r="S102" s="98">
        <f t="shared" si="54"/>
        <v>4.833846310123846E-3</v>
      </c>
      <c r="T102" s="99">
        <f t="shared" si="42"/>
        <v>2.9000000000000001E-2</v>
      </c>
      <c r="U102" s="98">
        <f t="shared" si="55"/>
        <v>6.0649132564775998E-2</v>
      </c>
      <c r="V102" s="98">
        <f t="shared" si="56"/>
        <v>4.9188170148415367E-3</v>
      </c>
      <c r="W102" s="99">
        <f t="shared" si="43"/>
        <v>0.03</v>
      </c>
      <c r="X102" s="98">
        <f t="shared" si="57"/>
        <v>6.1726193285741582E-2</v>
      </c>
      <c r="Y102" s="103">
        <f t="shared" si="58"/>
        <v>5.0038164680046293E-3</v>
      </c>
    </row>
    <row r="103" spans="2:25" x14ac:dyDescent="0.25">
      <c r="B103" s="108">
        <v>2112</v>
      </c>
      <c r="C103" s="98">
        <v>0.03</v>
      </c>
      <c r="D103" s="98">
        <f t="shared" si="44"/>
        <v>2.4662697723036864E-3</v>
      </c>
      <c r="E103" s="99">
        <f t="shared" si="37"/>
        <v>2.1999999999999999E-2</v>
      </c>
      <c r="F103" s="98">
        <f t="shared" si="45"/>
        <v>5.3147823370997438E-2</v>
      </c>
      <c r="G103" s="98">
        <f t="shared" si="46"/>
        <v>4.3246248475392601E-3</v>
      </c>
      <c r="H103" s="99">
        <f t="shared" si="38"/>
        <v>2.35E-2</v>
      </c>
      <c r="I103" s="98">
        <f t="shared" si="47"/>
        <v>5.4749649969926706E-2</v>
      </c>
      <c r="J103" s="98">
        <f t="shared" si="48"/>
        <v>4.4518334451257857E-3</v>
      </c>
      <c r="K103" s="93">
        <f t="shared" si="39"/>
        <v>2.5000000000000001E-2</v>
      </c>
      <c r="L103" s="102">
        <f t="shared" si="49"/>
        <v>5.6354523178660854E-2</v>
      </c>
      <c r="M103" s="98">
        <f t="shared" si="50"/>
        <v>4.5791065166014278E-3</v>
      </c>
      <c r="N103" s="99">
        <f t="shared" si="40"/>
        <v>2.6499999999999999E-2</v>
      </c>
      <c r="O103" s="98">
        <f t="shared" si="51"/>
        <v>5.7962449953282702E-2</v>
      </c>
      <c r="P103" s="98">
        <f t="shared" si="52"/>
        <v>4.7064441191739803E-3</v>
      </c>
      <c r="Q103" s="99">
        <f t="shared" si="41"/>
        <v>2.8000000000000001E-2</v>
      </c>
      <c r="R103" s="98">
        <f t="shared" si="53"/>
        <v>5.9573437268407803E-2</v>
      </c>
      <c r="S103" s="98">
        <f t="shared" si="54"/>
        <v>4.833846310123846E-3</v>
      </c>
      <c r="T103" s="99">
        <f t="shared" si="42"/>
        <v>2.9000000000000001E-2</v>
      </c>
      <c r="U103" s="98">
        <f t="shared" si="55"/>
        <v>6.0649132564775998E-2</v>
      </c>
      <c r="V103" s="98">
        <f t="shared" si="56"/>
        <v>4.9188170148415367E-3</v>
      </c>
      <c r="W103" s="99">
        <f t="shared" si="43"/>
        <v>0.03</v>
      </c>
      <c r="X103" s="98">
        <f t="shared" si="57"/>
        <v>6.1726193285741582E-2</v>
      </c>
      <c r="Y103" s="103">
        <f t="shared" si="58"/>
        <v>5.0038164680046293E-3</v>
      </c>
    </row>
    <row r="104" spans="2:25" x14ac:dyDescent="0.25">
      <c r="B104" s="106">
        <v>2113</v>
      </c>
      <c r="C104" s="98">
        <v>0.03</v>
      </c>
      <c r="D104" s="98">
        <f t="shared" si="44"/>
        <v>2.4662697723036864E-3</v>
      </c>
      <c r="E104" s="99">
        <f t="shared" si="37"/>
        <v>2.1999999999999999E-2</v>
      </c>
      <c r="F104" s="98">
        <f t="shared" si="45"/>
        <v>5.3147823370997438E-2</v>
      </c>
      <c r="G104" s="98">
        <f t="shared" si="46"/>
        <v>4.3246248475392601E-3</v>
      </c>
      <c r="H104" s="99">
        <f t="shared" si="38"/>
        <v>2.35E-2</v>
      </c>
      <c r="I104" s="98">
        <f t="shared" si="47"/>
        <v>5.4749649969926706E-2</v>
      </c>
      <c r="J104" s="98">
        <f t="shared" si="48"/>
        <v>4.4518334451257857E-3</v>
      </c>
      <c r="K104" s="93">
        <f t="shared" si="39"/>
        <v>2.5000000000000001E-2</v>
      </c>
      <c r="L104" s="102">
        <f t="shared" si="49"/>
        <v>5.6354523178660854E-2</v>
      </c>
      <c r="M104" s="98">
        <f t="shared" si="50"/>
        <v>4.5791065166014278E-3</v>
      </c>
      <c r="N104" s="99">
        <f t="shared" si="40"/>
        <v>2.6499999999999999E-2</v>
      </c>
      <c r="O104" s="98">
        <f t="shared" si="51"/>
        <v>5.7962449953282702E-2</v>
      </c>
      <c r="P104" s="98">
        <f t="shared" si="52"/>
        <v>4.7064441191739803E-3</v>
      </c>
      <c r="Q104" s="99">
        <f t="shared" si="41"/>
        <v>2.8000000000000001E-2</v>
      </c>
      <c r="R104" s="98">
        <f t="shared" si="53"/>
        <v>5.9573437268407803E-2</v>
      </c>
      <c r="S104" s="98">
        <f t="shared" si="54"/>
        <v>4.833846310123846E-3</v>
      </c>
      <c r="T104" s="99">
        <f t="shared" si="42"/>
        <v>2.9000000000000001E-2</v>
      </c>
      <c r="U104" s="98">
        <f t="shared" si="55"/>
        <v>6.0649132564775998E-2</v>
      </c>
      <c r="V104" s="98">
        <f t="shared" si="56"/>
        <v>4.9188170148415367E-3</v>
      </c>
      <c r="W104" s="99">
        <f t="shared" si="43"/>
        <v>0.03</v>
      </c>
      <c r="X104" s="98">
        <f t="shared" si="57"/>
        <v>6.1726193285741582E-2</v>
      </c>
      <c r="Y104" s="103">
        <f t="shared" si="58"/>
        <v>5.0038164680046293E-3</v>
      </c>
    </row>
    <row r="105" spans="2:25" x14ac:dyDescent="0.25">
      <c r="B105" s="106">
        <v>2114</v>
      </c>
      <c r="C105" s="98">
        <v>0.03</v>
      </c>
      <c r="D105" s="98">
        <f t="shared" si="44"/>
        <v>2.4662697723036864E-3</v>
      </c>
      <c r="E105" s="99">
        <f t="shared" si="37"/>
        <v>2.1999999999999999E-2</v>
      </c>
      <c r="F105" s="98">
        <f t="shared" si="45"/>
        <v>5.3147823370997438E-2</v>
      </c>
      <c r="G105" s="98">
        <f t="shared" si="46"/>
        <v>4.3246248475392601E-3</v>
      </c>
      <c r="H105" s="99">
        <f t="shared" si="38"/>
        <v>2.35E-2</v>
      </c>
      <c r="I105" s="98">
        <f t="shared" si="47"/>
        <v>5.4749649969926706E-2</v>
      </c>
      <c r="J105" s="98">
        <f t="shared" si="48"/>
        <v>4.4518334451257857E-3</v>
      </c>
      <c r="K105" s="93">
        <f t="shared" si="39"/>
        <v>2.5000000000000001E-2</v>
      </c>
      <c r="L105" s="102">
        <f t="shared" si="49"/>
        <v>5.6354523178660854E-2</v>
      </c>
      <c r="M105" s="98">
        <f t="shared" si="50"/>
        <v>4.5791065166014278E-3</v>
      </c>
      <c r="N105" s="99">
        <f t="shared" si="40"/>
        <v>2.6499999999999999E-2</v>
      </c>
      <c r="O105" s="98">
        <f t="shared" si="51"/>
        <v>5.7962449953282702E-2</v>
      </c>
      <c r="P105" s="98">
        <f t="shared" si="52"/>
        <v>4.7064441191739803E-3</v>
      </c>
      <c r="Q105" s="99">
        <f t="shared" si="41"/>
        <v>2.8000000000000001E-2</v>
      </c>
      <c r="R105" s="98">
        <f t="shared" si="53"/>
        <v>5.9573437268407803E-2</v>
      </c>
      <c r="S105" s="98">
        <f t="shared" si="54"/>
        <v>4.833846310123846E-3</v>
      </c>
      <c r="T105" s="99">
        <f t="shared" si="42"/>
        <v>2.9000000000000001E-2</v>
      </c>
      <c r="U105" s="98">
        <f t="shared" si="55"/>
        <v>6.0649132564775998E-2</v>
      </c>
      <c r="V105" s="98">
        <f t="shared" si="56"/>
        <v>4.9188170148415367E-3</v>
      </c>
      <c r="W105" s="99">
        <f t="shared" si="43"/>
        <v>0.03</v>
      </c>
      <c r="X105" s="98">
        <f t="shared" si="57"/>
        <v>6.1726193285741582E-2</v>
      </c>
      <c r="Y105" s="103">
        <f t="shared" si="58"/>
        <v>5.0038164680046293E-3</v>
      </c>
    </row>
    <row r="106" spans="2:25" x14ac:dyDescent="0.25">
      <c r="B106" s="108">
        <v>2115</v>
      </c>
      <c r="C106" s="98">
        <v>0.03</v>
      </c>
      <c r="D106" s="98">
        <f t="shared" si="44"/>
        <v>2.4662697723036864E-3</v>
      </c>
      <c r="E106" s="99">
        <f t="shared" si="37"/>
        <v>2.1999999999999999E-2</v>
      </c>
      <c r="F106" s="98">
        <f t="shared" si="45"/>
        <v>5.3147823370997438E-2</v>
      </c>
      <c r="G106" s="98">
        <f t="shared" si="46"/>
        <v>4.3246248475392601E-3</v>
      </c>
      <c r="H106" s="99">
        <f t="shared" si="38"/>
        <v>2.35E-2</v>
      </c>
      <c r="I106" s="98">
        <f t="shared" si="47"/>
        <v>5.4749649969926706E-2</v>
      </c>
      <c r="J106" s="98">
        <f t="shared" si="48"/>
        <v>4.4518334451257857E-3</v>
      </c>
      <c r="K106" s="93">
        <f t="shared" si="39"/>
        <v>2.5000000000000001E-2</v>
      </c>
      <c r="L106" s="102">
        <f t="shared" si="49"/>
        <v>5.6354523178660854E-2</v>
      </c>
      <c r="M106" s="98">
        <f t="shared" si="50"/>
        <v>4.5791065166014278E-3</v>
      </c>
      <c r="N106" s="99">
        <f t="shared" si="40"/>
        <v>2.6499999999999999E-2</v>
      </c>
      <c r="O106" s="98">
        <f t="shared" si="51"/>
        <v>5.7962449953282702E-2</v>
      </c>
      <c r="P106" s="98">
        <f t="shared" si="52"/>
        <v>4.7064441191739803E-3</v>
      </c>
      <c r="Q106" s="99">
        <f t="shared" si="41"/>
        <v>2.8000000000000001E-2</v>
      </c>
      <c r="R106" s="98">
        <f t="shared" si="53"/>
        <v>5.9573437268407803E-2</v>
      </c>
      <c r="S106" s="98">
        <f t="shared" si="54"/>
        <v>4.833846310123846E-3</v>
      </c>
      <c r="T106" s="99">
        <f t="shared" si="42"/>
        <v>2.9000000000000001E-2</v>
      </c>
      <c r="U106" s="98">
        <f t="shared" si="55"/>
        <v>6.0649132564775998E-2</v>
      </c>
      <c r="V106" s="98">
        <f t="shared" si="56"/>
        <v>4.9188170148415367E-3</v>
      </c>
      <c r="W106" s="99">
        <f t="shared" si="43"/>
        <v>0.03</v>
      </c>
      <c r="X106" s="98">
        <f t="shared" si="57"/>
        <v>6.1726193285741582E-2</v>
      </c>
      <c r="Y106" s="103">
        <f t="shared" si="58"/>
        <v>5.0038164680046293E-3</v>
      </c>
    </row>
    <row r="107" spans="2:25" x14ac:dyDescent="0.25">
      <c r="B107" s="108">
        <v>2116</v>
      </c>
      <c r="C107" s="98">
        <v>0.03</v>
      </c>
      <c r="D107" s="98">
        <f t="shared" si="44"/>
        <v>2.4662697723036864E-3</v>
      </c>
      <c r="E107" s="99">
        <f t="shared" si="37"/>
        <v>2.1999999999999999E-2</v>
      </c>
      <c r="F107" s="98">
        <f t="shared" si="45"/>
        <v>5.3147823370997438E-2</v>
      </c>
      <c r="G107" s="98">
        <f t="shared" si="46"/>
        <v>4.3246248475392601E-3</v>
      </c>
      <c r="H107" s="99">
        <f t="shared" si="38"/>
        <v>2.35E-2</v>
      </c>
      <c r="I107" s="98">
        <f t="shared" si="47"/>
        <v>5.4749649969926706E-2</v>
      </c>
      <c r="J107" s="98">
        <f t="shared" si="48"/>
        <v>4.4518334451257857E-3</v>
      </c>
      <c r="K107" s="93">
        <f t="shared" si="39"/>
        <v>2.5000000000000001E-2</v>
      </c>
      <c r="L107" s="102">
        <f t="shared" si="49"/>
        <v>5.6354523178660854E-2</v>
      </c>
      <c r="M107" s="98">
        <f t="shared" si="50"/>
        <v>4.5791065166014278E-3</v>
      </c>
      <c r="N107" s="99">
        <f t="shared" si="40"/>
        <v>2.6499999999999999E-2</v>
      </c>
      <c r="O107" s="98">
        <f t="shared" si="51"/>
        <v>5.7962449953282702E-2</v>
      </c>
      <c r="P107" s="98">
        <f t="shared" si="52"/>
        <v>4.7064441191739803E-3</v>
      </c>
      <c r="Q107" s="99">
        <f t="shared" si="41"/>
        <v>2.8000000000000001E-2</v>
      </c>
      <c r="R107" s="98">
        <f t="shared" si="53"/>
        <v>5.9573437268407803E-2</v>
      </c>
      <c r="S107" s="98">
        <f t="shared" si="54"/>
        <v>4.833846310123846E-3</v>
      </c>
      <c r="T107" s="99">
        <f t="shared" si="42"/>
        <v>2.9000000000000001E-2</v>
      </c>
      <c r="U107" s="98">
        <f t="shared" si="55"/>
        <v>6.0649132564775998E-2</v>
      </c>
      <c r="V107" s="98">
        <f t="shared" si="56"/>
        <v>4.9188170148415367E-3</v>
      </c>
      <c r="W107" s="99">
        <f t="shared" si="43"/>
        <v>0.03</v>
      </c>
      <c r="X107" s="98">
        <f t="shared" si="57"/>
        <v>6.1726193285741582E-2</v>
      </c>
      <c r="Y107" s="103">
        <f t="shared" si="58"/>
        <v>5.0038164680046293E-3</v>
      </c>
    </row>
    <row r="108" spans="2:25" x14ac:dyDescent="0.25">
      <c r="B108" s="106">
        <v>2117</v>
      </c>
      <c r="C108" s="98">
        <v>0.03</v>
      </c>
      <c r="D108" s="98">
        <f t="shared" si="44"/>
        <v>2.4662697723036864E-3</v>
      </c>
      <c r="E108" s="99">
        <f t="shared" si="37"/>
        <v>2.1999999999999999E-2</v>
      </c>
      <c r="F108" s="98">
        <f t="shared" si="45"/>
        <v>5.3147823370997438E-2</v>
      </c>
      <c r="G108" s="98">
        <f t="shared" si="46"/>
        <v>4.3246248475392601E-3</v>
      </c>
      <c r="H108" s="99">
        <f t="shared" si="38"/>
        <v>2.35E-2</v>
      </c>
      <c r="I108" s="98">
        <f t="shared" si="47"/>
        <v>5.4749649969926706E-2</v>
      </c>
      <c r="J108" s="98">
        <f t="shared" si="48"/>
        <v>4.4518334451257857E-3</v>
      </c>
      <c r="K108" s="93">
        <f t="shared" si="39"/>
        <v>2.5000000000000001E-2</v>
      </c>
      <c r="L108" s="102">
        <f t="shared" si="49"/>
        <v>5.6354523178660854E-2</v>
      </c>
      <c r="M108" s="98">
        <f t="shared" si="50"/>
        <v>4.5791065166014278E-3</v>
      </c>
      <c r="N108" s="99">
        <f t="shared" si="40"/>
        <v>2.6499999999999999E-2</v>
      </c>
      <c r="O108" s="98">
        <f t="shared" si="51"/>
        <v>5.7962449953282702E-2</v>
      </c>
      <c r="P108" s="98">
        <f t="shared" si="52"/>
        <v>4.7064441191739803E-3</v>
      </c>
      <c r="Q108" s="99">
        <f t="shared" si="41"/>
        <v>2.8000000000000001E-2</v>
      </c>
      <c r="R108" s="98">
        <f t="shared" si="53"/>
        <v>5.9573437268407803E-2</v>
      </c>
      <c r="S108" s="98">
        <f t="shared" si="54"/>
        <v>4.833846310123846E-3</v>
      </c>
      <c r="T108" s="99">
        <f t="shared" si="42"/>
        <v>2.9000000000000001E-2</v>
      </c>
      <c r="U108" s="98">
        <f t="shared" si="55"/>
        <v>6.0649132564775998E-2</v>
      </c>
      <c r="V108" s="98">
        <f t="shared" si="56"/>
        <v>4.9188170148415367E-3</v>
      </c>
      <c r="W108" s="99">
        <f t="shared" si="43"/>
        <v>0.03</v>
      </c>
      <c r="X108" s="98">
        <f t="shared" si="57"/>
        <v>6.1726193285741582E-2</v>
      </c>
      <c r="Y108" s="103">
        <f t="shared" si="58"/>
        <v>5.0038164680046293E-3</v>
      </c>
    </row>
    <row r="109" spans="2:25" x14ac:dyDescent="0.25">
      <c r="B109" s="108">
        <v>2118</v>
      </c>
      <c r="C109" s="98">
        <v>0.03</v>
      </c>
      <c r="D109" s="98">
        <f t="shared" si="44"/>
        <v>2.4662697723036864E-3</v>
      </c>
      <c r="E109" s="99">
        <f t="shared" si="37"/>
        <v>2.1999999999999999E-2</v>
      </c>
      <c r="F109" s="98">
        <f t="shared" si="45"/>
        <v>5.3147823370997438E-2</v>
      </c>
      <c r="G109" s="98">
        <f t="shared" si="46"/>
        <v>4.3246248475392601E-3</v>
      </c>
      <c r="H109" s="99">
        <f t="shared" si="38"/>
        <v>2.35E-2</v>
      </c>
      <c r="I109" s="98">
        <f t="shared" si="47"/>
        <v>5.4749649969926706E-2</v>
      </c>
      <c r="J109" s="98">
        <f t="shared" si="48"/>
        <v>4.4518334451257857E-3</v>
      </c>
      <c r="K109" s="93">
        <f t="shared" si="39"/>
        <v>2.5000000000000001E-2</v>
      </c>
      <c r="L109" s="102">
        <f t="shared" si="49"/>
        <v>5.6354523178660854E-2</v>
      </c>
      <c r="M109" s="98">
        <f t="shared" si="50"/>
        <v>4.5791065166014278E-3</v>
      </c>
      <c r="N109" s="99">
        <f t="shared" si="40"/>
        <v>2.6499999999999999E-2</v>
      </c>
      <c r="O109" s="98">
        <f t="shared" si="51"/>
        <v>5.7962449953282702E-2</v>
      </c>
      <c r="P109" s="98">
        <f t="shared" si="52"/>
        <v>4.7064441191739803E-3</v>
      </c>
      <c r="Q109" s="99">
        <f t="shared" si="41"/>
        <v>2.8000000000000001E-2</v>
      </c>
      <c r="R109" s="98">
        <f t="shared" si="53"/>
        <v>5.9573437268407803E-2</v>
      </c>
      <c r="S109" s="98">
        <f t="shared" si="54"/>
        <v>4.833846310123846E-3</v>
      </c>
      <c r="T109" s="99">
        <f t="shared" si="42"/>
        <v>2.9000000000000001E-2</v>
      </c>
      <c r="U109" s="98">
        <f t="shared" si="55"/>
        <v>6.0649132564775998E-2</v>
      </c>
      <c r="V109" s="98">
        <f t="shared" si="56"/>
        <v>4.9188170148415367E-3</v>
      </c>
      <c r="W109" s="99">
        <f t="shared" si="43"/>
        <v>0.03</v>
      </c>
      <c r="X109" s="98">
        <f t="shared" si="57"/>
        <v>6.1726193285741582E-2</v>
      </c>
      <c r="Y109" s="103">
        <f t="shared" si="58"/>
        <v>5.0038164680046293E-3</v>
      </c>
    </row>
    <row r="110" spans="2:25" x14ac:dyDescent="0.25">
      <c r="B110" s="108">
        <v>2119</v>
      </c>
      <c r="C110" s="98">
        <v>0.03</v>
      </c>
      <c r="D110" s="98">
        <f t="shared" si="44"/>
        <v>2.4662697723036864E-3</v>
      </c>
      <c r="E110" s="99">
        <f t="shared" si="37"/>
        <v>2.1999999999999999E-2</v>
      </c>
      <c r="F110" s="98">
        <f t="shared" si="45"/>
        <v>5.3147823370997438E-2</v>
      </c>
      <c r="G110" s="98">
        <f t="shared" si="46"/>
        <v>4.3246248475392601E-3</v>
      </c>
      <c r="H110" s="99">
        <f t="shared" si="38"/>
        <v>2.35E-2</v>
      </c>
      <c r="I110" s="98">
        <f t="shared" si="47"/>
        <v>5.4749649969926706E-2</v>
      </c>
      <c r="J110" s="98">
        <f t="shared" si="48"/>
        <v>4.4518334451257857E-3</v>
      </c>
      <c r="K110" s="93">
        <f t="shared" si="39"/>
        <v>2.5000000000000001E-2</v>
      </c>
      <c r="L110" s="102">
        <f t="shared" si="49"/>
        <v>5.6354523178660854E-2</v>
      </c>
      <c r="M110" s="98">
        <f t="shared" si="50"/>
        <v>4.5791065166014278E-3</v>
      </c>
      <c r="N110" s="99">
        <f t="shared" si="40"/>
        <v>2.6499999999999999E-2</v>
      </c>
      <c r="O110" s="98">
        <f t="shared" si="51"/>
        <v>5.7962449953282702E-2</v>
      </c>
      <c r="P110" s="98">
        <f t="shared" si="52"/>
        <v>4.7064441191739803E-3</v>
      </c>
      <c r="Q110" s="99">
        <f t="shared" si="41"/>
        <v>2.8000000000000001E-2</v>
      </c>
      <c r="R110" s="98">
        <f t="shared" si="53"/>
        <v>5.9573437268407803E-2</v>
      </c>
      <c r="S110" s="98">
        <f t="shared" si="54"/>
        <v>4.833846310123846E-3</v>
      </c>
      <c r="T110" s="99">
        <f t="shared" si="42"/>
        <v>2.9000000000000001E-2</v>
      </c>
      <c r="U110" s="98">
        <f t="shared" si="55"/>
        <v>6.0649132564775998E-2</v>
      </c>
      <c r="V110" s="98">
        <f t="shared" si="56"/>
        <v>4.9188170148415367E-3</v>
      </c>
      <c r="W110" s="99">
        <f t="shared" si="43"/>
        <v>0.03</v>
      </c>
      <c r="X110" s="98">
        <f t="shared" si="57"/>
        <v>6.1726193285741582E-2</v>
      </c>
      <c r="Y110" s="103">
        <f t="shared" si="58"/>
        <v>5.0038164680046293E-3</v>
      </c>
    </row>
    <row r="111" spans="2:25" x14ac:dyDescent="0.25">
      <c r="B111" s="108">
        <v>2120</v>
      </c>
      <c r="C111" s="98">
        <v>0.03</v>
      </c>
      <c r="D111" s="98">
        <f t="shared" si="44"/>
        <v>2.4662697723036864E-3</v>
      </c>
      <c r="E111" s="99">
        <f t="shared" si="37"/>
        <v>2.1999999999999999E-2</v>
      </c>
      <c r="F111" s="98">
        <f t="shared" si="45"/>
        <v>5.3147823370997438E-2</v>
      </c>
      <c r="G111" s="98">
        <f t="shared" si="46"/>
        <v>4.3246248475392601E-3</v>
      </c>
      <c r="H111" s="99">
        <f t="shared" si="38"/>
        <v>2.35E-2</v>
      </c>
      <c r="I111" s="98">
        <f t="shared" si="47"/>
        <v>5.4749649969926706E-2</v>
      </c>
      <c r="J111" s="98">
        <f t="shared" si="48"/>
        <v>4.4518334451257857E-3</v>
      </c>
      <c r="K111" s="93">
        <f t="shared" si="39"/>
        <v>2.5000000000000001E-2</v>
      </c>
      <c r="L111" s="102">
        <f t="shared" si="49"/>
        <v>5.6354523178660854E-2</v>
      </c>
      <c r="M111" s="98">
        <f t="shared" si="50"/>
        <v>4.5791065166014278E-3</v>
      </c>
      <c r="N111" s="99">
        <f t="shared" si="40"/>
        <v>2.6499999999999999E-2</v>
      </c>
      <c r="O111" s="98">
        <f t="shared" si="51"/>
        <v>5.7962449953282702E-2</v>
      </c>
      <c r="P111" s="98">
        <f t="shared" si="52"/>
        <v>4.7064441191739803E-3</v>
      </c>
      <c r="Q111" s="99">
        <f t="shared" si="41"/>
        <v>2.8000000000000001E-2</v>
      </c>
      <c r="R111" s="98">
        <f t="shared" si="53"/>
        <v>5.9573437268407803E-2</v>
      </c>
      <c r="S111" s="98">
        <f t="shared" si="54"/>
        <v>4.833846310123846E-3</v>
      </c>
      <c r="T111" s="99">
        <f t="shared" si="42"/>
        <v>2.9000000000000001E-2</v>
      </c>
      <c r="U111" s="98">
        <f t="shared" si="55"/>
        <v>6.0649132564775998E-2</v>
      </c>
      <c r="V111" s="98">
        <f t="shared" si="56"/>
        <v>4.9188170148415367E-3</v>
      </c>
      <c r="W111" s="99">
        <f t="shared" si="43"/>
        <v>0.03</v>
      </c>
      <c r="X111" s="98">
        <f t="shared" si="57"/>
        <v>6.1726193285741582E-2</v>
      </c>
      <c r="Y111" s="103">
        <f t="shared" si="58"/>
        <v>5.0038164680046293E-3</v>
      </c>
    </row>
    <row r="112" spans="2:25" ht="15.75" thickBot="1" x14ac:dyDescent="0.3">
      <c r="B112" s="128">
        <v>2121</v>
      </c>
      <c r="C112" s="104">
        <v>0.03</v>
      </c>
      <c r="D112" s="104">
        <f t="shared" si="44"/>
        <v>2.4662697723036864E-3</v>
      </c>
      <c r="E112" s="129">
        <f t="shared" si="37"/>
        <v>2.1999999999999999E-2</v>
      </c>
      <c r="F112" s="104">
        <f t="shared" si="45"/>
        <v>5.3147823370997438E-2</v>
      </c>
      <c r="G112" s="104">
        <f t="shared" si="46"/>
        <v>4.3246248475392601E-3</v>
      </c>
      <c r="H112" s="129">
        <f t="shared" si="38"/>
        <v>2.35E-2</v>
      </c>
      <c r="I112" s="104">
        <f t="shared" si="47"/>
        <v>5.4749649969926706E-2</v>
      </c>
      <c r="J112" s="104">
        <f t="shared" si="48"/>
        <v>4.4518334451257857E-3</v>
      </c>
      <c r="K112" s="130">
        <f t="shared" si="39"/>
        <v>2.5000000000000001E-2</v>
      </c>
      <c r="L112" s="109">
        <f t="shared" si="49"/>
        <v>5.6354523178660854E-2</v>
      </c>
      <c r="M112" s="104">
        <f t="shared" si="50"/>
        <v>4.5791065166014278E-3</v>
      </c>
      <c r="N112" s="129">
        <f t="shared" si="40"/>
        <v>2.6499999999999999E-2</v>
      </c>
      <c r="O112" s="104">
        <f t="shared" si="51"/>
        <v>5.7962449953282702E-2</v>
      </c>
      <c r="P112" s="104">
        <f t="shared" si="52"/>
        <v>4.7064441191739803E-3</v>
      </c>
      <c r="Q112" s="129">
        <f t="shared" si="41"/>
        <v>2.8000000000000001E-2</v>
      </c>
      <c r="R112" s="104">
        <f t="shared" si="53"/>
        <v>5.9573437268407803E-2</v>
      </c>
      <c r="S112" s="104">
        <f t="shared" si="54"/>
        <v>4.833846310123846E-3</v>
      </c>
      <c r="T112" s="129">
        <f t="shared" si="42"/>
        <v>2.9000000000000001E-2</v>
      </c>
      <c r="U112" s="104">
        <f t="shared" si="55"/>
        <v>6.0649132564775998E-2</v>
      </c>
      <c r="V112" s="104">
        <f t="shared" si="56"/>
        <v>4.9188170148415367E-3</v>
      </c>
      <c r="W112" s="129">
        <f t="shared" si="43"/>
        <v>0.03</v>
      </c>
      <c r="X112" s="104">
        <f t="shared" si="57"/>
        <v>6.1726193285741582E-2</v>
      </c>
      <c r="Y112" s="105">
        <f t="shared" si="58"/>
        <v>5.0038164680046293E-3</v>
      </c>
    </row>
  </sheetData>
  <sheetProtection algorithmName="SHA-512" hashValue="C4xTzZFoJWqWU6OVolPf50wES4IC/UwABxh4yVsjNl0cvlenVBoPXBX3qGTwymrdP3o80JcSk3Nhb32wIQW8sQ==" saltValue="g+B7vQPBi00bcHqlfvVbMQ==" spinCount="100000" sheet="1" objects="1" scenarios="1"/>
  <mergeCells count="14">
    <mergeCell ref="T2:V2"/>
    <mergeCell ref="T3:V3"/>
    <mergeCell ref="W2:Y2"/>
    <mergeCell ref="W3:Y3"/>
    <mergeCell ref="E2:G2"/>
    <mergeCell ref="H2:J2"/>
    <mergeCell ref="K2:M2"/>
    <mergeCell ref="N2:P2"/>
    <mergeCell ref="Q2:S2"/>
    <mergeCell ref="E3:G3"/>
    <mergeCell ref="H3:J3"/>
    <mergeCell ref="K3:M3"/>
    <mergeCell ref="N3:P3"/>
    <mergeCell ref="Q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rgb="FF00B050"/>
  </sheetPr>
  <dimension ref="B2:C113"/>
  <sheetViews>
    <sheetView showGridLines="0" workbookViewId="0">
      <selection activeCell="F10" sqref="F10"/>
    </sheetView>
  </sheetViews>
  <sheetFormatPr baseColWidth="10" defaultColWidth="11.42578125" defaultRowHeight="15" x14ac:dyDescent="0.25"/>
  <cols>
    <col min="1" max="1" width="11.42578125" style="3"/>
    <col min="2" max="2" width="19.85546875" style="3" bestFit="1" customWidth="1"/>
    <col min="3" max="3" width="11" style="3" bestFit="1" customWidth="1"/>
    <col min="4" max="4" width="11.42578125" style="3"/>
    <col min="5" max="5" width="14" style="3" bestFit="1" customWidth="1"/>
    <col min="6" max="6" width="13" style="3" bestFit="1" customWidth="1"/>
    <col min="7" max="16384" width="11.42578125" style="3"/>
  </cols>
  <sheetData>
    <row r="2" spans="2:3" x14ac:dyDescent="0.25">
      <c r="B2" s="3" t="s">
        <v>61</v>
      </c>
      <c r="C2" s="92">
        <f>+Simulador!D8</f>
        <v>50000000</v>
      </c>
    </row>
    <row r="3" spans="2:3" x14ac:dyDescent="0.25">
      <c r="B3" s="3" t="s">
        <v>62</v>
      </c>
      <c r="C3" s="79">
        <v>0.04</v>
      </c>
    </row>
    <row r="5" spans="2:3" x14ac:dyDescent="0.25">
      <c r="B5" s="5" t="s">
        <v>63</v>
      </c>
      <c r="C5" s="5" t="s">
        <v>64</v>
      </c>
    </row>
    <row r="6" spans="2:3" x14ac:dyDescent="0.25">
      <c r="B6" s="93">
        <v>2014</v>
      </c>
      <c r="C6" s="91">
        <f>+C2</f>
        <v>50000000</v>
      </c>
    </row>
    <row r="7" spans="2:3" x14ac:dyDescent="0.25">
      <c r="B7" s="93">
        <v>2015</v>
      </c>
      <c r="C7" s="91">
        <f>C6</f>
        <v>50000000</v>
      </c>
    </row>
    <row r="8" spans="2:3" x14ac:dyDescent="0.25">
      <c r="B8" s="93">
        <v>2016</v>
      </c>
      <c r="C8" s="91">
        <f>C7</f>
        <v>50000000</v>
      </c>
    </row>
    <row r="9" spans="2:3" x14ac:dyDescent="0.25">
      <c r="B9" s="93">
        <v>2017</v>
      </c>
      <c r="C9" s="91">
        <f t="shared" ref="C9:C10" si="0">C8</f>
        <v>50000000</v>
      </c>
    </row>
    <row r="10" spans="2:3" x14ac:dyDescent="0.25">
      <c r="B10" s="93">
        <v>2018</v>
      </c>
      <c r="C10" s="91">
        <f t="shared" si="0"/>
        <v>50000000</v>
      </c>
    </row>
    <row r="11" spans="2:3" x14ac:dyDescent="0.25">
      <c r="B11" s="93">
        <v>2019</v>
      </c>
      <c r="C11" s="91">
        <f>C10</f>
        <v>50000000</v>
      </c>
    </row>
    <row r="12" spans="2:3" x14ac:dyDescent="0.25">
      <c r="B12" s="93">
        <v>2020</v>
      </c>
      <c r="C12" s="91">
        <f>C11</f>
        <v>50000000</v>
      </c>
    </row>
    <row r="13" spans="2:3" x14ac:dyDescent="0.25">
      <c r="B13" s="94">
        <v>2021</v>
      </c>
      <c r="C13" s="91">
        <f>+C12</f>
        <v>50000000</v>
      </c>
    </row>
    <row r="14" spans="2:3" x14ac:dyDescent="0.25">
      <c r="B14" s="93">
        <v>2022</v>
      </c>
      <c r="C14" s="91">
        <f t="shared" ref="C14:C16" si="1">+C13</f>
        <v>50000000</v>
      </c>
    </row>
    <row r="15" spans="2:3" x14ac:dyDescent="0.25">
      <c r="B15" s="93">
        <v>2023</v>
      </c>
      <c r="C15" s="91">
        <f t="shared" si="1"/>
        <v>50000000</v>
      </c>
    </row>
    <row r="16" spans="2:3" x14ac:dyDescent="0.25">
      <c r="B16" s="93">
        <v>2024</v>
      </c>
      <c r="C16" s="91">
        <f t="shared" si="1"/>
        <v>50000000</v>
      </c>
    </row>
    <row r="17" spans="2:3" x14ac:dyDescent="0.25">
      <c r="B17" s="93">
        <v>2025</v>
      </c>
      <c r="C17" s="91">
        <f t="shared" ref="C14:C44" si="2">+C16*(1+$C$3)</f>
        <v>52000000</v>
      </c>
    </row>
    <row r="18" spans="2:3" x14ac:dyDescent="0.25">
      <c r="B18" s="93">
        <v>2026</v>
      </c>
      <c r="C18" s="91">
        <f t="shared" si="2"/>
        <v>54080000</v>
      </c>
    </row>
    <row r="19" spans="2:3" x14ac:dyDescent="0.25">
      <c r="B19" s="93">
        <v>2027</v>
      </c>
      <c r="C19" s="91">
        <f t="shared" si="2"/>
        <v>56243200</v>
      </c>
    </row>
    <row r="20" spans="2:3" x14ac:dyDescent="0.25">
      <c r="B20" s="93">
        <v>2028</v>
      </c>
      <c r="C20" s="91">
        <f t="shared" si="2"/>
        <v>58492928</v>
      </c>
    </row>
    <row r="21" spans="2:3" x14ac:dyDescent="0.25">
      <c r="B21" s="93">
        <v>2029</v>
      </c>
      <c r="C21" s="91">
        <f t="shared" si="2"/>
        <v>60832645.120000005</v>
      </c>
    </row>
    <row r="22" spans="2:3" x14ac:dyDescent="0.25">
      <c r="B22" s="93">
        <v>2030</v>
      </c>
      <c r="C22" s="91">
        <f t="shared" si="2"/>
        <v>63265950.924800009</v>
      </c>
    </row>
    <row r="23" spans="2:3" x14ac:dyDescent="0.25">
      <c r="B23" s="93">
        <v>2031</v>
      </c>
      <c r="C23" s="91">
        <f t="shared" si="2"/>
        <v>65796588.961792015</v>
      </c>
    </row>
    <row r="24" spans="2:3" x14ac:dyDescent="0.25">
      <c r="B24" s="93">
        <v>2032</v>
      </c>
      <c r="C24" s="91">
        <f t="shared" si="2"/>
        <v>68428452.520263702</v>
      </c>
    </row>
    <row r="25" spans="2:3" x14ac:dyDescent="0.25">
      <c r="B25" s="93">
        <v>2033</v>
      </c>
      <c r="C25" s="91">
        <f t="shared" si="2"/>
        <v>71165590.621074259</v>
      </c>
    </row>
    <row r="26" spans="2:3" x14ac:dyDescent="0.25">
      <c r="B26" s="93">
        <v>2034</v>
      </c>
      <c r="C26" s="91">
        <f t="shared" si="2"/>
        <v>74012214.245917231</v>
      </c>
    </row>
    <row r="27" spans="2:3" x14ac:dyDescent="0.25">
      <c r="B27" s="93">
        <v>2035</v>
      </c>
      <c r="C27" s="91">
        <f t="shared" si="2"/>
        <v>76972702.815753922</v>
      </c>
    </row>
    <row r="28" spans="2:3" x14ac:dyDescent="0.25">
      <c r="B28" s="93">
        <v>2036</v>
      </c>
      <c r="C28" s="91">
        <f t="shared" si="2"/>
        <v>80051610.928384081</v>
      </c>
    </row>
    <row r="29" spans="2:3" x14ac:dyDescent="0.25">
      <c r="B29" s="93">
        <v>2037</v>
      </c>
      <c r="C29" s="91">
        <f t="shared" si="2"/>
        <v>83253675.365519449</v>
      </c>
    </row>
    <row r="30" spans="2:3" x14ac:dyDescent="0.25">
      <c r="B30" s="93">
        <v>2038</v>
      </c>
      <c r="C30" s="91">
        <f t="shared" si="2"/>
        <v>86583822.38014023</v>
      </c>
    </row>
    <row r="31" spans="2:3" x14ac:dyDescent="0.25">
      <c r="B31" s="93">
        <v>2039</v>
      </c>
      <c r="C31" s="91">
        <f t="shared" si="2"/>
        <v>90047175.275345847</v>
      </c>
    </row>
    <row r="32" spans="2:3" x14ac:dyDescent="0.25">
      <c r="B32" s="93">
        <v>2040</v>
      </c>
      <c r="C32" s="91">
        <f t="shared" si="2"/>
        <v>93649062.286359683</v>
      </c>
    </row>
    <row r="33" spans="2:3" x14ac:dyDescent="0.25">
      <c r="B33" s="93">
        <v>2041</v>
      </c>
      <c r="C33" s="91">
        <f t="shared" si="2"/>
        <v>97395024.777814075</v>
      </c>
    </row>
    <row r="34" spans="2:3" x14ac:dyDescent="0.25">
      <c r="B34" s="93">
        <v>2042</v>
      </c>
      <c r="C34" s="91">
        <f t="shared" si="2"/>
        <v>101290825.76892664</v>
      </c>
    </row>
    <row r="35" spans="2:3" x14ac:dyDescent="0.25">
      <c r="B35" s="93">
        <v>2043</v>
      </c>
      <c r="C35" s="91">
        <f t="shared" si="2"/>
        <v>105342458.7996837</v>
      </c>
    </row>
    <row r="36" spans="2:3" x14ac:dyDescent="0.25">
      <c r="B36" s="93">
        <v>2044</v>
      </c>
      <c r="C36" s="91">
        <f t="shared" si="2"/>
        <v>109556157.15167105</v>
      </c>
    </row>
    <row r="37" spans="2:3" x14ac:dyDescent="0.25">
      <c r="B37" s="93">
        <v>2045</v>
      </c>
      <c r="C37" s="91">
        <f t="shared" si="2"/>
        <v>113938403.4377379</v>
      </c>
    </row>
    <row r="38" spans="2:3" x14ac:dyDescent="0.25">
      <c r="B38" s="93">
        <v>2046</v>
      </c>
      <c r="C38" s="91">
        <f t="shared" si="2"/>
        <v>118495939.57524742</v>
      </c>
    </row>
    <row r="39" spans="2:3" x14ac:dyDescent="0.25">
      <c r="B39" s="93">
        <v>2047</v>
      </c>
      <c r="C39" s="91">
        <f t="shared" si="2"/>
        <v>123235777.15825732</v>
      </c>
    </row>
    <row r="40" spans="2:3" x14ac:dyDescent="0.25">
      <c r="B40" s="93">
        <v>2048</v>
      </c>
      <c r="C40" s="91">
        <f t="shared" si="2"/>
        <v>128165208.24458762</v>
      </c>
    </row>
    <row r="41" spans="2:3" x14ac:dyDescent="0.25">
      <c r="B41" s="93">
        <v>2049</v>
      </c>
      <c r="C41" s="91">
        <f t="shared" si="2"/>
        <v>133291816.57437113</v>
      </c>
    </row>
    <row r="42" spans="2:3" x14ac:dyDescent="0.25">
      <c r="B42" s="93">
        <v>2050</v>
      </c>
      <c r="C42" s="91">
        <f t="shared" si="2"/>
        <v>138623489.23734599</v>
      </c>
    </row>
    <row r="43" spans="2:3" x14ac:dyDescent="0.25">
      <c r="B43" s="93">
        <v>2051</v>
      </c>
      <c r="C43" s="91">
        <f t="shared" si="2"/>
        <v>144168428.80683982</v>
      </c>
    </row>
    <row r="44" spans="2:3" x14ac:dyDescent="0.25">
      <c r="B44" s="93">
        <v>2052</v>
      </c>
      <c r="C44" s="91">
        <f t="shared" si="2"/>
        <v>149935165.95911342</v>
      </c>
    </row>
    <row r="45" spans="2:3" x14ac:dyDescent="0.25">
      <c r="B45" s="93">
        <v>2053</v>
      </c>
      <c r="C45" s="91">
        <f t="shared" ref="C45:C108" si="3">+C44*(1+$C$3)</f>
        <v>155932572.59747797</v>
      </c>
    </row>
    <row r="46" spans="2:3" x14ac:dyDescent="0.25">
      <c r="B46" s="93">
        <v>2054</v>
      </c>
      <c r="C46" s="91">
        <f t="shared" si="3"/>
        <v>162169875.50137711</v>
      </c>
    </row>
    <row r="47" spans="2:3" x14ac:dyDescent="0.25">
      <c r="B47" s="93">
        <v>2055</v>
      </c>
      <c r="C47" s="91">
        <f t="shared" si="3"/>
        <v>168656670.52143219</v>
      </c>
    </row>
    <row r="48" spans="2:3" x14ac:dyDescent="0.25">
      <c r="B48" s="93">
        <v>2056</v>
      </c>
      <c r="C48" s="91">
        <f t="shared" si="3"/>
        <v>175402937.34228948</v>
      </c>
    </row>
    <row r="49" spans="2:3" x14ac:dyDescent="0.25">
      <c r="B49" s="93">
        <v>2057</v>
      </c>
      <c r="C49" s="91">
        <f t="shared" si="3"/>
        <v>182419054.83598107</v>
      </c>
    </row>
    <row r="50" spans="2:3" x14ac:dyDescent="0.25">
      <c r="B50" s="93">
        <v>2058</v>
      </c>
      <c r="C50" s="91">
        <f t="shared" si="3"/>
        <v>189715817.02942032</v>
      </c>
    </row>
    <row r="51" spans="2:3" x14ac:dyDescent="0.25">
      <c r="B51" s="93">
        <v>2059</v>
      </c>
      <c r="C51" s="91">
        <f t="shared" si="3"/>
        <v>197304449.71059713</v>
      </c>
    </row>
    <row r="52" spans="2:3" x14ac:dyDescent="0.25">
      <c r="B52" s="93">
        <v>2060</v>
      </c>
      <c r="C52" s="91">
        <f t="shared" si="3"/>
        <v>205196627.69902101</v>
      </c>
    </row>
    <row r="53" spans="2:3" x14ac:dyDescent="0.25">
      <c r="B53" s="93">
        <v>2061</v>
      </c>
      <c r="C53" s="91">
        <f t="shared" si="3"/>
        <v>213404492.80698186</v>
      </c>
    </row>
    <row r="54" spans="2:3" x14ac:dyDescent="0.25">
      <c r="B54" s="93">
        <v>2062</v>
      </c>
      <c r="C54" s="91">
        <f t="shared" si="3"/>
        <v>221940672.51926115</v>
      </c>
    </row>
    <row r="55" spans="2:3" x14ac:dyDescent="0.25">
      <c r="B55" s="93">
        <v>2063</v>
      </c>
      <c r="C55" s="91">
        <f t="shared" si="3"/>
        <v>230818299.42003161</v>
      </c>
    </row>
    <row r="56" spans="2:3" x14ac:dyDescent="0.25">
      <c r="B56" s="93">
        <v>2064</v>
      </c>
      <c r="C56" s="91">
        <f t="shared" si="3"/>
        <v>240051031.39683288</v>
      </c>
    </row>
    <row r="57" spans="2:3" x14ac:dyDescent="0.25">
      <c r="B57" s="93">
        <v>2065</v>
      </c>
      <c r="C57" s="91">
        <f t="shared" si="3"/>
        <v>249653072.65270621</v>
      </c>
    </row>
    <row r="58" spans="2:3" x14ac:dyDescent="0.25">
      <c r="B58" s="93">
        <v>2066</v>
      </c>
      <c r="C58" s="91">
        <f t="shared" si="3"/>
        <v>259639195.55881447</v>
      </c>
    </row>
    <row r="59" spans="2:3" x14ac:dyDescent="0.25">
      <c r="B59" s="93">
        <v>2067</v>
      </c>
      <c r="C59" s="91">
        <f t="shared" si="3"/>
        <v>270024763.38116705</v>
      </c>
    </row>
    <row r="60" spans="2:3" x14ac:dyDescent="0.25">
      <c r="B60" s="93">
        <v>2068</v>
      </c>
      <c r="C60" s="91">
        <f t="shared" si="3"/>
        <v>280825753.91641372</v>
      </c>
    </row>
    <row r="61" spans="2:3" x14ac:dyDescent="0.25">
      <c r="B61" s="93">
        <v>2069</v>
      </c>
      <c r="C61" s="91">
        <f t="shared" si="3"/>
        <v>292058784.07307029</v>
      </c>
    </row>
    <row r="62" spans="2:3" x14ac:dyDescent="0.25">
      <c r="B62" s="93">
        <v>2070</v>
      </c>
      <c r="C62" s="91">
        <f t="shared" si="3"/>
        <v>303741135.43599313</v>
      </c>
    </row>
    <row r="63" spans="2:3" x14ac:dyDescent="0.25">
      <c r="B63" s="93">
        <v>2071</v>
      </c>
      <c r="C63" s="91">
        <f t="shared" si="3"/>
        <v>315890780.85343289</v>
      </c>
    </row>
    <row r="64" spans="2:3" x14ac:dyDescent="0.25">
      <c r="B64" s="93">
        <v>2072</v>
      </c>
      <c r="C64" s="91">
        <f t="shared" si="3"/>
        <v>328526412.08757025</v>
      </c>
    </row>
    <row r="65" spans="2:3" x14ac:dyDescent="0.25">
      <c r="B65" s="93">
        <v>2073</v>
      </c>
      <c r="C65" s="91">
        <f t="shared" si="3"/>
        <v>341667468.57107306</v>
      </c>
    </row>
    <row r="66" spans="2:3" x14ac:dyDescent="0.25">
      <c r="B66" s="93">
        <v>2074</v>
      </c>
      <c r="C66" s="91">
        <f t="shared" si="3"/>
        <v>355334167.31391597</v>
      </c>
    </row>
    <row r="67" spans="2:3" x14ac:dyDescent="0.25">
      <c r="B67" s="93">
        <v>2075</v>
      </c>
      <c r="C67" s="91">
        <f t="shared" si="3"/>
        <v>369547534.00647265</v>
      </c>
    </row>
    <row r="68" spans="2:3" x14ac:dyDescent="0.25">
      <c r="B68" s="93">
        <v>2076</v>
      </c>
      <c r="C68" s="91">
        <f t="shared" si="3"/>
        <v>384329435.36673158</v>
      </c>
    </row>
    <row r="69" spans="2:3" x14ac:dyDescent="0.25">
      <c r="B69" s="93">
        <v>2077</v>
      </c>
      <c r="C69" s="91">
        <f t="shared" si="3"/>
        <v>399702612.78140086</v>
      </c>
    </row>
    <row r="70" spans="2:3" x14ac:dyDescent="0.25">
      <c r="B70" s="93">
        <v>2078</v>
      </c>
      <c r="C70" s="91">
        <f t="shared" si="3"/>
        <v>415690717.2926569</v>
      </c>
    </row>
    <row r="71" spans="2:3" x14ac:dyDescent="0.25">
      <c r="B71" s="93">
        <v>2079</v>
      </c>
      <c r="C71" s="91">
        <f t="shared" si="3"/>
        <v>432318345.9843632</v>
      </c>
    </row>
    <row r="72" spans="2:3" x14ac:dyDescent="0.25">
      <c r="B72" s="93">
        <v>2080</v>
      </c>
      <c r="C72" s="91">
        <f t="shared" si="3"/>
        <v>449611079.82373774</v>
      </c>
    </row>
    <row r="73" spans="2:3" x14ac:dyDescent="0.25">
      <c r="B73" s="93">
        <v>2081</v>
      </c>
      <c r="C73" s="91">
        <f t="shared" si="3"/>
        <v>467595523.01668727</v>
      </c>
    </row>
    <row r="74" spans="2:3" x14ac:dyDescent="0.25">
      <c r="B74" s="93">
        <v>2082</v>
      </c>
      <c r="C74" s="91">
        <f t="shared" si="3"/>
        <v>486299343.9373548</v>
      </c>
    </row>
    <row r="75" spans="2:3" x14ac:dyDescent="0.25">
      <c r="B75" s="93">
        <v>2083</v>
      </c>
      <c r="C75" s="91">
        <f t="shared" si="3"/>
        <v>505751317.69484901</v>
      </c>
    </row>
    <row r="76" spans="2:3" x14ac:dyDescent="0.25">
      <c r="B76" s="93">
        <v>2084</v>
      </c>
      <c r="C76" s="91">
        <f t="shared" si="3"/>
        <v>525981370.40264297</v>
      </c>
    </row>
    <row r="77" spans="2:3" x14ac:dyDescent="0.25">
      <c r="B77" s="93">
        <v>2085</v>
      </c>
      <c r="C77" s="91">
        <f t="shared" si="3"/>
        <v>547020625.21874869</v>
      </c>
    </row>
    <row r="78" spans="2:3" x14ac:dyDescent="0.25">
      <c r="B78" s="93">
        <v>2086</v>
      </c>
      <c r="C78" s="91">
        <f t="shared" si="3"/>
        <v>568901450.22749865</v>
      </c>
    </row>
    <row r="79" spans="2:3" x14ac:dyDescent="0.25">
      <c r="B79" s="93">
        <v>2087</v>
      </c>
      <c r="C79" s="91">
        <f t="shared" si="3"/>
        <v>591657508.23659861</v>
      </c>
    </row>
    <row r="80" spans="2:3" x14ac:dyDescent="0.25">
      <c r="B80" s="93">
        <v>2088</v>
      </c>
      <c r="C80" s="91">
        <f t="shared" si="3"/>
        <v>615323808.56606257</v>
      </c>
    </row>
    <row r="81" spans="2:3" x14ac:dyDescent="0.25">
      <c r="B81" s="93">
        <v>2089</v>
      </c>
      <c r="C81" s="91">
        <f t="shared" si="3"/>
        <v>639936760.90870512</v>
      </c>
    </row>
    <row r="82" spans="2:3" x14ac:dyDescent="0.25">
      <c r="B82" s="93">
        <v>2090</v>
      </c>
      <c r="C82" s="91">
        <f t="shared" si="3"/>
        <v>665534231.34505332</v>
      </c>
    </row>
    <row r="83" spans="2:3" x14ac:dyDescent="0.25">
      <c r="B83" s="93">
        <v>2091</v>
      </c>
      <c r="C83" s="91">
        <f t="shared" si="3"/>
        <v>692155600.5988555</v>
      </c>
    </row>
    <row r="84" spans="2:3" x14ac:dyDescent="0.25">
      <c r="B84" s="93">
        <v>2092</v>
      </c>
      <c r="C84" s="91">
        <f t="shared" si="3"/>
        <v>719841824.62280977</v>
      </c>
    </row>
    <row r="85" spans="2:3" x14ac:dyDescent="0.25">
      <c r="B85" s="93">
        <v>2093</v>
      </c>
      <c r="C85" s="91">
        <f t="shared" si="3"/>
        <v>748635497.60772216</v>
      </c>
    </row>
    <row r="86" spans="2:3" x14ac:dyDescent="0.25">
      <c r="B86" s="93">
        <v>2094</v>
      </c>
      <c r="C86" s="91">
        <f t="shared" si="3"/>
        <v>778580917.51203108</v>
      </c>
    </row>
    <row r="87" spans="2:3" x14ac:dyDescent="0.25">
      <c r="B87" s="93">
        <v>2095</v>
      </c>
      <c r="C87" s="91">
        <f t="shared" si="3"/>
        <v>809724154.21251237</v>
      </c>
    </row>
    <row r="88" spans="2:3" x14ac:dyDescent="0.25">
      <c r="B88" s="93">
        <v>2096</v>
      </c>
      <c r="C88" s="91">
        <f t="shared" si="3"/>
        <v>842113120.38101292</v>
      </c>
    </row>
    <row r="89" spans="2:3" x14ac:dyDescent="0.25">
      <c r="B89" s="93">
        <v>2097</v>
      </c>
      <c r="C89" s="91">
        <f t="shared" si="3"/>
        <v>875797645.19625342</v>
      </c>
    </row>
    <row r="90" spans="2:3" x14ac:dyDescent="0.25">
      <c r="B90" s="93">
        <v>2098</v>
      </c>
      <c r="C90" s="91">
        <f t="shared" si="3"/>
        <v>910829551.00410354</v>
      </c>
    </row>
    <row r="91" spans="2:3" x14ac:dyDescent="0.25">
      <c r="B91" s="93">
        <v>2099</v>
      </c>
      <c r="C91" s="91">
        <f t="shared" si="3"/>
        <v>947262733.04426777</v>
      </c>
    </row>
    <row r="92" spans="2:3" x14ac:dyDescent="0.25">
      <c r="B92" s="93">
        <v>2100</v>
      </c>
      <c r="C92" s="91">
        <f t="shared" si="3"/>
        <v>985153242.36603856</v>
      </c>
    </row>
    <row r="93" spans="2:3" x14ac:dyDescent="0.25">
      <c r="B93" s="93">
        <v>2101</v>
      </c>
      <c r="C93" s="91">
        <f t="shared" si="3"/>
        <v>1024559372.0606802</v>
      </c>
    </row>
    <row r="94" spans="2:3" x14ac:dyDescent="0.25">
      <c r="B94" s="93">
        <v>2102</v>
      </c>
      <c r="C94" s="91">
        <f t="shared" si="3"/>
        <v>1065541746.9431074</v>
      </c>
    </row>
    <row r="95" spans="2:3" x14ac:dyDescent="0.25">
      <c r="B95" s="93">
        <v>2103</v>
      </c>
      <c r="C95" s="91">
        <f t="shared" si="3"/>
        <v>1108163416.8208318</v>
      </c>
    </row>
    <row r="96" spans="2:3" x14ac:dyDescent="0.25">
      <c r="B96" s="93">
        <v>2104</v>
      </c>
      <c r="C96" s="91">
        <f t="shared" si="3"/>
        <v>1152489953.493665</v>
      </c>
    </row>
    <row r="97" spans="2:3" x14ac:dyDescent="0.25">
      <c r="B97" s="93">
        <v>2105</v>
      </c>
      <c r="C97" s="91">
        <f t="shared" si="3"/>
        <v>1198589551.6334116</v>
      </c>
    </row>
    <row r="98" spans="2:3" x14ac:dyDescent="0.25">
      <c r="B98" s="93">
        <v>2106</v>
      </c>
      <c r="C98" s="91">
        <f t="shared" si="3"/>
        <v>1246533133.6987481</v>
      </c>
    </row>
    <row r="99" spans="2:3" x14ac:dyDescent="0.25">
      <c r="B99" s="93">
        <v>2107</v>
      </c>
      <c r="C99" s="91">
        <f t="shared" si="3"/>
        <v>1296394459.0466981</v>
      </c>
    </row>
    <row r="100" spans="2:3" x14ac:dyDescent="0.25">
      <c r="B100" s="93">
        <v>2108</v>
      </c>
      <c r="C100" s="91">
        <f t="shared" si="3"/>
        <v>1348250237.408566</v>
      </c>
    </row>
    <row r="101" spans="2:3" x14ac:dyDescent="0.25">
      <c r="B101" s="93">
        <v>2109</v>
      </c>
      <c r="C101" s="91">
        <f t="shared" si="3"/>
        <v>1402180246.9049087</v>
      </c>
    </row>
    <row r="102" spans="2:3" x14ac:dyDescent="0.25">
      <c r="B102" s="93">
        <v>2110</v>
      </c>
      <c r="C102" s="91">
        <f t="shared" si="3"/>
        <v>1458267456.781105</v>
      </c>
    </row>
    <row r="103" spans="2:3" x14ac:dyDescent="0.25">
      <c r="B103" s="93">
        <v>2111</v>
      </c>
      <c r="C103" s="91">
        <f t="shared" si="3"/>
        <v>1516598155.0523493</v>
      </c>
    </row>
    <row r="104" spans="2:3" x14ac:dyDescent="0.25">
      <c r="B104" s="93">
        <v>2112</v>
      </c>
      <c r="C104" s="91">
        <f t="shared" si="3"/>
        <v>1577262081.2544434</v>
      </c>
    </row>
    <row r="105" spans="2:3" x14ac:dyDescent="0.25">
      <c r="B105" s="93">
        <v>2113</v>
      </c>
      <c r="C105" s="91">
        <f t="shared" si="3"/>
        <v>1640352564.5046213</v>
      </c>
    </row>
    <row r="106" spans="2:3" x14ac:dyDescent="0.25">
      <c r="B106" s="93">
        <v>2114</v>
      </c>
      <c r="C106" s="91">
        <f t="shared" si="3"/>
        <v>1705966667.0848062</v>
      </c>
    </row>
    <row r="107" spans="2:3" x14ac:dyDescent="0.25">
      <c r="B107" s="93">
        <v>2115</v>
      </c>
      <c r="C107" s="91">
        <f t="shared" si="3"/>
        <v>1774205333.7681985</v>
      </c>
    </row>
    <row r="108" spans="2:3" x14ac:dyDescent="0.25">
      <c r="B108" s="93">
        <v>2116</v>
      </c>
      <c r="C108" s="91">
        <f t="shared" si="3"/>
        <v>1845173547.1189265</v>
      </c>
    </row>
    <row r="109" spans="2:3" x14ac:dyDescent="0.25">
      <c r="B109" s="93">
        <v>2117</v>
      </c>
      <c r="C109" s="91">
        <f t="shared" ref="C109:C113" si="4">+C108*(1+$C$3)</f>
        <v>1918980489.0036836</v>
      </c>
    </row>
    <row r="110" spans="2:3" x14ac:dyDescent="0.25">
      <c r="B110" s="93">
        <v>2118</v>
      </c>
      <c r="C110" s="91">
        <f t="shared" si="4"/>
        <v>1995739708.5638311</v>
      </c>
    </row>
    <row r="111" spans="2:3" x14ac:dyDescent="0.25">
      <c r="B111" s="93">
        <v>2119</v>
      </c>
      <c r="C111" s="91">
        <f t="shared" si="4"/>
        <v>2075569296.9063845</v>
      </c>
    </row>
    <row r="112" spans="2:3" x14ac:dyDescent="0.25">
      <c r="B112" s="93">
        <v>2120</v>
      </c>
      <c r="C112" s="91">
        <f t="shared" si="4"/>
        <v>2158592068.78264</v>
      </c>
    </row>
    <row r="113" spans="2:3" x14ac:dyDescent="0.25">
      <c r="B113" s="93">
        <v>2121</v>
      </c>
      <c r="C113" s="91">
        <f t="shared" si="4"/>
        <v>2244935751.5339456</v>
      </c>
    </row>
  </sheetData>
  <sheetProtection algorithmName="SHA-512" hashValue="12exbzT6f8o1FAJltCTu3mpy6c+ESUswASSOMqUfkOjUk+M4XtBhEKQ2plFnplOw3N+115ZeXriFKM/GS9JwdA==" saltValue="dzbO8d4pB+dIoMshGcvVJ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rgb="FF00B050"/>
  </sheetPr>
  <dimension ref="A1:M1294"/>
  <sheetViews>
    <sheetView showGridLines="0" workbookViewId="0">
      <selection activeCell="G10" sqref="G10"/>
    </sheetView>
  </sheetViews>
  <sheetFormatPr baseColWidth="10" defaultColWidth="11.42578125" defaultRowHeight="15" x14ac:dyDescent="0.25"/>
  <cols>
    <col min="1" max="1" width="5" style="31" bestFit="1" customWidth="1"/>
    <col min="2" max="2" width="26.7109375" style="31" bestFit="1" customWidth="1"/>
    <col min="3" max="4" width="17.85546875" style="31" bestFit="1" customWidth="1"/>
    <col min="5" max="5" width="14.140625" style="31" bestFit="1" customWidth="1"/>
    <col min="6" max="6" width="16.42578125" style="31" bestFit="1" customWidth="1"/>
    <col min="7" max="7" width="17.85546875" style="31" bestFit="1" customWidth="1"/>
    <col min="8" max="8" width="15.140625" style="31" bestFit="1" customWidth="1"/>
    <col min="9" max="9" width="17.85546875" style="31" bestFit="1" customWidth="1"/>
    <col min="10" max="11" width="11.42578125" style="31"/>
    <col min="12" max="12" width="24" style="31" bestFit="1" customWidth="1"/>
    <col min="13" max="13" width="15.42578125" style="31" bestFit="1" customWidth="1"/>
    <col min="14" max="16384" width="11.42578125" style="31"/>
  </cols>
  <sheetData>
    <row r="1" spans="2:13" x14ac:dyDescent="0.25">
      <c r="B1" s="1" t="s">
        <v>65</v>
      </c>
      <c r="C1" s="78">
        <f ca="1">+'Simulación ahorro'!U6</f>
        <v>49187</v>
      </c>
      <c r="L1" s="5" t="s">
        <v>66</v>
      </c>
      <c r="M1" s="78">
        <f ca="1">+'Simulación ahorro'!U6</f>
        <v>49187</v>
      </c>
    </row>
    <row r="2" spans="2:13" x14ac:dyDescent="0.25">
      <c r="B2" s="1" t="s">
        <v>67</v>
      </c>
      <c r="C2" s="89">
        <f ca="1">+Simulador!D14</f>
        <v>9535736117.0698624</v>
      </c>
      <c r="D2" s="5"/>
      <c r="E2" s="36"/>
      <c r="F2" s="36"/>
      <c r="L2" s="5" t="s">
        <v>67</v>
      </c>
      <c r="M2" s="89">
        <f ca="1">+Simulador!D14</f>
        <v>9535736117.0698624</v>
      </c>
    </row>
    <row r="3" spans="2:13" x14ac:dyDescent="0.25">
      <c r="C3" s="79"/>
    </row>
    <row r="4" spans="2:13" x14ac:dyDescent="0.25">
      <c r="B4" s="3" t="s">
        <v>68</v>
      </c>
      <c r="C4" s="31">
        <f>+Simulador!D21</f>
        <v>10</v>
      </c>
      <c r="E4" s="78"/>
      <c r="F4" s="78"/>
      <c r="L4" s="5" t="s">
        <v>23</v>
      </c>
      <c r="M4" s="85" t="s">
        <v>69</v>
      </c>
    </row>
    <row r="5" spans="2:13" x14ac:dyDescent="0.25">
      <c r="B5" s="3" t="s">
        <v>70</v>
      </c>
      <c r="C5" s="31">
        <f>+Simulador!D9</f>
        <v>10</v>
      </c>
      <c r="L5" s="31">
        <v>5</v>
      </c>
      <c r="M5" s="79">
        <v>0.01</v>
      </c>
    </row>
    <row r="6" spans="2:13" x14ac:dyDescent="0.25">
      <c r="C6" s="79"/>
      <c r="L6" s="31">
        <v>10</v>
      </c>
      <c r="M6" s="79">
        <v>1.4999999999999999E-2</v>
      </c>
    </row>
    <row r="7" spans="2:13" x14ac:dyDescent="0.25">
      <c r="B7" s="3" t="s">
        <v>13</v>
      </c>
      <c r="C7" s="78">
        <f ca="1">+EOMONTH(EDATE($C$1,C4*12),0)</f>
        <v>52840</v>
      </c>
      <c r="L7" s="31">
        <v>15</v>
      </c>
      <c r="M7" s="79">
        <v>0.02</v>
      </c>
    </row>
    <row r="8" spans="2:13" x14ac:dyDescent="0.25">
      <c r="B8" s="3" t="s">
        <v>71</v>
      </c>
      <c r="C8" s="89">
        <f ca="1">+SUM(H:H)</f>
        <v>11524806965.846725</v>
      </c>
      <c r="L8" s="31">
        <v>20</v>
      </c>
      <c r="M8" s="79">
        <v>2.5000000000000001E-2</v>
      </c>
    </row>
    <row r="9" spans="2:13" x14ac:dyDescent="0.25">
      <c r="B9" s="83"/>
      <c r="C9" s="80"/>
      <c r="G9" s="80"/>
      <c r="M9" s="79"/>
    </row>
    <row r="10" spans="2:13" x14ac:dyDescent="0.25">
      <c r="B10" s="84" t="s">
        <v>72</v>
      </c>
      <c r="C10" s="89">
        <f ca="1">+H18</f>
        <v>79706403.412011132</v>
      </c>
      <c r="E10" s="80"/>
      <c r="F10" s="80"/>
      <c r="G10" s="80"/>
      <c r="L10" s="85" t="s">
        <v>27</v>
      </c>
      <c r="M10" s="89">
        <f ca="1">+M11-M2</f>
        <v>143036041.7560463</v>
      </c>
    </row>
    <row r="11" spans="2:13" x14ac:dyDescent="0.25">
      <c r="B11" s="84" t="s">
        <v>73</v>
      </c>
      <c r="C11" s="89">
        <f ca="1">INDEX(H$18:H$1048576,C12,)</f>
        <v>114446136.93462497</v>
      </c>
      <c r="E11" s="80"/>
      <c r="F11" s="80"/>
      <c r="G11" s="80"/>
      <c r="L11" s="85" t="s">
        <v>74</v>
      </c>
      <c r="M11" s="89">
        <f ca="1">+$M$2*(1+(IF($M$13&lt;10,M5,IF(AND($M$13&gt;=10,$M$13&lt;15),M6,IF(AND($M$13&gt;=15,$M$13&lt;20),M7,M8)))))</f>
        <v>9678772158.8259087</v>
      </c>
    </row>
    <row r="12" spans="2:13" x14ac:dyDescent="0.25">
      <c r="B12" s="84" t="s">
        <v>75</v>
      </c>
      <c r="C12" s="156">
        <f>+C4*12</f>
        <v>120</v>
      </c>
      <c r="E12" s="80"/>
      <c r="F12" s="80"/>
      <c r="G12" s="80"/>
    </row>
    <row r="13" spans="2:13" x14ac:dyDescent="0.25">
      <c r="B13" s="84"/>
      <c r="C13" s="156"/>
      <c r="E13" s="80"/>
      <c r="F13" s="80"/>
      <c r="G13" s="80"/>
      <c r="L13" s="5" t="s">
        <v>76</v>
      </c>
      <c r="M13" s="31">
        <f>+Simulador!D9</f>
        <v>10</v>
      </c>
    </row>
    <row r="14" spans="2:13" x14ac:dyDescent="0.25">
      <c r="B14" s="84" t="s">
        <v>52</v>
      </c>
      <c r="C14" s="89">
        <f ca="1">SUM($F$18:$F$1217)</f>
        <v>1989070848.7768664</v>
      </c>
      <c r="D14" s="89"/>
      <c r="E14" s="80"/>
      <c r="F14" s="80"/>
      <c r="G14" s="80"/>
      <c r="L14" s="5"/>
    </row>
    <row r="15" spans="2:13" x14ac:dyDescent="0.25">
      <c r="B15" s="84" t="s">
        <v>55</v>
      </c>
      <c r="C15" s="157">
        <v>7.0000000000000007E-2</v>
      </c>
      <c r="E15" s="80"/>
      <c r="F15" s="80"/>
      <c r="G15" s="80"/>
      <c r="J15" s="150"/>
    </row>
    <row r="17" spans="1:9" x14ac:dyDescent="0.25">
      <c r="B17" s="85" t="s">
        <v>34</v>
      </c>
      <c r="C17" s="86" t="s">
        <v>35</v>
      </c>
      <c r="D17" s="85" t="s">
        <v>77</v>
      </c>
      <c r="E17" s="87" t="s">
        <v>52</v>
      </c>
      <c r="F17" s="87" t="s">
        <v>44</v>
      </c>
      <c r="G17" s="85" t="s">
        <v>47</v>
      </c>
      <c r="H17" s="87" t="s">
        <v>22</v>
      </c>
      <c r="I17" s="85" t="s">
        <v>78</v>
      </c>
    </row>
    <row r="18" spans="1:9" x14ac:dyDescent="0.25">
      <c r="A18" s="31">
        <v>1</v>
      </c>
      <c r="B18" s="81">
        <f ca="1">+IF(C18&lt;&gt;"",YEAR(C18),"")</f>
        <v>2034</v>
      </c>
      <c r="C18" s="82">
        <f t="shared" ref="C18:C20" ca="1" si="0">+IF(EOMONTH($C$1,A18)&lt;=EOMONTH($C$1,$C$4*12),EOMONTH($C$1,A18),"")</f>
        <v>49217</v>
      </c>
      <c r="D18" s="89">
        <f ca="1">+C2</f>
        <v>9535736117.0698624</v>
      </c>
      <c r="E18" s="90">
        <f ca="1">+IF(D18&lt;&gt;"",D18*VLOOKUP(YEAR($C18),'Proyecciones DTF'!$B$4:$Y$112,3),"")</f>
        <v>31217518.679002613</v>
      </c>
      <c r="F18" s="90">
        <f ca="1">+IF(E18&lt;&gt;"",+E18*(1-$C$15),"")</f>
        <v>29032292.371472429</v>
      </c>
      <c r="G18" s="89">
        <f ca="1">+IF(F18&lt;&gt;"",D18+F18,"")</f>
        <v>9564768409.4413357</v>
      </c>
      <c r="H18" s="90">
        <f ca="1">+IF(G18&lt;&gt;"",G18/(COUNT(C18:$C$1217)),"")</f>
        <v>79706403.412011132</v>
      </c>
      <c r="I18" s="89">
        <f ca="1">+IF(H18&lt;&gt;"",G18-H18,"")</f>
        <v>9485062006.0293255</v>
      </c>
    </row>
    <row r="19" spans="1:9" x14ac:dyDescent="0.25">
      <c r="A19" s="31">
        <v>2</v>
      </c>
      <c r="B19" s="81">
        <f t="shared" ref="B19:B20" ca="1" si="1">+IF(C19&lt;&gt;"",YEAR(C19),"")</f>
        <v>2034</v>
      </c>
      <c r="C19" s="82">
        <f t="shared" ca="1" si="0"/>
        <v>49248</v>
      </c>
      <c r="D19" s="89">
        <f t="shared" ref="D19:D82" ca="1" si="2">+IF(C19&lt;&gt;"",I18,"")</f>
        <v>9485062006.0293255</v>
      </c>
      <c r="E19" s="90">
        <f ca="1">+IF(D19&lt;&gt;"",D19*VLOOKUP(YEAR($C19),'Proyecciones DTF'!$B$4:$Y$112,3),"")</f>
        <v>31051624.825761642</v>
      </c>
      <c r="F19" s="90">
        <f t="shared" ref="F19:F82" ca="1" si="3">+IF(E19&lt;&gt;"",+E19*(1-$C$15),"")</f>
        <v>28878011.087958325</v>
      </c>
      <c r="G19" s="89">
        <f t="shared" ref="G19:G82" ca="1" si="4">+IF(F19&lt;&gt;"",D19+F19,"")</f>
        <v>9513940017.1172829</v>
      </c>
      <c r="H19" s="90">
        <f ca="1">+IF(G19&lt;&gt;"",G19/(COUNT(C19:$C$1217)),"")</f>
        <v>79949075.77409482</v>
      </c>
      <c r="I19" s="89">
        <f t="shared" ref="I19:I20" ca="1" si="5">+IF(H19&lt;&gt;"",G19-H19,"")</f>
        <v>9433990941.3431873</v>
      </c>
    </row>
    <row r="20" spans="1:9" x14ac:dyDescent="0.25">
      <c r="A20" s="31">
        <v>3</v>
      </c>
      <c r="B20" s="81">
        <f t="shared" ca="1" si="1"/>
        <v>2034</v>
      </c>
      <c r="C20" s="82">
        <f t="shared" ca="1" si="0"/>
        <v>49278</v>
      </c>
      <c r="D20" s="89">
        <f t="shared" ca="1" si="2"/>
        <v>9433990941.3431873</v>
      </c>
      <c r="E20" s="90">
        <f ca="1">+IF(D20&lt;&gt;"",D20*VLOOKUP(YEAR($C20),'Proyecciones DTF'!$B$4:$Y$112,3),"")</f>
        <v>30884431.449579377</v>
      </c>
      <c r="F20" s="90">
        <f t="shared" ca="1" si="3"/>
        <v>28722521.248108819</v>
      </c>
      <c r="G20" s="89">
        <f t="shared" ca="1" si="4"/>
        <v>9462713462.5912952</v>
      </c>
      <c r="H20" s="90">
        <f ca="1">+IF(G20&lt;&gt;"",G20/(COUNT(C20:$C$1217)),"")</f>
        <v>80192486.971112669</v>
      </c>
      <c r="I20" s="89">
        <f t="shared" ca="1" si="5"/>
        <v>9382520975.620182</v>
      </c>
    </row>
    <row r="21" spans="1:9" x14ac:dyDescent="0.25">
      <c r="A21" s="31">
        <v>4</v>
      </c>
      <c r="B21" s="81">
        <f t="shared" ref="B21:B84" ca="1" si="6">+IF(C21&lt;&gt;"",YEAR(C21),"")</f>
        <v>2034</v>
      </c>
      <c r="C21" s="82">
        <f t="shared" ref="C21:C84" ca="1" si="7">+IF(EOMONTH($C$1,A21)&lt;=EOMONTH($C$1,$C$4*12),EOMONTH($C$1,A21),"")</f>
        <v>49309</v>
      </c>
      <c r="D21" s="89">
        <f t="shared" ca="1" si="2"/>
        <v>9382520975.620182</v>
      </c>
      <c r="E21" s="90">
        <f ca="1">+IF(D21&lt;&gt;"",D21*VLOOKUP(YEAR($C21),'Proyecciones DTF'!$B$4:$Y$112,3),"")</f>
        <v>30715932.175203562</v>
      </c>
      <c r="F21" s="90">
        <f t="shared" ca="1" si="3"/>
        <v>28565816.922939312</v>
      </c>
      <c r="G21" s="89">
        <f t="shared" ca="1" si="4"/>
        <v>9411086792.5431213</v>
      </c>
      <c r="H21" s="90">
        <f ca="1">+IF(G21&lt;&gt;"",G21/(COUNT(C21:$C$1217)),"")</f>
        <v>80436639.252505317</v>
      </c>
      <c r="I21" s="89">
        <f t="shared" ref="I21:I84" ca="1" si="8">+IF(H21&lt;&gt;"",G21-H21,"")</f>
        <v>9330650153.2906151</v>
      </c>
    </row>
    <row r="22" spans="1:9" x14ac:dyDescent="0.25">
      <c r="A22" s="31">
        <v>5</v>
      </c>
      <c r="B22" s="81">
        <f t="shared" ca="1" si="6"/>
        <v>2035</v>
      </c>
      <c r="C22" s="82">
        <f t="shared" ca="1" si="7"/>
        <v>49340</v>
      </c>
      <c r="D22" s="89">
        <f t="shared" ca="1" si="2"/>
        <v>9330650153.2906151</v>
      </c>
      <c r="E22" s="90">
        <f ca="1">+IF(D22&lt;&gt;"",D22*VLOOKUP(YEAR($C22),'Proyecciones DTF'!$B$4:$Y$112,3),"")</f>
        <v>30546120.600607887</v>
      </c>
      <c r="F22" s="90">
        <f t="shared" ca="1" si="3"/>
        <v>28407892.158565331</v>
      </c>
      <c r="G22" s="89">
        <f t="shared" ca="1" si="4"/>
        <v>9359058045.4491806</v>
      </c>
      <c r="H22" s="90">
        <f ca="1">+IF(G22&lt;&gt;"",G22/(COUNT(C22:$C$1217)),"")</f>
        <v>80681534.874561906</v>
      </c>
      <c r="I22" s="89">
        <f t="shared" ca="1" si="8"/>
        <v>9278376510.5746193</v>
      </c>
    </row>
    <row r="23" spans="1:9" x14ac:dyDescent="0.25">
      <c r="A23" s="31">
        <v>6</v>
      </c>
      <c r="B23" s="81">
        <f t="shared" ca="1" si="6"/>
        <v>2035</v>
      </c>
      <c r="C23" s="82">
        <f t="shared" ca="1" si="7"/>
        <v>49368</v>
      </c>
      <c r="D23" s="89">
        <f t="shared" ca="1" si="2"/>
        <v>9278376510.5746193</v>
      </c>
      <c r="E23" s="90">
        <f ca="1">+IF(D23&lt;&gt;"",D23*VLOOKUP(YEAR($C23),'Proyecciones DTF'!$B$4:$Y$112,3),"")</f>
        <v>30374990.296888079</v>
      </c>
      <c r="F23" s="90">
        <f t="shared" ca="1" si="3"/>
        <v>28248740.976105914</v>
      </c>
      <c r="G23" s="89">
        <f t="shared" ca="1" si="4"/>
        <v>9306625251.5507259</v>
      </c>
      <c r="H23" s="90">
        <f ca="1">+IF(G23&lt;&gt;"",G23/(COUNT(C23:$C$1217)),"")</f>
        <v>80927176.100441098</v>
      </c>
      <c r="I23" s="89">
        <f t="shared" ca="1" si="8"/>
        <v>9225698075.450285</v>
      </c>
    </row>
    <row r="24" spans="1:9" x14ac:dyDescent="0.25">
      <c r="A24" s="31">
        <v>7</v>
      </c>
      <c r="B24" s="81">
        <f t="shared" ca="1" si="6"/>
        <v>2035</v>
      </c>
      <c r="C24" s="82">
        <f t="shared" ca="1" si="7"/>
        <v>49399</v>
      </c>
      <c r="D24" s="89">
        <f t="shared" ca="1" si="2"/>
        <v>9225698075.450285</v>
      </c>
      <c r="E24" s="90">
        <f ca="1">+IF(D24&lt;&gt;"",D24*VLOOKUP(YEAR($C24),'Proyecciones DTF'!$B$4:$Y$112,3),"")</f>
        <v>30202534.808157559</v>
      </c>
      <c r="F24" s="90">
        <f t="shared" ca="1" si="3"/>
        <v>28088357.371586528</v>
      </c>
      <c r="G24" s="89">
        <f t="shared" ca="1" si="4"/>
        <v>9253786432.8218708</v>
      </c>
      <c r="H24" s="90">
        <f ca="1">+IF(G24&lt;&gt;"",G24/(COUNT(C24:$C$1217)),"")</f>
        <v>81173565.200191855</v>
      </c>
      <c r="I24" s="89">
        <f t="shared" ca="1" si="8"/>
        <v>9172612867.6216793</v>
      </c>
    </row>
    <row r="25" spans="1:9" x14ac:dyDescent="0.25">
      <c r="A25" s="31">
        <v>8</v>
      </c>
      <c r="B25" s="81">
        <f t="shared" ca="1" si="6"/>
        <v>2035</v>
      </c>
      <c r="C25" s="82">
        <f t="shared" ca="1" si="7"/>
        <v>49429</v>
      </c>
      <c r="D25" s="89">
        <f t="shared" ca="1" si="2"/>
        <v>9172612867.6216793</v>
      </c>
      <c r="E25" s="90">
        <f ca="1">+IF(D25&lt;&gt;"",D25*VLOOKUP(YEAR($C25),'Proyecciones DTF'!$B$4:$Y$112,3),"")</f>
        <v>30028747.651442755</v>
      </c>
      <c r="F25" s="90">
        <f t="shared" ca="1" si="3"/>
        <v>27926735.31584176</v>
      </c>
      <c r="G25" s="89">
        <f t="shared" ca="1" si="4"/>
        <v>9200539602.937521</v>
      </c>
      <c r="H25" s="90">
        <f ca="1">+IF(G25&lt;&gt;"",G25/(COUNT(C25:$C$1217)),"")</f>
        <v>81420704.450774521</v>
      </c>
      <c r="I25" s="89">
        <f t="shared" ca="1" si="8"/>
        <v>9119118898.4867458</v>
      </c>
    </row>
    <row r="26" spans="1:9" x14ac:dyDescent="0.25">
      <c r="A26" s="31">
        <v>9</v>
      </c>
      <c r="B26" s="81">
        <f t="shared" ca="1" si="6"/>
        <v>2035</v>
      </c>
      <c r="C26" s="82">
        <f t="shared" ca="1" si="7"/>
        <v>49460</v>
      </c>
      <c r="D26" s="89">
        <f t="shared" ca="1" si="2"/>
        <v>9119118898.4867458</v>
      </c>
      <c r="E26" s="90">
        <f ca="1">+IF(D26&lt;&gt;"",D26*VLOOKUP(YEAR($C26),'Proyecciones DTF'!$B$4:$Y$112,3),"")</f>
        <v>29853622.316578005</v>
      </c>
      <c r="F26" s="90">
        <f t="shared" ca="1" si="3"/>
        <v>27763868.754417542</v>
      </c>
      <c r="G26" s="89">
        <f t="shared" ca="1" si="4"/>
        <v>9146882767.2411633</v>
      </c>
      <c r="H26" s="90">
        <f ca="1">+IF(G26&lt;&gt;"",G26/(COUNT(C26:$C$1217)),"")</f>
        <v>81668596.136081815</v>
      </c>
      <c r="I26" s="89">
        <f t="shared" ca="1" si="8"/>
        <v>9065214171.1050816</v>
      </c>
    </row>
    <row r="27" spans="1:9" x14ac:dyDescent="0.25">
      <c r="A27" s="31">
        <v>10</v>
      </c>
      <c r="B27" s="81">
        <f t="shared" ca="1" si="6"/>
        <v>2035</v>
      </c>
      <c r="C27" s="82">
        <f t="shared" ca="1" si="7"/>
        <v>49490</v>
      </c>
      <c r="D27" s="89">
        <f t="shared" ca="1" si="2"/>
        <v>9065214171.1050816</v>
      </c>
      <c r="E27" s="90">
        <f ca="1">+IF(D27&lt;&gt;"",D27*VLOOKUP(YEAR($C27),'Proyecciones DTF'!$B$4:$Y$112,3),"")</f>
        <v>29677152.266100064</v>
      </c>
      <c r="F27" s="90">
        <f t="shared" ca="1" si="3"/>
        <v>27599751.607473057</v>
      </c>
      <c r="G27" s="89">
        <f t="shared" ca="1" si="4"/>
        <v>9092813922.7125549</v>
      </c>
      <c r="H27" s="90">
        <f ca="1">+IF(G27&lt;&gt;"",G27/(COUNT(C27:$C$1217)),"")</f>
        <v>81917242.546959952</v>
      </c>
      <c r="I27" s="89">
        <f t="shared" ca="1" si="8"/>
        <v>9010896680.1655941</v>
      </c>
    </row>
    <row r="28" spans="1:9" x14ac:dyDescent="0.25">
      <c r="A28" s="31">
        <v>11</v>
      </c>
      <c r="B28" s="81">
        <f t="shared" ca="1" si="6"/>
        <v>2035</v>
      </c>
      <c r="C28" s="82">
        <f t="shared" ca="1" si="7"/>
        <v>49521</v>
      </c>
      <c r="D28" s="89">
        <f t="shared" ca="1" si="2"/>
        <v>9010896680.1655941</v>
      </c>
      <c r="E28" s="90">
        <f ca="1">+IF(D28&lt;&gt;"",D28*VLOOKUP(YEAR($C28),'Proyecciones DTF'!$B$4:$Y$112,3),"")</f>
        <v>29499330.935142234</v>
      </c>
      <c r="F28" s="90">
        <f t="shared" ca="1" si="3"/>
        <v>27434377.769682277</v>
      </c>
      <c r="G28" s="89">
        <f t="shared" ca="1" si="4"/>
        <v>9038331057.935276</v>
      </c>
      <c r="H28" s="90">
        <f ca="1">+IF(G28&lt;&gt;"",G28/(COUNT(C28:$C$1217)),"")</f>
        <v>82166645.981229782</v>
      </c>
      <c r="I28" s="89">
        <f t="shared" ca="1" si="8"/>
        <v>8956164411.9540462</v>
      </c>
    </row>
    <row r="29" spans="1:9" x14ac:dyDescent="0.25">
      <c r="A29" s="31">
        <v>12</v>
      </c>
      <c r="B29" s="81">
        <f t="shared" ca="1" si="6"/>
        <v>2035</v>
      </c>
      <c r="C29" s="82">
        <f t="shared" ca="1" si="7"/>
        <v>49552</v>
      </c>
      <c r="D29" s="89">
        <f t="shared" ca="1" si="2"/>
        <v>8956164411.9540462</v>
      </c>
      <c r="E29" s="90">
        <f ca="1">+IF(D29&lt;&gt;"",D29*VLOOKUP(YEAR($C29),'Proyecciones DTF'!$B$4:$Y$112,3),"")</f>
        <v>29320151.731328107</v>
      </c>
      <c r="F29" s="90">
        <f t="shared" ca="1" si="3"/>
        <v>27267741.110135138</v>
      </c>
      <c r="G29" s="89">
        <f t="shared" ca="1" si="4"/>
        <v>8983432153.0641823</v>
      </c>
      <c r="H29" s="90">
        <f ca="1">+IF(G29&lt;&gt;"",G29/(COUNT(C29:$C$1217)),"")</f>
        <v>82416808.743708089</v>
      </c>
      <c r="I29" s="89">
        <f t="shared" ca="1" si="8"/>
        <v>8901015344.3204746</v>
      </c>
    </row>
    <row r="30" spans="1:9" x14ac:dyDescent="0.25">
      <c r="A30" s="31">
        <v>13</v>
      </c>
      <c r="B30" s="81">
        <f t="shared" ca="1" si="6"/>
        <v>2035</v>
      </c>
      <c r="C30" s="82">
        <f t="shared" ca="1" si="7"/>
        <v>49582</v>
      </c>
      <c r="D30" s="89">
        <f t="shared" ca="1" si="2"/>
        <v>8901015344.3204746</v>
      </c>
      <c r="E30" s="90">
        <f ca="1">+IF(D30&lt;&gt;"",D30*VLOOKUP(YEAR($C30),'Proyecciones DTF'!$B$4:$Y$112,3),"")</f>
        <v>29139608.034664907</v>
      </c>
      <c r="F30" s="90">
        <f t="shared" ca="1" si="3"/>
        <v>27099835.472238362</v>
      </c>
      <c r="G30" s="89">
        <f t="shared" ca="1" si="4"/>
        <v>8928115179.7927132</v>
      </c>
      <c r="H30" s="90">
        <f ca="1">+IF(G30&lt;&gt;"",G30/(COUNT(C30:$C$1217)),"")</f>
        <v>82667733.14622882</v>
      </c>
      <c r="I30" s="89">
        <f t="shared" ca="1" si="8"/>
        <v>8845447446.6464844</v>
      </c>
    </row>
    <row r="31" spans="1:9" x14ac:dyDescent="0.25">
      <c r="A31" s="31">
        <v>14</v>
      </c>
      <c r="B31" s="81">
        <f t="shared" ca="1" si="6"/>
        <v>2035</v>
      </c>
      <c r="C31" s="82">
        <f t="shared" ca="1" si="7"/>
        <v>49613</v>
      </c>
      <c r="D31" s="89">
        <f t="shared" ca="1" si="2"/>
        <v>8845447446.6464844</v>
      </c>
      <c r="E31" s="90">
        <f ca="1">+IF(D31&lt;&gt;"",D31*VLOOKUP(YEAR($C31),'Proyecciones DTF'!$B$4:$Y$112,3),"")</f>
        <v>28957693.197436407</v>
      </c>
      <c r="F31" s="90">
        <f t="shared" ca="1" si="3"/>
        <v>26930654.673615858</v>
      </c>
      <c r="G31" s="89">
        <f t="shared" ca="1" si="4"/>
        <v>8872378101.3201008</v>
      </c>
      <c r="H31" s="90">
        <f ca="1">+IF(G31&lt;&gt;"",G31/(COUNT(C31:$C$1217)),"")</f>
        <v>82919421.507664487</v>
      </c>
      <c r="I31" s="89">
        <f t="shared" ca="1" si="8"/>
        <v>8789458679.8124371</v>
      </c>
    </row>
    <row r="32" spans="1:9" x14ac:dyDescent="0.25">
      <c r="A32" s="31">
        <v>15</v>
      </c>
      <c r="B32" s="81">
        <f t="shared" ca="1" si="6"/>
        <v>2035</v>
      </c>
      <c r="C32" s="82">
        <f t="shared" ca="1" si="7"/>
        <v>49643</v>
      </c>
      <c r="D32" s="89">
        <f t="shared" ca="1" si="2"/>
        <v>8789458679.8124371</v>
      </c>
      <c r="E32" s="90">
        <f ca="1">+IF(D32&lt;&gt;"",D32*VLOOKUP(YEAR($C32),'Proyecciones DTF'!$B$4:$Y$112,3),"")</f>
        <v>28774400.544095527</v>
      </c>
      <c r="F32" s="90">
        <f t="shared" ca="1" si="3"/>
        <v>26760192.506008837</v>
      </c>
      <c r="G32" s="89">
        <f t="shared" ca="1" si="4"/>
        <v>8816218872.3184452</v>
      </c>
      <c r="H32" s="90">
        <f ca="1">+IF(G32&lt;&gt;"",G32/(COUNT(C32:$C$1217)),"")</f>
        <v>83171876.153947592</v>
      </c>
      <c r="I32" s="89">
        <f t="shared" ca="1" si="8"/>
        <v>8733046996.1644974</v>
      </c>
    </row>
    <row r="33" spans="1:9" x14ac:dyDescent="0.25">
      <c r="A33" s="31">
        <v>16</v>
      </c>
      <c r="B33" s="81">
        <f t="shared" ca="1" si="6"/>
        <v>2035</v>
      </c>
      <c r="C33" s="82">
        <f t="shared" ca="1" si="7"/>
        <v>49674</v>
      </c>
      <c r="D33" s="89">
        <f t="shared" ca="1" si="2"/>
        <v>8733046996.1644974</v>
      </c>
      <c r="E33" s="90">
        <f ca="1">+IF(D33&lt;&gt;"",D33*VLOOKUP(YEAR($C33),'Proyecciones DTF'!$B$4:$Y$112,3),"")</f>
        <v>28589723.371156447</v>
      </c>
      <c r="F33" s="90">
        <f t="shared" ca="1" si="3"/>
        <v>26588442.735175494</v>
      </c>
      <c r="G33" s="89">
        <f t="shared" ca="1" si="4"/>
        <v>8759635438.8996735</v>
      </c>
      <c r="H33" s="90">
        <f ca="1">+IF(G33&lt;&gt;"",G33/(COUNT(C33:$C$1217)),"")</f>
        <v>83425099.418092132</v>
      </c>
      <c r="I33" s="89">
        <f t="shared" ca="1" si="8"/>
        <v>8676210339.4815807</v>
      </c>
    </row>
    <row r="34" spans="1:9" x14ac:dyDescent="0.25">
      <c r="A34" s="31">
        <v>17</v>
      </c>
      <c r="B34" s="81">
        <f t="shared" ca="1" si="6"/>
        <v>2036</v>
      </c>
      <c r="C34" s="82">
        <f t="shared" ca="1" si="7"/>
        <v>49705</v>
      </c>
      <c r="D34" s="89">
        <f t="shared" ca="1" si="2"/>
        <v>8676210339.4815807</v>
      </c>
      <c r="E34" s="90">
        <f ca="1">+IF(D34&lt;&gt;"",D34*VLOOKUP(YEAR($C34),'Proyecciones DTF'!$B$4:$Y$112,3),"")</f>
        <v>28403654.947086401</v>
      </c>
      <c r="F34" s="90">
        <f t="shared" ca="1" si="3"/>
        <v>26415399.100790352</v>
      </c>
      <c r="G34" s="89">
        <f t="shared" ca="1" si="4"/>
        <v>8702625738.5823708</v>
      </c>
      <c r="H34" s="90">
        <f ca="1">+IF(G34&lt;&gt;"",G34/(COUNT(C34:$C$1217)),"")</f>
        <v>83679093.640215099</v>
      </c>
      <c r="I34" s="89">
        <f t="shared" ca="1" si="8"/>
        <v>8618946644.9421558</v>
      </c>
    </row>
    <row r="35" spans="1:9" x14ac:dyDescent="0.25">
      <c r="A35" s="31">
        <v>18</v>
      </c>
      <c r="B35" s="81">
        <f t="shared" ca="1" si="6"/>
        <v>2036</v>
      </c>
      <c r="C35" s="82">
        <f t="shared" ca="1" si="7"/>
        <v>49734</v>
      </c>
      <c r="D35" s="89">
        <f t="shared" ca="1" si="2"/>
        <v>8618946644.9421558</v>
      </c>
      <c r="E35" s="90">
        <f ca="1">+IF(D35&lt;&gt;"",D35*VLOOKUP(YEAR($C35),'Proyecciones DTF'!$B$4:$Y$112,3),"")</f>
        <v>28216188.512196999</v>
      </c>
      <c r="F35" s="90">
        <f t="shared" ca="1" si="3"/>
        <v>26241055.316343207</v>
      </c>
      <c r="G35" s="89">
        <f t="shared" ca="1" si="4"/>
        <v>8645187700.2584991</v>
      </c>
      <c r="H35" s="90">
        <f ca="1">+IF(G35&lt;&gt;"",G35/(COUNT(C35:$C$1217)),"")</f>
        <v>83933861.167558238</v>
      </c>
      <c r="I35" s="89">
        <f t="shared" ca="1" si="8"/>
        <v>8561253839.0909405</v>
      </c>
    </row>
    <row r="36" spans="1:9" x14ac:dyDescent="0.25">
      <c r="A36" s="31">
        <v>19</v>
      </c>
      <c r="B36" s="81">
        <f t="shared" ca="1" si="6"/>
        <v>2036</v>
      </c>
      <c r="C36" s="82">
        <f t="shared" ca="1" si="7"/>
        <v>49765</v>
      </c>
      <c r="D36" s="89">
        <f t="shared" ca="1" si="2"/>
        <v>8561253839.0909405</v>
      </c>
      <c r="E36" s="90">
        <f ca="1">+IF(D36&lt;&gt;"",D36*VLOOKUP(YEAR($C36),'Proyecciones DTF'!$B$4:$Y$112,3),"")</f>
        <v>28027317.278535195</v>
      </c>
      <c r="F36" s="90">
        <f t="shared" ca="1" si="3"/>
        <v>26065405.069037728</v>
      </c>
      <c r="G36" s="89">
        <f t="shared" ca="1" si="4"/>
        <v>8587319244.1599779</v>
      </c>
      <c r="H36" s="90">
        <f ca="1">+IF(G36&lt;&gt;"",G36/(COUNT(C36:$C$1217)),"")</f>
        <v>84189404.354509592</v>
      </c>
      <c r="I36" s="89">
        <f t="shared" ca="1" si="8"/>
        <v>8503129839.8054686</v>
      </c>
    </row>
    <row r="37" spans="1:9" x14ac:dyDescent="0.25">
      <c r="A37" s="31">
        <v>20</v>
      </c>
      <c r="B37" s="81">
        <f t="shared" ca="1" si="6"/>
        <v>2036</v>
      </c>
      <c r="C37" s="82">
        <f t="shared" ca="1" si="7"/>
        <v>49795</v>
      </c>
      <c r="D37" s="89">
        <f t="shared" ca="1" si="2"/>
        <v>8503129839.8054686</v>
      </c>
      <c r="E37" s="90">
        <f ca="1">+IF(D37&lt;&gt;"",D37*VLOOKUP(YEAR($C37),'Proyecciones DTF'!$B$4:$Y$112,3),"")</f>
        <v>27837034.429773845</v>
      </c>
      <c r="F37" s="90">
        <f t="shared" ca="1" si="3"/>
        <v>25888442.019689675</v>
      </c>
      <c r="G37" s="89">
        <f t="shared" ca="1" si="4"/>
        <v>8529018281.8251581</v>
      </c>
      <c r="H37" s="90">
        <f ca="1">+IF(G37&lt;&gt;"",G37/(COUNT(C37:$C$1217)),"")</f>
        <v>84445725.562625334</v>
      </c>
      <c r="I37" s="89">
        <f t="shared" ca="1" si="8"/>
        <v>8444572556.2625332</v>
      </c>
    </row>
    <row r="38" spans="1:9" x14ac:dyDescent="0.25">
      <c r="A38" s="31">
        <v>21</v>
      </c>
      <c r="B38" s="81">
        <f t="shared" ca="1" si="6"/>
        <v>2036</v>
      </c>
      <c r="C38" s="82">
        <f t="shared" ca="1" si="7"/>
        <v>49826</v>
      </c>
      <c r="D38" s="89">
        <f t="shared" ca="1" si="2"/>
        <v>8444572556.2625332</v>
      </c>
      <c r="E38" s="90">
        <f ca="1">+IF(D38&lt;&gt;"",D38*VLOOKUP(YEAR($C38),'Proyecciones DTF'!$B$4:$Y$112,3),"")</f>
        <v>27645333.121101838</v>
      </c>
      <c r="F38" s="90">
        <f t="shared" ca="1" si="3"/>
        <v>25710159.802624706</v>
      </c>
      <c r="G38" s="89">
        <f t="shared" ca="1" si="4"/>
        <v>8470282716.0651579</v>
      </c>
      <c r="H38" s="90">
        <f ca="1">+IF(G38&lt;&gt;"",G38/(COUNT(C38:$C$1217)),"")</f>
        <v>84702827.160651579</v>
      </c>
      <c r="I38" s="89">
        <f t="shared" ca="1" si="8"/>
        <v>8385579888.9045067</v>
      </c>
    </row>
    <row r="39" spans="1:9" x14ac:dyDescent="0.25">
      <c r="A39" s="31">
        <v>22</v>
      </c>
      <c r="B39" s="81">
        <f t="shared" ca="1" si="6"/>
        <v>2036</v>
      </c>
      <c r="C39" s="82">
        <f t="shared" ca="1" si="7"/>
        <v>49856</v>
      </c>
      <c r="D39" s="89">
        <f t="shared" ca="1" si="2"/>
        <v>8385579888.9045067</v>
      </c>
      <c r="E39" s="90">
        <f ca="1">+IF(D39&lt;&gt;"",D39*VLOOKUP(YEAR($C39),'Proyecciones DTF'!$B$4:$Y$112,3),"")</f>
        <v>27452206.479113836</v>
      </c>
      <c r="F39" s="90">
        <f t="shared" ca="1" si="3"/>
        <v>25530552.025575865</v>
      </c>
      <c r="G39" s="89">
        <f t="shared" ca="1" si="4"/>
        <v>8411110440.9300823</v>
      </c>
      <c r="H39" s="90">
        <f ca="1">+IF(G39&lt;&gt;"",G39/(COUNT(C39:$C$1217)),"")</f>
        <v>84960711.524546281</v>
      </c>
      <c r="I39" s="89">
        <f t="shared" ca="1" si="8"/>
        <v>8326149729.4055357</v>
      </c>
    </row>
    <row r="40" spans="1:9" x14ac:dyDescent="0.25">
      <c r="A40" s="31">
        <v>23</v>
      </c>
      <c r="B40" s="81">
        <f t="shared" ca="1" si="6"/>
        <v>2036</v>
      </c>
      <c r="C40" s="82">
        <f t="shared" ca="1" si="7"/>
        <v>49887</v>
      </c>
      <c r="D40" s="89">
        <f t="shared" ca="1" si="2"/>
        <v>8326149729.4055357</v>
      </c>
      <c r="E40" s="90">
        <f ca="1">+IF(D40&lt;&gt;"",D40*VLOOKUP(YEAR($C40),'Proyecciones DTF'!$B$4:$Y$112,3),"")</f>
        <v>27257647.601699628</v>
      </c>
      <c r="F40" s="90">
        <f t="shared" ca="1" si="3"/>
        <v>25349612.269580651</v>
      </c>
      <c r="G40" s="89">
        <f t="shared" ca="1" si="4"/>
        <v>8351499341.6751165</v>
      </c>
      <c r="H40" s="90">
        <f ca="1">+IF(G40&lt;&gt;"",G40/(COUNT(C40:$C$1217)),"")</f>
        <v>85219381.037501186</v>
      </c>
      <c r="I40" s="89">
        <f t="shared" ca="1" si="8"/>
        <v>8266279960.6376152</v>
      </c>
    </row>
    <row r="41" spans="1:9" x14ac:dyDescent="0.25">
      <c r="A41" s="31">
        <v>24</v>
      </c>
      <c r="B41" s="81">
        <f t="shared" ca="1" si="6"/>
        <v>2036</v>
      </c>
      <c r="C41" s="82">
        <f t="shared" ca="1" si="7"/>
        <v>49918</v>
      </c>
      <c r="D41" s="89">
        <f t="shared" ca="1" si="2"/>
        <v>8266279960.6376152</v>
      </c>
      <c r="E41" s="90">
        <f ca="1">+IF(D41&lt;&gt;"",D41*VLOOKUP(YEAR($C41),'Proyecciones DTF'!$B$4:$Y$112,3),"")</f>
        <v>27061649.557933036</v>
      </c>
      <c r="F41" s="90">
        <f t="shared" ca="1" si="3"/>
        <v>25167334.088877723</v>
      </c>
      <c r="G41" s="89">
        <f t="shared" ca="1" si="4"/>
        <v>8291447294.7264929</v>
      </c>
      <c r="H41" s="90">
        <f ca="1">+IF(G41&lt;&gt;"",G41/(COUNT(C41:$C$1217)),"")</f>
        <v>85478838.089963838</v>
      </c>
      <c r="I41" s="89">
        <f t="shared" ca="1" si="8"/>
        <v>8205968456.636529</v>
      </c>
    </row>
    <row r="42" spans="1:9" x14ac:dyDescent="0.25">
      <c r="A42" s="31">
        <v>25</v>
      </c>
      <c r="B42" s="81">
        <f t="shared" ca="1" si="6"/>
        <v>2036</v>
      </c>
      <c r="C42" s="82">
        <f t="shared" ca="1" si="7"/>
        <v>49948</v>
      </c>
      <c r="D42" s="89">
        <f t="shared" ca="1" si="2"/>
        <v>8205968456.636529</v>
      </c>
      <c r="E42" s="90">
        <f ca="1">+IF(D42&lt;&gt;"",D42*VLOOKUP(YEAR($C42),'Proyecciones DTF'!$B$4:$Y$112,3),"")</f>
        <v>26864205.387960434</v>
      </c>
      <c r="F42" s="90">
        <f t="shared" ca="1" si="3"/>
        <v>24983711.0108032</v>
      </c>
      <c r="G42" s="89">
        <f t="shared" ca="1" si="4"/>
        <v>8230952167.6473322</v>
      </c>
      <c r="H42" s="90">
        <f ca="1">+IF(G42&lt;&gt;"",G42/(COUNT(C42:$C$1217)),"")</f>
        <v>85739085.079659715</v>
      </c>
      <c r="I42" s="89">
        <f t="shared" ca="1" si="8"/>
        <v>8145213082.5676727</v>
      </c>
    </row>
    <row r="43" spans="1:9" x14ac:dyDescent="0.25">
      <c r="A43" s="31">
        <v>26</v>
      </c>
      <c r="B43" s="81">
        <f t="shared" ca="1" si="6"/>
        <v>2036</v>
      </c>
      <c r="C43" s="82">
        <f t="shared" ca="1" si="7"/>
        <v>49979</v>
      </c>
      <c r="D43" s="89">
        <f t="shared" ca="1" si="2"/>
        <v>8145213082.5676727</v>
      </c>
      <c r="E43" s="90">
        <f ca="1">+IF(D43&lt;&gt;"",D43*VLOOKUP(YEAR($C43),'Proyecciones DTF'!$B$4:$Y$112,3),"")</f>
        <v>26665308.102888841</v>
      </c>
      <c r="F43" s="90">
        <f t="shared" ca="1" si="3"/>
        <v>24798736.53568662</v>
      </c>
      <c r="G43" s="89">
        <f t="shared" ca="1" si="4"/>
        <v>8170011819.1033592</v>
      </c>
      <c r="H43" s="90">
        <f ca="1">+IF(G43&lt;&gt;"",G43/(COUNT(C43:$C$1217)),"")</f>
        <v>86000124.411614314</v>
      </c>
      <c r="I43" s="89">
        <f t="shared" ca="1" si="8"/>
        <v>8084011694.6917448</v>
      </c>
    </row>
    <row r="44" spans="1:9" x14ac:dyDescent="0.25">
      <c r="A44" s="31">
        <v>27</v>
      </c>
      <c r="B44" s="81">
        <f t="shared" ca="1" si="6"/>
        <v>2036</v>
      </c>
      <c r="C44" s="82">
        <f t="shared" ca="1" si="7"/>
        <v>50009</v>
      </c>
      <c r="D44" s="89">
        <f t="shared" ca="1" si="2"/>
        <v>8084011694.6917448</v>
      </c>
      <c r="E44" s="90">
        <f ca="1">+IF(D44&lt;&gt;"",D44*VLOOKUP(YEAR($C44),'Proyecciones DTF'!$B$4:$Y$112,3),"")</f>
        <v>26464950.68467363</v>
      </c>
      <c r="F44" s="90">
        <f t="shared" ca="1" si="3"/>
        <v>24612404.136746474</v>
      </c>
      <c r="G44" s="89">
        <f t="shared" ca="1" si="4"/>
        <v>8108624098.8284912</v>
      </c>
      <c r="H44" s="90">
        <f ca="1">+IF(G44&lt;&gt;"",G44/(COUNT(C44:$C$1217)),"")</f>
        <v>86261958.498175442</v>
      </c>
      <c r="I44" s="89">
        <f t="shared" ca="1" si="8"/>
        <v>8022362140.3303156</v>
      </c>
    </row>
    <row r="45" spans="1:9" x14ac:dyDescent="0.25">
      <c r="A45" s="31">
        <v>28</v>
      </c>
      <c r="B45" s="81">
        <f t="shared" ca="1" si="6"/>
        <v>2036</v>
      </c>
      <c r="C45" s="82">
        <f t="shared" ca="1" si="7"/>
        <v>50040</v>
      </c>
      <c r="D45" s="89">
        <f t="shared" ca="1" si="2"/>
        <v>8022362140.3303156</v>
      </c>
      <c r="E45" s="90">
        <f ca="1">+IF(D45&lt;&gt;"",D45*VLOOKUP(YEAR($C45),'Proyecciones DTF'!$B$4:$Y$112,3),"")</f>
        <v>26263126.086005785</v>
      </c>
      <c r="F45" s="90">
        <f t="shared" ca="1" si="3"/>
        <v>24424707.25998538</v>
      </c>
      <c r="G45" s="89">
        <f t="shared" ca="1" si="4"/>
        <v>8046786847.5903006</v>
      </c>
      <c r="H45" s="90">
        <f ca="1">+IF(G45&lt;&gt;"",G45/(COUNT(C45:$C$1217)),"")</f>
        <v>86524589.759035483</v>
      </c>
      <c r="I45" s="89">
        <f t="shared" ca="1" si="8"/>
        <v>7960262257.8312654</v>
      </c>
    </row>
    <row r="46" spans="1:9" x14ac:dyDescent="0.25">
      <c r="A46" s="31">
        <v>29</v>
      </c>
      <c r="B46" s="81">
        <f t="shared" ca="1" si="6"/>
        <v>2037</v>
      </c>
      <c r="C46" s="82">
        <f t="shared" ca="1" si="7"/>
        <v>50071</v>
      </c>
      <c r="D46" s="89">
        <f t="shared" ca="1" si="2"/>
        <v>7960262257.8312654</v>
      </c>
      <c r="E46" s="90">
        <f ca="1">+IF(D46&lt;&gt;"",D46*VLOOKUP(YEAR($C46),'Proyecciones DTF'!$B$4:$Y$112,3),"")</f>
        <v>26059827.230198767</v>
      </c>
      <c r="F46" s="90">
        <f t="shared" ca="1" si="3"/>
        <v>24235639.324084852</v>
      </c>
      <c r="G46" s="89">
        <f t="shared" ca="1" si="4"/>
        <v>7984497897.1553507</v>
      </c>
      <c r="H46" s="90">
        <f ca="1">+IF(G46&lt;&gt;"",G46/(COUNT(C46:$C$1217)),"")</f>
        <v>86788020.621253818</v>
      </c>
      <c r="I46" s="89">
        <f t="shared" ca="1" si="8"/>
        <v>7897709876.5340967</v>
      </c>
    </row>
    <row r="47" spans="1:9" x14ac:dyDescent="0.25">
      <c r="A47" s="31">
        <v>30</v>
      </c>
      <c r="B47" s="81">
        <f t="shared" ca="1" si="6"/>
        <v>2037</v>
      </c>
      <c r="C47" s="82">
        <f t="shared" ca="1" si="7"/>
        <v>50099</v>
      </c>
      <c r="D47" s="89">
        <f t="shared" ca="1" si="2"/>
        <v>7897709876.5340967</v>
      </c>
      <c r="E47" s="90">
        <f ca="1">+IF(D47&lt;&gt;"",D47*VLOOKUP(YEAR($C47),'Proyecciones DTF'!$B$4:$Y$112,3),"")</f>
        <v>25855047.011074949</v>
      </c>
      <c r="F47" s="90">
        <f t="shared" ca="1" si="3"/>
        <v>24045193.720299702</v>
      </c>
      <c r="G47" s="89">
        <f t="shared" ca="1" si="4"/>
        <v>7921755070.2543964</v>
      </c>
      <c r="H47" s="90">
        <f ca="1">+IF(G47&lt;&gt;"",G47/(COUNT(C47:$C$1217)),"")</f>
        <v>87052253.519279078</v>
      </c>
      <c r="I47" s="89">
        <f t="shared" ca="1" si="8"/>
        <v>7834702816.735117</v>
      </c>
    </row>
    <row r="48" spans="1:9" x14ac:dyDescent="0.25">
      <c r="A48" s="31">
        <v>31</v>
      </c>
      <c r="B48" s="81">
        <f t="shared" ca="1" si="6"/>
        <v>2037</v>
      </c>
      <c r="C48" s="82">
        <f t="shared" ca="1" si="7"/>
        <v>50130</v>
      </c>
      <c r="D48" s="89">
        <f t="shared" ca="1" si="2"/>
        <v>7834702816.735117</v>
      </c>
      <c r="E48" s="90">
        <f ca="1">+IF(D48&lt;&gt;"",D48*VLOOKUP(YEAR($C48),'Proyecciones DTF'!$B$4:$Y$112,3),"")</f>
        <v>25648778.292851642</v>
      </c>
      <c r="F48" s="90">
        <f t="shared" ca="1" si="3"/>
        <v>23853363.812352024</v>
      </c>
      <c r="G48" s="89">
        <f t="shared" ca="1" si="4"/>
        <v>7858556180.5474691</v>
      </c>
      <c r="H48" s="90">
        <f ca="1">+IF(G48&lt;&gt;"",G48/(COUNT(C48:$C$1217)),"")</f>
        <v>87317290.894971877</v>
      </c>
      <c r="I48" s="89">
        <f t="shared" ca="1" si="8"/>
        <v>7771238889.6524973</v>
      </c>
    </row>
    <row r="49" spans="1:9" x14ac:dyDescent="0.25">
      <c r="A49" s="31">
        <v>32</v>
      </c>
      <c r="B49" s="81">
        <f t="shared" ca="1" si="6"/>
        <v>2037</v>
      </c>
      <c r="C49" s="82">
        <f t="shared" ca="1" si="7"/>
        <v>50160</v>
      </c>
      <c r="D49" s="89">
        <f t="shared" ca="1" si="2"/>
        <v>7771238889.6524973</v>
      </c>
      <c r="E49" s="90">
        <f ca="1">+IF(D49&lt;&gt;"",D49*VLOOKUP(YEAR($C49),'Proyecciones DTF'!$B$4:$Y$112,3),"")</f>
        <v>25441013.910026699</v>
      </c>
      <c r="F49" s="90">
        <f t="shared" ca="1" si="3"/>
        <v>23660142.936324827</v>
      </c>
      <c r="G49" s="89">
        <f t="shared" ca="1" si="4"/>
        <v>7794899032.5888224</v>
      </c>
      <c r="H49" s="90">
        <f ca="1">+IF(G49&lt;&gt;"",G49/(COUNT(C49:$C$1217)),"")</f>
        <v>87583135.197627217</v>
      </c>
      <c r="I49" s="89">
        <f t="shared" ca="1" si="8"/>
        <v>7707315897.3911953</v>
      </c>
    </row>
    <row r="50" spans="1:9" x14ac:dyDescent="0.25">
      <c r="A50" s="31">
        <v>33</v>
      </c>
      <c r="B50" s="81">
        <f t="shared" ca="1" si="6"/>
        <v>2037</v>
      </c>
      <c r="C50" s="82">
        <f t="shared" ca="1" si="7"/>
        <v>50191</v>
      </c>
      <c r="D50" s="89">
        <f t="shared" ca="1" si="2"/>
        <v>7707315897.3911953</v>
      </c>
      <c r="E50" s="90">
        <f ca="1">+IF(D50&lt;&gt;"",D50*VLOOKUP(YEAR($C50),'Proyecciones DTF'!$B$4:$Y$112,3),"")</f>
        <v>25231746.667263683</v>
      </c>
      <c r="F50" s="90">
        <f t="shared" ca="1" si="3"/>
        <v>23465524.400555223</v>
      </c>
      <c r="G50" s="89">
        <f t="shared" ca="1" si="4"/>
        <v>7730781421.7917509</v>
      </c>
      <c r="H50" s="90">
        <f ca="1">+IF(G50&lt;&gt;"",G50/(COUNT(C50:$C$1217)),"")</f>
        <v>87849788.883997172</v>
      </c>
      <c r="I50" s="89">
        <f t="shared" ca="1" si="8"/>
        <v>7642931632.9077539</v>
      </c>
    </row>
    <row r="51" spans="1:9" x14ac:dyDescent="0.25">
      <c r="A51" s="31">
        <v>34</v>
      </c>
      <c r="B51" s="81">
        <f t="shared" ca="1" si="6"/>
        <v>2037</v>
      </c>
      <c r="C51" s="82">
        <f t="shared" ca="1" si="7"/>
        <v>50221</v>
      </c>
      <c r="D51" s="89">
        <f t="shared" ca="1" si="2"/>
        <v>7642931632.9077539</v>
      </c>
      <c r="E51" s="90">
        <f ca="1">+IF(D51&lt;&gt;"",D51*VLOOKUP(YEAR($C51),'Proyecciones DTF'!$B$4:$Y$112,3),"")</f>
        <v>25020969.339276623</v>
      </c>
      <c r="F51" s="90">
        <f t="shared" ca="1" si="3"/>
        <v>23269501.485527258</v>
      </c>
      <c r="G51" s="89">
        <f t="shared" ca="1" si="4"/>
        <v>7666201134.393281</v>
      </c>
      <c r="H51" s="90">
        <f ca="1">+IF(G51&lt;&gt;"",G51/(COUNT(C51:$C$1217)),"")</f>
        <v>88117254.418313578</v>
      </c>
      <c r="I51" s="89">
        <f t="shared" ca="1" si="8"/>
        <v>7578083879.974967</v>
      </c>
    </row>
    <row r="52" spans="1:9" x14ac:dyDescent="0.25">
      <c r="A52" s="31">
        <v>35</v>
      </c>
      <c r="B52" s="81">
        <f t="shared" ca="1" si="6"/>
        <v>2037</v>
      </c>
      <c r="C52" s="82">
        <f t="shared" ca="1" si="7"/>
        <v>50252</v>
      </c>
      <c r="D52" s="89">
        <f t="shared" ca="1" si="2"/>
        <v>7578083879.974967</v>
      </c>
      <c r="E52" s="90">
        <f ca="1">+IF(D52&lt;&gt;"",D52*VLOOKUP(YEAR($C52),'Proyecciones DTF'!$B$4:$Y$112,3),"")</f>
        <v>24808674.670714352</v>
      </c>
      <c r="F52" s="90">
        <f t="shared" ca="1" si="3"/>
        <v>23072067.443764348</v>
      </c>
      <c r="G52" s="89">
        <f t="shared" ca="1" si="4"/>
        <v>7601155947.4187317</v>
      </c>
      <c r="H52" s="90">
        <f ca="1">+IF(G52&lt;&gt;"",G52/(COUNT(C52:$C$1217)),"")</f>
        <v>88385534.272310838</v>
      </c>
      <c r="I52" s="89">
        <f t="shared" ca="1" si="8"/>
        <v>7512770413.1464205</v>
      </c>
    </row>
    <row r="53" spans="1:9" x14ac:dyDescent="0.25">
      <c r="A53" s="31">
        <v>36</v>
      </c>
      <c r="B53" s="81">
        <f t="shared" ca="1" si="6"/>
        <v>2037</v>
      </c>
      <c r="C53" s="82">
        <f t="shared" ca="1" si="7"/>
        <v>50283</v>
      </c>
      <c r="D53" s="89">
        <f t="shared" ca="1" si="2"/>
        <v>7512770413.1464205</v>
      </c>
      <c r="E53" s="90">
        <f ca="1">+IF(D53&lt;&gt;"",D53*VLOOKUP(YEAR($C53),'Proyecciones DTF'!$B$4:$Y$112,3),"")</f>
        <v>24594855.376044411</v>
      </c>
      <c r="F53" s="90">
        <f t="shared" ca="1" si="3"/>
        <v>22873215.4997213</v>
      </c>
      <c r="G53" s="89">
        <f t="shared" ca="1" si="4"/>
        <v>7535643628.646142</v>
      </c>
      <c r="H53" s="90">
        <f ca="1">+IF(G53&lt;&gt;"",G53/(COUNT(C53:$C$1217)),"")</f>
        <v>88654630.925248727</v>
      </c>
      <c r="I53" s="89">
        <f t="shared" ca="1" si="8"/>
        <v>7446988997.7208929</v>
      </c>
    </row>
    <row r="54" spans="1:9" x14ac:dyDescent="0.25">
      <c r="A54" s="31">
        <v>37</v>
      </c>
      <c r="B54" s="81">
        <f t="shared" ca="1" si="6"/>
        <v>2037</v>
      </c>
      <c r="C54" s="82">
        <f t="shared" ca="1" si="7"/>
        <v>50313</v>
      </c>
      <c r="D54" s="89">
        <f t="shared" ca="1" si="2"/>
        <v>7446988997.7208929</v>
      </c>
      <c r="E54" s="90">
        <f ca="1">+IF(D54&lt;&gt;"",D54*VLOOKUP(YEAR($C54),'Proyecciones DTF'!$B$4:$Y$112,3),"")</f>
        <v>24379504.139436509</v>
      </c>
      <c r="F54" s="90">
        <f t="shared" ca="1" si="3"/>
        <v>22672938.849675953</v>
      </c>
      <c r="G54" s="89">
        <f t="shared" ca="1" si="4"/>
        <v>7469661936.570569</v>
      </c>
      <c r="H54" s="90">
        <f ca="1">+IF(G54&lt;&gt;"",G54/(COUNT(C54:$C$1217)),"")</f>
        <v>88924546.863935351</v>
      </c>
      <c r="I54" s="89">
        <f t="shared" ca="1" si="8"/>
        <v>7380737389.7066336</v>
      </c>
    </row>
    <row r="55" spans="1:9" x14ac:dyDescent="0.25">
      <c r="A55" s="31">
        <v>38</v>
      </c>
      <c r="B55" s="81">
        <f t="shared" ca="1" si="6"/>
        <v>2037</v>
      </c>
      <c r="C55" s="82">
        <f t="shared" ca="1" si="7"/>
        <v>50344</v>
      </c>
      <c r="D55" s="89">
        <f t="shared" ca="1" si="2"/>
        <v>7380737389.7066336</v>
      </c>
      <c r="E55" s="90">
        <f ca="1">+IF(D55&lt;&gt;"",D55*VLOOKUP(YEAR($C55),'Proyecciones DTF'!$B$4:$Y$112,3),"")</f>
        <v>24162613.614645578</v>
      </c>
      <c r="F55" s="90">
        <f t="shared" ca="1" si="3"/>
        <v>22471230.661620386</v>
      </c>
      <c r="G55" s="89">
        <f t="shared" ca="1" si="4"/>
        <v>7403208620.3682537</v>
      </c>
      <c r="H55" s="90">
        <f ca="1">+IF(G55&lt;&gt;"",G55/(COUNT(C55:$C$1217)),"")</f>
        <v>89195284.582750037</v>
      </c>
      <c r="I55" s="89">
        <f t="shared" ca="1" si="8"/>
        <v>7314013335.7855034</v>
      </c>
    </row>
    <row r="56" spans="1:9" x14ac:dyDescent="0.25">
      <c r="A56" s="31">
        <v>39</v>
      </c>
      <c r="B56" s="81">
        <f t="shared" ca="1" si="6"/>
        <v>2037</v>
      </c>
      <c r="C56" s="82">
        <f t="shared" ca="1" si="7"/>
        <v>50374</v>
      </c>
      <c r="D56" s="89">
        <f t="shared" ca="1" si="2"/>
        <v>7314013335.7855034</v>
      </c>
      <c r="E56" s="90">
        <f ca="1">+IF(D56&lt;&gt;"",D56*VLOOKUP(YEAR($C56),'Proyecciones DTF'!$B$4:$Y$112,3),"")</f>
        <v>23944176.424894389</v>
      </c>
      <c r="F56" s="90">
        <f t="shared" ca="1" si="3"/>
        <v>22268084.075151779</v>
      </c>
      <c r="G56" s="89">
        <f t="shared" ca="1" si="4"/>
        <v>7336281419.8606548</v>
      </c>
      <c r="H56" s="90">
        <f ca="1">+IF(G56&lt;&gt;"",G56/(COUNT(C56:$C$1217)),"")</f>
        <v>89466846.583666518</v>
      </c>
      <c r="I56" s="89">
        <f t="shared" ca="1" si="8"/>
        <v>7246814573.276988</v>
      </c>
    </row>
    <row r="57" spans="1:9" x14ac:dyDescent="0.25">
      <c r="A57" s="31">
        <v>40</v>
      </c>
      <c r="B57" s="81">
        <f t="shared" ca="1" si="6"/>
        <v>2037</v>
      </c>
      <c r="C57" s="82">
        <f t="shared" ca="1" si="7"/>
        <v>50405</v>
      </c>
      <c r="D57" s="89">
        <f t="shared" ca="1" si="2"/>
        <v>7246814573.276988</v>
      </c>
      <c r="E57" s="90">
        <f ca="1">+IF(D57&lt;&gt;"",D57*VLOOKUP(YEAR($C57),'Proyecciones DTF'!$B$4:$Y$112,3),"")</f>
        <v>23724185.162755728</v>
      </c>
      <c r="F57" s="90">
        <f t="shared" ca="1" si="3"/>
        <v>22063492.201362826</v>
      </c>
      <c r="G57" s="89">
        <f t="shared" ca="1" si="4"/>
        <v>7268878065.4783506</v>
      </c>
      <c r="H57" s="90">
        <f ca="1">+IF(G57&lt;&gt;"",G57/(COUNT(C57:$C$1217)),"")</f>
        <v>89739235.376275927</v>
      </c>
      <c r="I57" s="89">
        <f t="shared" ca="1" si="8"/>
        <v>7179138830.1020746</v>
      </c>
    </row>
    <row r="58" spans="1:9" x14ac:dyDescent="0.25">
      <c r="A58" s="31">
        <v>41</v>
      </c>
      <c r="B58" s="81">
        <f t="shared" ca="1" si="6"/>
        <v>2038</v>
      </c>
      <c r="C58" s="82">
        <f t="shared" ca="1" si="7"/>
        <v>50436</v>
      </c>
      <c r="D58" s="89">
        <f t="shared" ca="1" si="2"/>
        <v>7179138830.1020746</v>
      </c>
      <c r="E58" s="90">
        <f ca="1">+IF(D58&lt;&gt;"",D58*VLOOKUP(YEAR($C58),'Proyecciones DTF'!$B$4:$Y$112,3),"")</f>
        <v>23502632.390034135</v>
      </c>
      <c r="F58" s="90">
        <f t="shared" ca="1" si="3"/>
        <v>21857448.122731745</v>
      </c>
      <c r="G58" s="89">
        <f t="shared" ca="1" si="4"/>
        <v>7200996278.2248068</v>
      </c>
      <c r="H58" s="90">
        <f ca="1">+IF(G58&lt;&gt;"",G58/(COUNT(C58:$C$1217)),"")</f>
        <v>90012453.477810085</v>
      </c>
      <c r="I58" s="89">
        <f t="shared" ca="1" si="8"/>
        <v>7110983824.7469969</v>
      </c>
    </row>
    <row r="59" spans="1:9" x14ac:dyDescent="0.25">
      <c r="A59" s="31">
        <v>42</v>
      </c>
      <c r="B59" s="81">
        <f t="shared" ca="1" si="6"/>
        <v>2038</v>
      </c>
      <c r="C59" s="82">
        <f t="shared" ca="1" si="7"/>
        <v>50464</v>
      </c>
      <c r="D59" s="89">
        <f t="shared" ca="1" si="2"/>
        <v>7110983824.7469969</v>
      </c>
      <c r="E59" s="90">
        <f ca="1">+IF(D59&lt;&gt;"",D59*VLOOKUP(YEAR($C59),'Proyecciones DTF'!$B$4:$Y$112,3),"")</f>
        <v>23279510.637647238</v>
      </c>
      <c r="F59" s="90">
        <f t="shared" ca="1" si="3"/>
        <v>21649944.893011931</v>
      </c>
      <c r="G59" s="89">
        <f t="shared" ca="1" si="4"/>
        <v>7132633769.6400089</v>
      </c>
      <c r="H59" s="90">
        <f ca="1">+IF(G59&lt;&gt;"",G59/(COUNT(C59:$C$1217)),"")</f>
        <v>90286503.413164675</v>
      </c>
      <c r="I59" s="89">
        <f t="shared" ca="1" si="8"/>
        <v>7042347266.2268438</v>
      </c>
    </row>
    <row r="60" spans="1:9" x14ac:dyDescent="0.25">
      <c r="A60" s="31">
        <v>43</v>
      </c>
      <c r="B60" s="81">
        <f t="shared" ca="1" si="6"/>
        <v>2038</v>
      </c>
      <c r="C60" s="82">
        <f t="shared" ca="1" si="7"/>
        <v>50495</v>
      </c>
      <c r="D60" s="89">
        <f t="shared" ca="1" si="2"/>
        <v>7042347266.2268438</v>
      </c>
      <c r="E60" s="90">
        <f ca="1">+IF(D60&lt;&gt;"",D60*VLOOKUP(YEAR($C60),'Proyecciones DTF'!$B$4:$Y$112,3),"")</f>
        <v>23054812.405506589</v>
      </c>
      <c r="F60" s="90">
        <f t="shared" ca="1" si="3"/>
        <v>21440975.537121125</v>
      </c>
      <c r="G60" s="89">
        <f t="shared" ca="1" si="4"/>
        <v>7063788241.7639647</v>
      </c>
      <c r="H60" s="90">
        <f ca="1">+IF(G60&lt;&gt;"",G60/(COUNT(C60:$C$1217)),"")</f>
        <v>90561387.714922622</v>
      </c>
      <c r="I60" s="89">
        <f t="shared" ca="1" si="8"/>
        <v>6973226854.0490417</v>
      </c>
    </row>
    <row r="61" spans="1:9" x14ac:dyDescent="0.25">
      <c r="A61" s="31">
        <v>44</v>
      </c>
      <c r="B61" s="81">
        <f t="shared" ca="1" si="6"/>
        <v>2038</v>
      </c>
      <c r="C61" s="82">
        <f t="shared" ca="1" si="7"/>
        <v>50525</v>
      </c>
      <c r="D61" s="89">
        <f t="shared" ca="1" si="2"/>
        <v>6973226854.0490417</v>
      </c>
      <c r="E61" s="90">
        <f ca="1">+IF(D61&lt;&gt;"",D61*VLOOKUP(YEAR($C61),'Proyecciones DTF'!$B$4:$Y$112,3),"")</f>
        <v>22828530.16239813</v>
      </c>
      <c r="F61" s="90">
        <f t="shared" ca="1" si="3"/>
        <v>21230533.05103026</v>
      </c>
      <c r="G61" s="89">
        <f t="shared" ca="1" si="4"/>
        <v>6994457387.1000719</v>
      </c>
      <c r="H61" s="90">
        <f ca="1">+IF(G61&lt;&gt;"",G61/(COUNT(C61:$C$1217)),"")</f>
        <v>90837108.923377559</v>
      </c>
      <c r="I61" s="89">
        <f t="shared" ca="1" si="8"/>
        <v>6903620278.1766939</v>
      </c>
    </row>
    <row r="62" spans="1:9" x14ac:dyDescent="0.25">
      <c r="A62" s="31">
        <v>45</v>
      </c>
      <c r="B62" s="81">
        <f t="shared" ca="1" si="6"/>
        <v>2038</v>
      </c>
      <c r="C62" s="82">
        <f t="shared" ca="1" si="7"/>
        <v>50556</v>
      </c>
      <c r="D62" s="89">
        <f t="shared" ca="1" si="2"/>
        <v>6903620278.1766939</v>
      </c>
      <c r="E62" s="90">
        <f ca="1">+IF(D62&lt;&gt;"",D62*VLOOKUP(YEAR($C62),'Proyecciones DTF'!$B$4:$Y$112,3),"")</f>
        <v>22600656.34586218</v>
      </c>
      <c r="F62" s="90">
        <f t="shared" ca="1" si="3"/>
        <v>21018610.401651826</v>
      </c>
      <c r="G62" s="89">
        <f t="shared" ca="1" si="4"/>
        <v>6924638888.5783453</v>
      </c>
      <c r="H62" s="90">
        <f ca="1">+IF(G62&lt;&gt;"",G62/(COUNT(C62:$C$1217)),"")</f>
        <v>91113669.58655718</v>
      </c>
      <c r="I62" s="89">
        <f t="shared" ca="1" si="8"/>
        <v>6833525218.9917879</v>
      </c>
    </row>
    <row r="63" spans="1:9" x14ac:dyDescent="0.25">
      <c r="A63" s="31">
        <v>46</v>
      </c>
      <c r="B63" s="81">
        <f t="shared" ca="1" si="6"/>
        <v>2038</v>
      </c>
      <c r="C63" s="82">
        <f t="shared" ca="1" si="7"/>
        <v>50586</v>
      </c>
      <c r="D63" s="89">
        <f t="shared" ca="1" si="2"/>
        <v>6833525218.9917879</v>
      </c>
      <c r="E63" s="90">
        <f ca="1">+IF(D63&lt;&gt;"",D63*VLOOKUP(YEAR($C63),'Proyecciones DTF'!$B$4:$Y$112,3),"")</f>
        <v>22371183.362072967</v>
      </c>
      <c r="F63" s="90">
        <f t="shared" ca="1" si="3"/>
        <v>20805200.526727859</v>
      </c>
      <c r="G63" s="89">
        <f t="shared" ca="1" si="4"/>
        <v>6854330419.5185156</v>
      </c>
      <c r="H63" s="90">
        <f ca="1">+IF(G63&lt;&gt;"",G63/(COUNT(C63:$C$1217)),"")</f>
        <v>91391072.260246873</v>
      </c>
      <c r="I63" s="89">
        <f t="shared" ca="1" si="8"/>
        <v>6762939347.2582684</v>
      </c>
    </row>
    <row r="64" spans="1:9" x14ac:dyDescent="0.25">
      <c r="A64" s="31">
        <v>47</v>
      </c>
      <c r="B64" s="81">
        <f t="shared" ca="1" si="6"/>
        <v>2038</v>
      </c>
      <c r="C64" s="82">
        <f t="shared" ca="1" si="7"/>
        <v>50617</v>
      </c>
      <c r="D64" s="89">
        <f t="shared" ca="1" si="2"/>
        <v>6762939347.2582684</v>
      </c>
      <c r="E64" s="90">
        <f ca="1">+IF(D64&lt;&gt;"",D64*VLOOKUP(YEAR($C64),'Proyecciones DTF'!$B$4:$Y$112,3),"")</f>
        <v>22140103.585717753</v>
      </c>
      <c r="F64" s="90">
        <f t="shared" ca="1" si="3"/>
        <v>20590296.334717508</v>
      </c>
      <c r="G64" s="89">
        <f t="shared" ca="1" si="4"/>
        <v>6783529643.5929861</v>
      </c>
      <c r="H64" s="90">
        <f ca="1">+IF(G64&lt;&gt;"",G64/(COUNT(C64:$C$1217)),"")</f>
        <v>91669319.508013323</v>
      </c>
      <c r="I64" s="89">
        <f t="shared" ca="1" si="8"/>
        <v>6691860324.0849724</v>
      </c>
    </row>
    <row r="65" spans="1:9" x14ac:dyDescent="0.25">
      <c r="A65" s="31">
        <v>48</v>
      </c>
      <c r="B65" s="81">
        <f t="shared" ca="1" si="6"/>
        <v>2038</v>
      </c>
      <c r="C65" s="82">
        <f t="shared" ca="1" si="7"/>
        <v>50648</v>
      </c>
      <c r="D65" s="89">
        <f t="shared" ca="1" si="2"/>
        <v>6691860324.0849724</v>
      </c>
      <c r="E65" s="90">
        <f ca="1">+IF(D65&lt;&gt;"",D65*VLOOKUP(YEAR($C65),'Proyecciones DTF'!$B$4:$Y$112,3),"")</f>
        <v>21907409.359875496</v>
      </c>
      <c r="F65" s="90">
        <f t="shared" ca="1" si="3"/>
        <v>20373890.704684209</v>
      </c>
      <c r="G65" s="89">
        <f t="shared" ca="1" si="4"/>
        <v>6712234214.7896566</v>
      </c>
      <c r="H65" s="90">
        <f ca="1">+IF(G65&lt;&gt;"",G65/(COUNT(C65:$C$1217)),"")</f>
        <v>91948413.901228175</v>
      </c>
      <c r="I65" s="89">
        <f t="shared" ca="1" si="8"/>
        <v>6620285800.8884287</v>
      </c>
    </row>
    <row r="66" spans="1:9" x14ac:dyDescent="0.25">
      <c r="A66" s="31">
        <v>49</v>
      </c>
      <c r="B66" s="81">
        <f t="shared" ca="1" si="6"/>
        <v>2038</v>
      </c>
      <c r="C66" s="82">
        <f t="shared" ca="1" si="7"/>
        <v>50678</v>
      </c>
      <c r="D66" s="89">
        <f t="shared" ca="1" si="2"/>
        <v>6620285800.8884287</v>
      </c>
      <c r="E66" s="90">
        <f ca="1">+IF(D66&lt;&gt;"",D66*VLOOKUP(YEAR($C66),'Proyecciones DTF'!$B$4:$Y$112,3),"")</f>
        <v>21673092.99589505</v>
      </c>
      <c r="F66" s="90">
        <f t="shared" ca="1" si="3"/>
        <v>20155976.486182395</v>
      </c>
      <c r="G66" s="89">
        <f t="shared" ca="1" si="4"/>
        <v>6640441777.3746109</v>
      </c>
      <c r="H66" s="90">
        <f ca="1">+IF(G66&lt;&gt;"",G66/(COUNT(C66:$C$1217)),"")</f>
        <v>92228358.019091815</v>
      </c>
      <c r="I66" s="89">
        <f t="shared" ca="1" si="8"/>
        <v>6548213419.3555193</v>
      </c>
    </row>
    <row r="67" spans="1:9" x14ac:dyDescent="0.25">
      <c r="A67" s="31">
        <v>50</v>
      </c>
      <c r="B67" s="81">
        <f t="shared" ca="1" si="6"/>
        <v>2038</v>
      </c>
      <c r="C67" s="82">
        <f t="shared" ca="1" si="7"/>
        <v>50709</v>
      </c>
      <c r="D67" s="89">
        <f t="shared" ca="1" si="2"/>
        <v>6548213419.3555193</v>
      </c>
      <c r="E67" s="90">
        <f ca="1">+IF(D67&lt;&gt;"",D67*VLOOKUP(YEAR($C67),'Proyecciones DTF'!$B$4:$Y$112,3),"")</f>
        <v>21437146.773272946</v>
      </c>
      <c r="F67" s="90">
        <f t="shared" ca="1" si="3"/>
        <v>19936546.499143839</v>
      </c>
      <c r="G67" s="89">
        <f t="shared" ca="1" si="4"/>
        <v>6568149965.8546629</v>
      </c>
      <c r="H67" s="90">
        <f ca="1">+IF(G67&lt;&gt;"",G67/(COUNT(C67:$C$1217)),"")</f>
        <v>92509154.44865723</v>
      </c>
      <c r="I67" s="89">
        <f t="shared" ca="1" si="8"/>
        <v>6475640811.4060059</v>
      </c>
    </row>
    <row r="68" spans="1:9" x14ac:dyDescent="0.25">
      <c r="A68" s="31">
        <v>51</v>
      </c>
      <c r="B68" s="81">
        <f t="shared" ca="1" si="6"/>
        <v>2038</v>
      </c>
      <c r="C68" s="82">
        <f t="shared" ca="1" si="7"/>
        <v>50739</v>
      </c>
      <c r="D68" s="89">
        <f t="shared" ca="1" si="2"/>
        <v>6475640811.4060059</v>
      </c>
      <c r="E68" s="90">
        <f ca="1">+IF(D68&lt;&gt;"",D68*VLOOKUP(YEAR($C68),'Proyecciones DTF'!$B$4:$Y$112,3),"")</f>
        <v>21199562.9395307</v>
      </c>
      <c r="F68" s="90">
        <f t="shared" ca="1" si="3"/>
        <v>19715593.53376355</v>
      </c>
      <c r="G68" s="89">
        <f t="shared" ca="1" si="4"/>
        <v>6495356404.9397697</v>
      </c>
      <c r="H68" s="90">
        <f ca="1">+IF(G68&lt;&gt;"",G68/(COUNT(C68:$C$1217)),"")</f>
        <v>92790805.784853861</v>
      </c>
      <c r="I68" s="89">
        <f t="shared" ca="1" si="8"/>
        <v>6402565599.1549158</v>
      </c>
    </row>
    <row r="69" spans="1:9" x14ac:dyDescent="0.25">
      <c r="A69" s="31">
        <v>52</v>
      </c>
      <c r="B69" s="81">
        <f t="shared" ca="1" si="6"/>
        <v>2038</v>
      </c>
      <c r="C69" s="82">
        <f t="shared" ca="1" si="7"/>
        <v>50770</v>
      </c>
      <c r="D69" s="89">
        <f t="shared" ca="1" si="2"/>
        <v>6402565599.1549158</v>
      </c>
      <c r="E69" s="90">
        <f ca="1">+IF(D69&lt;&gt;"",D69*VLOOKUP(YEAR($C69),'Proyecciones DTF'!$B$4:$Y$112,3),"")</f>
        <v>20960333.710091677</v>
      </c>
      <c r="F69" s="90">
        <f t="shared" ca="1" si="3"/>
        <v>19493110.350385256</v>
      </c>
      <c r="G69" s="89">
        <f t="shared" ca="1" si="4"/>
        <v>6422058709.5053015</v>
      </c>
      <c r="H69" s="90">
        <f ca="1">+IF(G69&lt;&gt;"",G69/(COUNT(C69:$C$1217)),"")</f>
        <v>93073314.630511612</v>
      </c>
      <c r="I69" s="89">
        <f t="shared" ca="1" si="8"/>
        <v>6328985394.8747902</v>
      </c>
    </row>
    <row r="70" spans="1:9" x14ac:dyDescent="0.25">
      <c r="A70" s="31">
        <v>53</v>
      </c>
      <c r="B70" s="81">
        <f t="shared" ca="1" si="6"/>
        <v>2039</v>
      </c>
      <c r="C70" s="82">
        <f t="shared" ca="1" si="7"/>
        <v>50801</v>
      </c>
      <c r="D70" s="89">
        <f t="shared" ca="1" si="2"/>
        <v>6328985394.8747902</v>
      </c>
      <c r="E70" s="90">
        <f ca="1">+IF(D70&lt;&gt;"",D70*VLOOKUP(YEAR($C70),'Proyecciones DTF'!$B$4:$Y$112,3),"")</f>
        <v>20719451.268157508</v>
      </c>
      <c r="F70" s="90">
        <f t="shared" ca="1" si="3"/>
        <v>19269089.679386482</v>
      </c>
      <c r="G70" s="89">
        <f t="shared" ca="1" si="4"/>
        <v>6348254484.5541763</v>
      </c>
      <c r="H70" s="90">
        <f ca="1">+IF(G70&lt;&gt;"",G70/(COUNT(C70:$C$1217)),"")</f>
        <v>93356683.596384943</v>
      </c>
      <c r="I70" s="89">
        <f t="shared" ca="1" si="8"/>
        <v>6254897800.9577913</v>
      </c>
    </row>
    <row r="71" spans="1:9" x14ac:dyDescent="0.25">
      <c r="A71" s="31">
        <v>54</v>
      </c>
      <c r="B71" s="81">
        <f t="shared" ca="1" si="6"/>
        <v>2039</v>
      </c>
      <c r="C71" s="82">
        <f t="shared" ca="1" si="7"/>
        <v>50829</v>
      </c>
      <c r="D71" s="89">
        <f t="shared" ca="1" si="2"/>
        <v>6254897800.9577913</v>
      </c>
      <c r="E71" s="90">
        <f ca="1">+IF(D71&lt;&gt;"",D71*VLOOKUP(YEAR($C71),'Proyecciones DTF'!$B$4:$Y$112,3),"")</f>
        <v>20476907.764584027</v>
      </c>
      <c r="F71" s="90">
        <f t="shared" ca="1" si="3"/>
        <v>19043524.221063145</v>
      </c>
      <c r="G71" s="89">
        <f t="shared" ca="1" si="4"/>
        <v>6273941325.1788549</v>
      </c>
      <c r="H71" s="90">
        <f ca="1">+IF(G71&lt;&gt;"",G71/(COUNT(C71:$C$1217)),"")</f>
        <v>93640915.301176935</v>
      </c>
      <c r="I71" s="89">
        <f t="shared" ca="1" si="8"/>
        <v>6180300409.8776779</v>
      </c>
    </row>
    <row r="72" spans="1:9" x14ac:dyDescent="0.25">
      <c r="A72" s="31">
        <v>55</v>
      </c>
      <c r="B72" s="81">
        <f t="shared" ca="1" si="6"/>
        <v>2039</v>
      </c>
      <c r="C72" s="82">
        <f t="shared" ca="1" si="7"/>
        <v>50860</v>
      </c>
      <c r="D72" s="89">
        <f t="shared" ca="1" si="2"/>
        <v>6180300409.8776779</v>
      </c>
      <c r="E72" s="90">
        <f ca="1">+IF(D72&lt;&gt;"",D72*VLOOKUP(YEAR($C72),'Proyecciones DTF'!$B$4:$Y$112,3),"")</f>
        <v>20232695.317756813</v>
      </c>
      <c r="F72" s="90">
        <f t="shared" ca="1" si="3"/>
        <v>18816406.645513836</v>
      </c>
      <c r="G72" s="89">
        <f t="shared" ca="1" si="4"/>
        <v>6199116816.5231915</v>
      </c>
      <c r="H72" s="90">
        <f ca="1">+IF(G72&lt;&gt;"",G72/(COUNT(C72:$C$1217)),"")</f>
        <v>93926012.371563509</v>
      </c>
      <c r="I72" s="89">
        <f t="shared" ca="1" si="8"/>
        <v>6105190804.1516275</v>
      </c>
    </row>
    <row r="73" spans="1:9" x14ac:dyDescent="0.25">
      <c r="A73" s="31">
        <v>56</v>
      </c>
      <c r="B73" s="81">
        <f t="shared" ca="1" si="6"/>
        <v>2039</v>
      </c>
      <c r="C73" s="82">
        <f t="shared" ca="1" si="7"/>
        <v>50890</v>
      </c>
      <c r="D73" s="89">
        <f t="shared" ca="1" si="2"/>
        <v>6105190804.1516275</v>
      </c>
      <c r="E73" s="90">
        <f ca="1">+IF(D73&lt;&gt;"",D73*VLOOKUP(YEAR($C73),'Proyecciones DTF'!$B$4:$Y$112,3),"")</f>
        <v>19986806.013466164</v>
      </c>
      <c r="F73" s="90">
        <f t="shared" ca="1" si="3"/>
        <v>18587729.59252353</v>
      </c>
      <c r="G73" s="89">
        <f t="shared" ca="1" si="4"/>
        <v>6123778533.7441511</v>
      </c>
      <c r="H73" s="90">
        <f ca="1">+IF(G73&lt;&gt;"",G73/(COUNT(C73:$C$1217)),"")</f>
        <v>94211977.442217708</v>
      </c>
      <c r="I73" s="89">
        <f t="shared" ca="1" si="8"/>
        <v>6029566556.3019333</v>
      </c>
    </row>
    <row r="74" spans="1:9" x14ac:dyDescent="0.25">
      <c r="A74" s="31">
        <v>57</v>
      </c>
      <c r="B74" s="81">
        <f t="shared" ca="1" si="6"/>
        <v>2039</v>
      </c>
      <c r="C74" s="82">
        <f t="shared" ca="1" si="7"/>
        <v>50921</v>
      </c>
      <c r="D74" s="89">
        <f t="shared" ca="1" si="2"/>
        <v>6029566556.3019333</v>
      </c>
      <c r="E74" s="90">
        <f ca="1">+IF(D74&lt;&gt;"",D74*VLOOKUP(YEAR($C74),'Proyecciones DTF'!$B$4:$Y$112,3),"")</f>
        <v>19739231.904781751</v>
      </c>
      <c r="F74" s="90">
        <f t="shared" ca="1" si="3"/>
        <v>18357485.671447027</v>
      </c>
      <c r="G74" s="89">
        <f t="shared" ca="1" si="4"/>
        <v>6047924041.9733801</v>
      </c>
      <c r="H74" s="90">
        <f ca="1">+IF(G74&lt;&gt;"",G74/(COUNT(C74:$C$1217)),"")</f>
        <v>94498813.155834064</v>
      </c>
      <c r="I74" s="89">
        <f t="shared" ca="1" si="8"/>
        <v>5953425228.8175459</v>
      </c>
    </row>
    <row r="75" spans="1:9" x14ac:dyDescent="0.25">
      <c r="A75" s="31">
        <v>58</v>
      </c>
      <c r="B75" s="81">
        <f t="shared" ca="1" si="6"/>
        <v>2039</v>
      </c>
      <c r="C75" s="82">
        <f t="shared" ca="1" si="7"/>
        <v>50951</v>
      </c>
      <c r="D75" s="89">
        <f t="shared" ca="1" si="2"/>
        <v>5953425228.8175459</v>
      </c>
      <c r="E75" s="90">
        <f ca="1">+IF(D75&lt;&gt;"",D75*VLOOKUP(YEAR($C75),'Proyecciones DTF'!$B$4:$Y$112,3),"")</f>
        <v>19489965.011926677</v>
      </c>
      <c r="F75" s="90">
        <f t="shared" ca="1" si="3"/>
        <v>18125667.461091809</v>
      </c>
      <c r="G75" s="89">
        <f t="shared" ca="1" si="4"/>
        <v>5971550896.2786379</v>
      </c>
      <c r="H75" s="90">
        <f ca="1">+IF(G75&lt;&gt;"",G75/(COUNT(C75:$C$1217)),"")</f>
        <v>94786522.163152978</v>
      </c>
      <c r="I75" s="89">
        <f t="shared" ca="1" si="8"/>
        <v>5876764374.1154852</v>
      </c>
    </row>
    <row r="76" spans="1:9" x14ac:dyDescent="0.25">
      <c r="A76" s="31">
        <v>59</v>
      </c>
      <c r="B76" s="81">
        <f t="shared" ca="1" si="6"/>
        <v>2039</v>
      </c>
      <c r="C76" s="82">
        <f t="shared" ca="1" si="7"/>
        <v>50982</v>
      </c>
      <c r="D76" s="89">
        <f t="shared" ca="1" si="2"/>
        <v>5876764374.1154852</v>
      </c>
      <c r="E76" s="90">
        <f ca="1">+IF(D76&lt;&gt;"",D76*VLOOKUP(YEAR($C76),'Proyecciones DTF'!$B$4:$Y$112,3),"")</f>
        <v>19238997.322151169</v>
      </c>
      <c r="F76" s="90">
        <f t="shared" ca="1" si="3"/>
        <v>17892267.509600587</v>
      </c>
      <c r="G76" s="89">
        <f t="shared" ca="1" si="4"/>
        <v>5894656641.6250858</v>
      </c>
      <c r="H76" s="90">
        <f ca="1">+IF(G76&lt;&gt;"",G76/(COUNT(C76:$C$1217)),"")</f>
        <v>95075107.122985259</v>
      </c>
      <c r="I76" s="89">
        <f t="shared" ca="1" si="8"/>
        <v>5799581534.5021009</v>
      </c>
    </row>
    <row r="77" spans="1:9" x14ac:dyDescent="0.25">
      <c r="A77" s="31">
        <v>60</v>
      </c>
      <c r="B77" s="81">
        <f t="shared" ca="1" si="6"/>
        <v>2039</v>
      </c>
      <c r="C77" s="82">
        <f t="shared" ca="1" si="7"/>
        <v>51013</v>
      </c>
      <c r="D77" s="89">
        <f t="shared" ca="1" si="2"/>
        <v>5799581534.5021009</v>
      </c>
      <c r="E77" s="90">
        <f ca="1">+IF(D77&lt;&gt;"",D77*VLOOKUP(YEAR($C77),'Proyecciones DTF'!$B$4:$Y$112,3),"")</f>
        <v>18986320.789605755</v>
      </c>
      <c r="F77" s="90">
        <f t="shared" ca="1" si="3"/>
        <v>17657278.334333353</v>
      </c>
      <c r="G77" s="89">
        <f t="shared" ca="1" si="4"/>
        <v>5817238812.8364344</v>
      </c>
      <c r="H77" s="90">
        <f ca="1">+IF(G77&lt;&gt;"",G77/(COUNT(C77:$C$1217)),"")</f>
        <v>95364570.702236623</v>
      </c>
      <c r="I77" s="89">
        <f t="shared" ca="1" si="8"/>
        <v>5721874242.1341982</v>
      </c>
    </row>
    <row r="78" spans="1:9" x14ac:dyDescent="0.25">
      <c r="A78" s="31">
        <v>61</v>
      </c>
      <c r="B78" s="81">
        <f t="shared" ca="1" si="6"/>
        <v>2039</v>
      </c>
      <c r="C78" s="82">
        <f t="shared" ca="1" si="7"/>
        <v>51043</v>
      </c>
      <c r="D78" s="89">
        <f t="shared" ca="1" si="2"/>
        <v>5721874242.1341982</v>
      </c>
      <c r="E78" s="90">
        <f ca="1">+IF(D78&lt;&gt;"",D78*VLOOKUP(YEAR($C78),'Proyecciones DTF'!$B$4:$Y$112,3),"")</f>
        <v>18731927.335213989</v>
      </c>
      <c r="F78" s="90">
        <f t="shared" ca="1" si="3"/>
        <v>17420692.421749007</v>
      </c>
      <c r="G78" s="89">
        <f t="shared" ca="1" si="4"/>
        <v>5739294934.5559473</v>
      </c>
      <c r="H78" s="90">
        <f ca="1">+IF(G78&lt;&gt;"",G78/(COUNT(C78:$C$1217)),"")</f>
        <v>95654915.575932458</v>
      </c>
      <c r="I78" s="89">
        <f t="shared" ca="1" si="8"/>
        <v>5643640018.9800148</v>
      </c>
    </row>
    <row r="79" spans="1:9" x14ac:dyDescent="0.25">
      <c r="A79" s="31">
        <v>62</v>
      </c>
      <c r="B79" s="81">
        <f t="shared" ca="1" si="6"/>
        <v>2039</v>
      </c>
      <c r="C79" s="82">
        <f t="shared" ca="1" si="7"/>
        <v>51074</v>
      </c>
      <c r="D79" s="89">
        <f t="shared" ca="1" si="2"/>
        <v>5643640018.9800148</v>
      </c>
      <c r="E79" s="90">
        <f ca="1">+IF(D79&lt;&gt;"",D79*VLOOKUP(YEAR($C79),'Proyecciones DTF'!$B$4:$Y$112,3),"")</f>
        <v>18475808.846544713</v>
      </c>
      <c r="F79" s="90">
        <f t="shared" ca="1" si="3"/>
        <v>17182502.227286581</v>
      </c>
      <c r="G79" s="89">
        <f t="shared" ca="1" si="4"/>
        <v>5660822521.2073011</v>
      </c>
      <c r="H79" s="90">
        <f ca="1">+IF(G79&lt;&gt;"",G79/(COUNT(C79:$C$1217)),"")</f>
        <v>95946144.427242398</v>
      </c>
      <c r="I79" s="89">
        <f t="shared" ca="1" si="8"/>
        <v>5564876376.7800589</v>
      </c>
    </row>
    <row r="80" spans="1:9" x14ac:dyDescent="0.25">
      <c r="A80" s="31">
        <v>63</v>
      </c>
      <c r="B80" s="81">
        <f t="shared" ca="1" si="6"/>
        <v>2039</v>
      </c>
      <c r="C80" s="82">
        <f t="shared" ca="1" si="7"/>
        <v>51104</v>
      </c>
      <c r="D80" s="89">
        <f t="shared" ca="1" si="2"/>
        <v>5564876376.7800589</v>
      </c>
      <c r="E80" s="90">
        <f ca="1">+IF(D80&lt;&gt;"",D80*VLOOKUP(YEAR($C80),'Proyecciones DTF'!$B$4:$Y$112,3),"")</f>
        <v>18217957.177683834</v>
      </c>
      <c r="F80" s="90">
        <f t="shared" ca="1" si="3"/>
        <v>16942700.175245963</v>
      </c>
      <c r="G80" s="89">
        <f t="shared" ca="1" si="4"/>
        <v>5581819076.9553051</v>
      </c>
      <c r="H80" s="90">
        <f ca="1">+IF(G80&lt;&gt;"",G80/(COUNT(C80:$C$1217)),"")</f>
        <v>96238259.947505265</v>
      </c>
      <c r="I80" s="89">
        <f t="shared" ca="1" si="8"/>
        <v>5485580817.0078001</v>
      </c>
    </row>
    <row r="81" spans="1:9" x14ac:dyDescent="0.25">
      <c r="A81" s="31">
        <v>64</v>
      </c>
      <c r="B81" s="81">
        <f t="shared" ca="1" si="6"/>
        <v>2039</v>
      </c>
      <c r="C81" s="82">
        <f t="shared" ca="1" si="7"/>
        <v>51135</v>
      </c>
      <c r="D81" s="89">
        <f t="shared" ca="1" si="2"/>
        <v>5485580817.0078001</v>
      </c>
      <c r="E81" s="90">
        <f ca="1">+IF(D81&lt;&gt;"",D81*VLOOKUP(YEAR($C81),'Proyecciones DTF'!$B$4:$Y$112,3),"")</f>
        <v>17958364.149105661</v>
      </c>
      <c r="F81" s="90">
        <f t="shared" ca="1" si="3"/>
        <v>16701278.658668263</v>
      </c>
      <c r="G81" s="89">
        <f t="shared" ca="1" si="4"/>
        <v>5502282095.6664686</v>
      </c>
      <c r="H81" s="90">
        <f ca="1">+IF(G81&lt;&gt;"",G81/(COUNT(C81:$C$1217)),"")</f>
        <v>96531264.836253837</v>
      </c>
      <c r="I81" s="89">
        <f t="shared" ca="1" si="8"/>
        <v>5405750830.8302145</v>
      </c>
    </row>
    <row r="82" spans="1:9" x14ac:dyDescent="0.25">
      <c r="A82" s="31">
        <v>65</v>
      </c>
      <c r="B82" s="81">
        <f t="shared" ca="1" si="6"/>
        <v>2040</v>
      </c>
      <c r="C82" s="82">
        <f t="shared" ca="1" si="7"/>
        <v>51166</v>
      </c>
      <c r="D82" s="89">
        <f t="shared" ca="1" si="2"/>
        <v>5405750830.8302145</v>
      </c>
      <c r="E82" s="90">
        <f ca="1">+IF(D82&lt;&gt;"",D82*VLOOKUP(YEAR($C82),'Proyecciones DTF'!$B$4:$Y$112,3),"")</f>
        <v>17697021.547543708</v>
      </c>
      <c r="F82" s="90">
        <f t="shared" ca="1" si="3"/>
        <v>16458230.039215647</v>
      </c>
      <c r="G82" s="89">
        <f t="shared" ca="1" si="4"/>
        <v>5422209060.8694305</v>
      </c>
      <c r="H82" s="90">
        <f ca="1">+IF(G82&lt;&gt;"",G82/(COUNT(C82:$C$1217)),"")</f>
        <v>96825161.801239833</v>
      </c>
      <c r="I82" s="89">
        <f t="shared" ca="1" si="8"/>
        <v>5325383899.0681906</v>
      </c>
    </row>
    <row r="83" spans="1:9" x14ac:dyDescent="0.25">
      <c r="A83" s="31">
        <v>66</v>
      </c>
      <c r="B83" s="81">
        <f t="shared" ca="1" si="6"/>
        <v>2040</v>
      </c>
      <c r="C83" s="82">
        <f t="shared" ca="1" si="7"/>
        <v>51195</v>
      </c>
      <c r="D83" s="89">
        <f t="shared" ref="D83:D146" ca="1" si="9">+IF(C83&lt;&gt;"",I82,"")</f>
        <v>5325383899.0681906</v>
      </c>
      <c r="E83" s="90">
        <f ca="1">+IF(D83&lt;&gt;"",D83*VLOOKUP(YEAR($C83),'Proyecciones DTF'!$B$4:$Y$112,3),"")</f>
        <v>17433921.125861105</v>
      </c>
      <c r="F83" s="90">
        <f t="shared" ref="F83:F146" ca="1" si="10">+IF(E83&lt;&gt;"",+E83*(1-$C$15),"")</f>
        <v>16213546.647050826</v>
      </c>
      <c r="G83" s="89">
        <f t="shared" ref="G83:G146" ca="1" si="11">+IF(F83&lt;&gt;"",D83+F83,"")</f>
        <v>5341597445.7152414</v>
      </c>
      <c r="H83" s="90">
        <f ca="1">+IF(G83&lt;&gt;"",G83/(COUNT(C83:$C$1217)),"")</f>
        <v>97119953.558458939</v>
      </c>
      <c r="I83" s="89">
        <f t="shared" ca="1" si="8"/>
        <v>5244477492.1567822</v>
      </c>
    </row>
    <row r="84" spans="1:9" x14ac:dyDescent="0.25">
      <c r="A84" s="31">
        <v>67</v>
      </c>
      <c r="B84" s="81">
        <f t="shared" ca="1" si="6"/>
        <v>2040</v>
      </c>
      <c r="C84" s="82">
        <f t="shared" ca="1" si="7"/>
        <v>51226</v>
      </c>
      <c r="D84" s="89">
        <f t="shared" ca="1" si="9"/>
        <v>5244477492.1567822</v>
      </c>
      <c r="E84" s="90">
        <f ca="1">+IF(D84&lt;&gt;"",D84*VLOOKUP(YEAR($C84),'Proyecciones DTF'!$B$4:$Y$112,3),"")</f>
        <v>17169054.602920454</v>
      </c>
      <c r="F84" s="90">
        <f t="shared" ca="1" si="10"/>
        <v>15967220.780716021</v>
      </c>
      <c r="G84" s="89">
        <f t="shared" ca="1" si="11"/>
        <v>5260444712.9374981</v>
      </c>
      <c r="H84" s="90">
        <f ca="1">+IF(G84&lt;&gt;"",G84/(COUNT(C84:$C$1217)),"")</f>
        <v>97415642.832175896</v>
      </c>
      <c r="I84" s="89">
        <f t="shared" ca="1" si="8"/>
        <v>5163029070.1053219</v>
      </c>
    </row>
    <row r="85" spans="1:9" x14ac:dyDescent="0.25">
      <c r="A85" s="31">
        <v>68</v>
      </c>
      <c r="B85" s="81">
        <f t="shared" ref="B85:B148" ca="1" si="12">+IF(C85&lt;&gt;"",YEAR(C85),"")</f>
        <v>2040</v>
      </c>
      <c r="C85" s="82">
        <f t="shared" ref="C85:C148" ca="1" si="13">+IF(EOMONTH($C$1,A85)&lt;=EOMONTH($C$1,$C$4*12),EOMONTH($C$1,A85),"")</f>
        <v>51256</v>
      </c>
      <c r="D85" s="89">
        <f t="shared" ca="1" si="9"/>
        <v>5163029070.1053219</v>
      </c>
      <c r="E85" s="90">
        <f ca="1">+IF(D85&lt;&gt;"",D85*VLOOKUP(YEAR($C85),'Proyecciones DTF'!$B$4:$Y$112,3),"")</f>
        <v>16902413.663453262</v>
      </c>
      <c r="F85" s="90">
        <f t="shared" ca="1" si="10"/>
        <v>15719244.707011532</v>
      </c>
      <c r="G85" s="89">
        <f t="shared" ca="1" si="11"/>
        <v>5178748314.8123331</v>
      </c>
      <c r="H85" s="90">
        <f ca="1">+IF(G85&lt;&gt;"",G85/(COUNT(C85:$C$1217)),"")</f>
        <v>97712232.354949683</v>
      </c>
      <c r="I85" s="89">
        <f t="shared" ref="I85:I148" ca="1" si="14">+IF(H85&lt;&gt;"",G85-H85,"")</f>
        <v>5081036082.4573832</v>
      </c>
    </row>
    <row r="86" spans="1:9" x14ac:dyDescent="0.25">
      <c r="A86" s="31">
        <v>69</v>
      </c>
      <c r="B86" s="81">
        <f t="shared" ca="1" si="12"/>
        <v>2040</v>
      </c>
      <c r="C86" s="82">
        <f t="shared" ca="1" si="13"/>
        <v>51287</v>
      </c>
      <c r="D86" s="89">
        <f t="shared" ca="1" si="9"/>
        <v>5081036082.4573832</v>
      </c>
      <c r="E86" s="90">
        <f ca="1">+IF(D86&lt;&gt;"",D86*VLOOKUP(YEAR($C86),'Proyecciones DTF'!$B$4:$Y$112,3),"")</f>
        <v>16633989.957928859</v>
      </c>
      <c r="F86" s="90">
        <f t="shared" ca="1" si="10"/>
        <v>15469610.660873838</v>
      </c>
      <c r="G86" s="89">
        <f t="shared" ca="1" si="11"/>
        <v>5096505693.1182566</v>
      </c>
      <c r="H86" s="90">
        <f ca="1">+IF(G86&lt;&gt;"",G86/(COUNT(C86:$C$1217)),"")</f>
        <v>98009724.867658779</v>
      </c>
      <c r="I86" s="89">
        <f t="shared" ca="1" si="14"/>
        <v>4998495968.250598</v>
      </c>
    </row>
    <row r="87" spans="1:9" x14ac:dyDescent="0.25">
      <c r="A87" s="31">
        <v>70</v>
      </c>
      <c r="B87" s="81">
        <f t="shared" ca="1" si="12"/>
        <v>2040</v>
      </c>
      <c r="C87" s="82">
        <f t="shared" ca="1" si="13"/>
        <v>51317</v>
      </c>
      <c r="D87" s="89">
        <f t="shared" ca="1" si="9"/>
        <v>4998495968.250598</v>
      </c>
      <c r="E87" s="90">
        <f ca="1">+IF(D87&lt;&gt;"",D87*VLOOKUP(YEAR($C87),'Proyecciones DTF'!$B$4:$Y$112,3),"")</f>
        <v>16363775.102422865</v>
      </c>
      <c r="F87" s="90">
        <f t="shared" ca="1" si="10"/>
        <v>15218310.845253263</v>
      </c>
      <c r="G87" s="89">
        <f t="shared" ca="1" si="11"/>
        <v>5013714279.0958509</v>
      </c>
      <c r="H87" s="90">
        <f ca="1">+IF(G87&lt;&gt;"",G87/(COUNT(C87:$C$1217)),"")</f>
        <v>98308123.119526491</v>
      </c>
      <c r="I87" s="89">
        <f t="shared" ca="1" si="14"/>
        <v>4915406155.9763241</v>
      </c>
    </row>
    <row r="88" spans="1:9" x14ac:dyDescent="0.25">
      <c r="A88" s="31">
        <v>71</v>
      </c>
      <c r="B88" s="81">
        <f t="shared" ca="1" si="12"/>
        <v>2040</v>
      </c>
      <c r="C88" s="82">
        <f t="shared" ca="1" si="13"/>
        <v>51348</v>
      </c>
      <c r="D88" s="89">
        <f t="shared" ca="1" si="9"/>
        <v>4915406155.9763241</v>
      </c>
      <c r="E88" s="90">
        <f ca="1">+IF(D88&lt;&gt;"",D88*VLOOKUP(YEAR($C88),'Proyecciones DTF'!$B$4:$Y$112,3),"")</f>
        <v>16091760.678485135</v>
      </c>
      <c r="F88" s="90">
        <f t="shared" ca="1" si="10"/>
        <v>14965337.430991175</v>
      </c>
      <c r="G88" s="89">
        <f t="shared" ca="1" si="11"/>
        <v>4930371493.4073153</v>
      </c>
      <c r="H88" s="90">
        <f ca="1">+IF(G88&lt;&gt;"",G88/(COUNT(C88:$C$1217)),"")</f>
        <v>98607429.8681463</v>
      </c>
      <c r="I88" s="89">
        <f t="shared" ca="1" si="14"/>
        <v>4831764063.5391693</v>
      </c>
    </row>
    <row r="89" spans="1:9" x14ac:dyDescent="0.25">
      <c r="A89" s="31">
        <v>72</v>
      </c>
      <c r="B89" s="81">
        <f t="shared" ca="1" si="12"/>
        <v>2040</v>
      </c>
      <c r="C89" s="82">
        <f t="shared" ca="1" si="13"/>
        <v>51379</v>
      </c>
      <c r="D89" s="89">
        <f t="shared" ca="1" si="9"/>
        <v>4831764063.5391693</v>
      </c>
      <c r="E89" s="90">
        <f ca="1">+IF(D89&lt;&gt;"",D89*VLOOKUP(YEAR($C89),'Proyecciones DTF'!$B$4:$Y$112,3),"")</f>
        <v>15817938.233007262</v>
      </c>
      <c r="F89" s="90">
        <f t="shared" ca="1" si="10"/>
        <v>14710682.556696752</v>
      </c>
      <c r="G89" s="89">
        <f t="shared" ca="1" si="11"/>
        <v>4846474746.0958662</v>
      </c>
      <c r="H89" s="90">
        <f ca="1">+IF(G89&lt;&gt;"",G89/(COUNT(C89:$C$1217)),"")</f>
        <v>98907647.879507467</v>
      </c>
      <c r="I89" s="89">
        <f t="shared" ca="1" si="14"/>
        <v>4747567098.2163591</v>
      </c>
    </row>
    <row r="90" spans="1:9" x14ac:dyDescent="0.25">
      <c r="A90" s="31">
        <v>73</v>
      </c>
      <c r="B90" s="81">
        <f t="shared" ca="1" si="12"/>
        <v>2040</v>
      </c>
      <c r="C90" s="82">
        <f t="shared" ca="1" si="13"/>
        <v>51409</v>
      </c>
      <c r="D90" s="89">
        <f t="shared" ca="1" si="9"/>
        <v>4747567098.2163591</v>
      </c>
      <c r="E90" s="90">
        <f ca="1">+IF(D90&lt;&gt;"",D90*VLOOKUP(YEAR($C90),'Proyecciones DTF'!$B$4:$Y$112,3),"")</f>
        <v>15542299.278089557</v>
      </c>
      <c r="F90" s="90">
        <f t="shared" ca="1" si="10"/>
        <v>14454338.328623287</v>
      </c>
      <c r="G90" s="89">
        <f t="shared" ca="1" si="11"/>
        <v>4762021436.544982</v>
      </c>
      <c r="H90" s="90">
        <f ca="1">+IF(G90&lt;&gt;"",G90/(COUNT(C90:$C$1217)),"")</f>
        <v>99208779.928020462</v>
      </c>
      <c r="I90" s="89">
        <f t="shared" ca="1" si="14"/>
        <v>4662812656.6169615</v>
      </c>
    </row>
    <row r="91" spans="1:9" x14ac:dyDescent="0.25">
      <c r="A91" s="31">
        <v>74</v>
      </c>
      <c r="B91" s="81">
        <f t="shared" ca="1" si="12"/>
        <v>2040</v>
      </c>
      <c r="C91" s="82">
        <f t="shared" ca="1" si="13"/>
        <v>51440</v>
      </c>
      <c r="D91" s="89">
        <f t="shared" ca="1" si="9"/>
        <v>4662812656.6169615</v>
      </c>
      <c r="E91" s="90">
        <f ca="1">+IF(D91&lt;&gt;"",D91*VLOOKUP(YEAR($C91),'Proyecciones DTF'!$B$4:$Y$112,3),"")</f>
        <v>15264835.290907552</v>
      </c>
      <c r="F91" s="90">
        <f t="shared" ca="1" si="10"/>
        <v>14196296.820544023</v>
      </c>
      <c r="G91" s="89">
        <f t="shared" ca="1" si="11"/>
        <v>4677008953.4375057</v>
      </c>
      <c r="H91" s="90">
        <f ca="1">+IF(G91&lt;&gt;"",G91/(COUNT(C91:$C$1217)),"")</f>
        <v>99510828.796542674</v>
      </c>
      <c r="I91" s="89">
        <f t="shared" ca="1" si="14"/>
        <v>4577498124.6409626</v>
      </c>
    </row>
    <row r="92" spans="1:9" x14ac:dyDescent="0.25">
      <c r="A92" s="31">
        <v>75</v>
      </c>
      <c r="B92" s="81">
        <f t="shared" ca="1" si="12"/>
        <v>2040</v>
      </c>
      <c r="C92" s="82">
        <f t="shared" ca="1" si="13"/>
        <v>51470</v>
      </c>
      <c r="D92" s="89">
        <f t="shared" ca="1" si="9"/>
        <v>4577498124.6409626</v>
      </c>
      <c r="E92" s="90">
        <f ca="1">+IF(D92&lt;&gt;"",D92*VLOOKUP(YEAR($C92),'Proyecciones DTF'!$B$4:$Y$112,3),"")</f>
        <v>14985537.713578044</v>
      </c>
      <c r="F92" s="90">
        <f t="shared" ca="1" si="10"/>
        <v>13936550.07362758</v>
      </c>
      <c r="G92" s="89">
        <f t="shared" ca="1" si="11"/>
        <v>4591434674.7145901</v>
      </c>
      <c r="H92" s="90">
        <f ca="1">+IF(G92&lt;&gt;"",G92/(COUNT(C92:$C$1217)),"")</f>
        <v>99813797.276404127</v>
      </c>
      <c r="I92" s="89">
        <f t="shared" ca="1" si="14"/>
        <v>4491620877.4381857</v>
      </c>
    </row>
    <row r="93" spans="1:9" x14ac:dyDescent="0.25">
      <c r="A93" s="31">
        <v>76</v>
      </c>
      <c r="B93" s="81">
        <f t="shared" ca="1" si="12"/>
        <v>2040</v>
      </c>
      <c r="C93" s="82">
        <f t="shared" ca="1" si="13"/>
        <v>51501</v>
      </c>
      <c r="D93" s="89">
        <f t="shared" ca="1" si="9"/>
        <v>4491620877.4381857</v>
      </c>
      <c r="E93" s="90">
        <f ca="1">+IF(D93&lt;&gt;"",D93*VLOOKUP(YEAR($C93),'Proyecciones DTF'!$B$4:$Y$112,3),"")</f>
        <v>14704397.953024583</v>
      </c>
      <c r="F93" s="90">
        <f t="shared" ca="1" si="10"/>
        <v>13675090.096312862</v>
      </c>
      <c r="G93" s="89">
        <f t="shared" ca="1" si="11"/>
        <v>4505295967.5344982</v>
      </c>
      <c r="H93" s="90">
        <f ca="1">+IF(G93&lt;&gt;"",G93/(COUNT(C93:$C$1217)),"")</f>
        <v>100117688.16743329</v>
      </c>
      <c r="I93" s="89">
        <f t="shared" ca="1" si="14"/>
        <v>4405178279.3670645</v>
      </c>
    </row>
    <row r="94" spans="1:9" x14ac:dyDescent="0.25">
      <c r="A94" s="31">
        <v>77</v>
      </c>
      <c r="B94" s="81">
        <f t="shared" ca="1" si="12"/>
        <v>2041</v>
      </c>
      <c r="C94" s="82">
        <f t="shared" ca="1" si="13"/>
        <v>51532</v>
      </c>
      <c r="D94" s="89">
        <f t="shared" ca="1" si="9"/>
        <v>4405178279.3670645</v>
      </c>
      <c r="E94" s="90">
        <f ca="1">+IF(D94&lt;&gt;"",D94*VLOOKUP(YEAR($C94),'Proyecciones DTF'!$B$4:$Y$112,3),"")</f>
        <v>14421407.380842522</v>
      </c>
      <c r="F94" s="90">
        <f t="shared" ca="1" si="10"/>
        <v>13411908.864183545</v>
      </c>
      <c r="G94" s="89">
        <f t="shared" ca="1" si="11"/>
        <v>4418590188.2312479</v>
      </c>
      <c r="H94" s="90">
        <f ca="1">+IF(G94&lt;&gt;"",G94/(COUNT(C94:$C$1217)),"")</f>
        <v>100422504.27798291</v>
      </c>
      <c r="I94" s="89">
        <f t="shared" ca="1" si="14"/>
        <v>4318167683.9532652</v>
      </c>
    </row>
    <row r="95" spans="1:9" x14ac:dyDescent="0.25">
      <c r="A95" s="31">
        <v>78</v>
      </c>
      <c r="B95" s="81">
        <f t="shared" ca="1" si="12"/>
        <v>2041</v>
      </c>
      <c r="C95" s="82">
        <f t="shared" ca="1" si="13"/>
        <v>51560</v>
      </c>
      <c r="D95" s="89">
        <f t="shared" ca="1" si="9"/>
        <v>4318167683.9532652</v>
      </c>
      <c r="E95" s="90">
        <f ca="1">+IF(D95&lt;&gt;"",D95*VLOOKUP(YEAR($C95),'Proyecciones DTF'!$B$4:$Y$112,3),"")</f>
        <v>14136557.333163554</v>
      </c>
      <c r="F95" s="90">
        <f t="shared" ca="1" si="10"/>
        <v>13146998.319842104</v>
      </c>
      <c r="G95" s="89">
        <f t="shared" ca="1" si="11"/>
        <v>4331314682.2731075</v>
      </c>
      <c r="H95" s="90">
        <f ca="1">+IF(G95&lt;&gt;"",G95/(COUNT(C95:$C$1217)),"")</f>
        <v>100728248.42495599</v>
      </c>
      <c r="I95" s="89">
        <f t="shared" ca="1" si="14"/>
        <v>4230586433.8481517</v>
      </c>
    </row>
    <row r="96" spans="1:9" x14ac:dyDescent="0.25">
      <c r="A96" s="31">
        <v>79</v>
      </c>
      <c r="B96" s="81">
        <f t="shared" ca="1" si="12"/>
        <v>2041</v>
      </c>
      <c r="C96" s="82">
        <f t="shared" ca="1" si="13"/>
        <v>51591</v>
      </c>
      <c r="D96" s="89">
        <f t="shared" ca="1" si="9"/>
        <v>4230586433.8481517</v>
      </c>
      <c r="E96" s="90">
        <f ca="1">+IF(D96&lt;&gt;"",D96*VLOOKUP(YEAR($C96),'Proyecciones DTF'!$B$4:$Y$112,3),"")</f>
        <v>13849839.11051973</v>
      </c>
      <c r="F96" s="90">
        <f t="shared" ca="1" si="10"/>
        <v>12880350.372783348</v>
      </c>
      <c r="G96" s="89">
        <f t="shared" ca="1" si="11"/>
        <v>4243466784.2209349</v>
      </c>
      <c r="H96" s="90">
        <f ca="1">+IF(G96&lt;&gt;"",G96/(COUNT(C96:$C$1217)),"")</f>
        <v>101034923.43383178</v>
      </c>
      <c r="I96" s="89">
        <f t="shared" ca="1" si="14"/>
        <v>4142431860.7871032</v>
      </c>
    </row>
    <row r="97" spans="1:9" x14ac:dyDescent="0.25">
      <c r="A97" s="31">
        <v>80</v>
      </c>
      <c r="B97" s="81">
        <f t="shared" ca="1" si="12"/>
        <v>2041</v>
      </c>
      <c r="C97" s="82">
        <f t="shared" ca="1" si="13"/>
        <v>51621</v>
      </c>
      <c r="D97" s="89">
        <f t="shared" ca="1" si="9"/>
        <v>4142431860.7871032</v>
      </c>
      <c r="E97" s="90">
        <f ca="1">+IF(D97&lt;&gt;"",D97*VLOOKUP(YEAR($C97),'Proyecciones DTF'!$B$4:$Y$112,3),"")</f>
        <v>13561243.977707015</v>
      </c>
      <c r="F97" s="90">
        <f t="shared" ca="1" si="10"/>
        <v>12611956.899267523</v>
      </c>
      <c r="G97" s="89">
        <f t="shared" ca="1" si="11"/>
        <v>4155043817.6863708</v>
      </c>
      <c r="H97" s="90">
        <f ca="1">+IF(G97&lt;&gt;"",G97/(COUNT(C97:$C$1217)),"")</f>
        <v>101342532.13869198</v>
      </c>
      <c r="I97" s="89">
        <f t="shared" ca="1" si="14"/>
        <v>4053701285.5476789</v>
      </c>
    </row>
    <row r="98" spans="1:9" x14ac:dyDescent="0.25">
      <c r="A98" s="31">
        <v>81</v>
      </c>
      <c r="B98" s="81">
        <f t="shared" ca="1" si="12"/>
        <v>2041</v>
      </c>
      <c r="C98" s="82">
        <f t="shared" ca="1" si="13"/>
        <v>51652</v>
      </c>
      <c r="D98" s="89">
        <f t="shared" ca="1" si="9"/>
        <v>4053701285.5476789</v>
      </c>
      <c r="E98" s="90">
        <f ca="1">+IF(D98&lt;&gt;"",D98*VLOOKUP(YEAR($C98),'Proyecciones DTF'!$B$4:$Y$112,3),"")</f>
        <v>13270763.163648318</v>
      </c>
      <c r="F98" s="90">
        <f t="shared" ca="1" si="10"/>
        <v>12341809.742192935</v>
      </c>
      <c r="G98" s="89">
        <f t="shared" ca="1" si="11"/>
        <v>4066043095.2898717</v>
      </c>
      <c r="H98" s="90">
        <f ca="1">+IF(G98&lt;&gt;"",G98/(COUNT(C98:$C$1217)),"")</f>
        <v>101651077.38224679</v>
      </c>
      <c r="I98" s="89">
        <f t="shared" ca="1" si="14"/>
        <v>3964392017.9076247</v>
      </c>
    </row>
    <row r="99" spans="1:9" x14ac:dyDescent="0.25">
      <c r="A99" s="31">
        <v>82</v>
      </c>
      <c r="B99" s="81">
        <f t="shared" ca="1" si="12"/>
        <v>2041</v>
      </c>
      <c r="C99" s="82">
        <f t="shared" ca="1" si="13"/>
        <v>51682</v>
      </c>
      <c r="D99" s="89">
        <f t="shared" ca="1" si="9"/>
        <v>3964392017.9076247</v>
      </c>
      <c r="E99" s="90">
        <f ca="1">+IF(D99&lt;&gt;"",D99*VLOOKUP(YEAR($C99),'Proyecciones DTF'!$B$4:$Y$112,3),"")</f>
        <v>12978387.861256022</v>
      </c>
      <c r="F99" s="90">
        <f t="shared" ca="1" si="10"/>
        <v>12069900.7109681</v>
      </c>
      <c r="G99" s="89">
        <f t="shared" ca="1" si="11"/>
        <v>3976461918.6185927</v>
      </c>
      <c r="H99" s="90">
        <f ca="1">+IF(G99&lt;&gt;"",G99/(COUNT(C99:$C$1217)),"")</f>
        <v>101960562.01586135</v>
      </c>
      <c r="I99" s="89">
        <f t="shared" ca="1" si="14"/>
        <v>3874501356.6027312</v>
      </c>
    </row>
    <row r="100" spans="1:9" x14ac:dyDescent="0.25">
      <c r="A100" s="31">
        <v>83</v>
      </c>
      <c r="B100" s="81">
        <f t="shared" ca="1" si="12"/>
        <v>2041</v>
      </c>
      <c r="C100" s="82">
        <f t="shared" ca="1" si="13"/>
        <v>51713</v>
      </c>
      <c r="D100" s="89">
        <f t="shared" ca="1" si="9"/>
        <v>3874501356.6027312</v>
      </c>
      <c r="E100" s="90">
        <f ca="1">+IF(D100&lt;&gt;"",D100*VLOOKUP(YEAR($C100),'Proyecciones DTF'!$B$4:$Y$112,3),"")</f>
        <v>12684109.227294024</v>
      </c>
      <c r="F100" s="90">
        <f t="shared" ca="1" si="10"/>
        <v>11796221.581383443</v>
      </c>
      <c r="G100" s="89">
        <f t="shared" ca="1" si="11"/>
        <v>3886297578.1841145</v>
      </c>
      <c r="H100" s="90">
        <f ca="1">+IF(G100&lt;&gt;"",G100/(COUNT(C100:$C$1217)),"")</f>
        <v>102270988.89958195</v>
      </c>
      <c r="I100" s="89">
        <f t="shared" ca="1" si="14"/>
        <v>3784026589.2845325</v>
      </c>
    </row>
    <row r="101" spans="1:9" x14ac:dyDescent="0.25">
      <c r="A101" s="31">
        <v>84</v>
      </c>
      <c r="B101" s="81">
        <f t="shared" ca="1" si="12"/>
        <v>2041</v>
      </c>
      <c r="C101" s="82">
        <f t="shared" ca="1" si="13"/>
        <v>51744</v>
      </c>
      <c r="D101" s="89">
        <f t="shared" ca="1" si="9"/>
        <v>3784026589.2845325</v>
      </c>
      <c r="E101" s="90">
        <f ca="1">+IF(D101&lt;&gt;"",D101*VLOOKUP(YEAR($C101),'Proyecciones DTF'!$B$4:$Y$112,3),"")</f>
        <v>12387918.382239247</v>
      </c>
      <c r="F101" s="90">
        <f t="shared" ca="1" si="10"/>
        <v>11520764.095482498</v>
      </c>
      <c r="G101" s="89">
        <f t="shared" ca="1" si="11"/>
        <v>3795547353.3800149</v>
      </c>
      <c r="H101" s="90">
        <f ca="1">+IF(G101&lt;&gt;"",G101/(COUNT(C101:$C$1217)),"")</f>
        <v>102582360.90216257</v>
      </c>
      <c r="I101" s="89">
        <f t="shared" ca="1" si="14"/>
        <v>3692964992.4778523</v>
      </c>
    </row>
    <row r="102" spans="1:9" x14ac:dyDescent="0.25">
      <c r="A102" s="31">
        <v>85</v>
      </c>
      <c r="B102" s="81">
        <f t="shared" ca="1" si="12"/>
        <v>2041</v>
      </c>
      <c r="C102" s="82">
        <f t="shared" ca="1" si="13"/>
        <v>51774</v>
      </c>
      <c r="D102" s="89">
        <f t="shared" ca="1" si="9"/>
        <v>3692964992.4778523</v>
      </c>
      <c r="E102" s="90">
        <f ca="1">+IF(D102&lt;&gt;"",D102*VLOOKUP(YEAR($C102),'Proyecciones DTF'!$B$4:$Y$112,3),"")</f>
        <v>12089806.41014266</v>
      </c>
      <c r="F102" s="90">
        <f t="shared" ca="1" si="10"/>
        <v>11243519.961432673</v>
      </c>
      <c r="G102" s="89">
        <f t="shared" ca="1" si="11"/>
        <v>3704208512.4392848</v>
      </c>
      <c r="H102" s="90">
        <f ca="1">+IF(G102&lt;&gt;"",G102/(COUNT(C102:$C$1217)),"")</f>
        <v>102894680.90109125</v>
      </c>
      <c r="I102" s="89">
        <f t="shared" ca="1" si="14"/>
        <v>3601313831.5381937</v>
      </c>
    </row>
    <row r="103" spans="1:9" x14ac:dyDescent="0.25">
      <c r="A103" s="31">
        <v>86</v>
      </c>
      <c r="B103" s="81">
        <f t="shared" ca="1" si="12"/>
        <v>2041</v>
      </c>
      <c r="C103" s="82">
        <f t="shared" ca="1" si="13"/>
        <v>51805</v>
      </c>
      <c r="D103" s="89">
        <f t="shared" ca="1" si="9"/>
        <v>3601313831.5381937</v>
      </c>
      <c r="E103" s="90">
        <f ca="1">+IF(D103&lt;&gt;"",D103*VLOOKUP(YEAR($C103),'Proyecciones DTF'!$B$4:$Y$112,3),"")</f>
        <v>11789764.358489785</v>
      </c>
      <c r="F103" s="90">
        <f t="shared" ca="1" si="10"/>
        <v>10964480.853395499</v>
      </c>
      <c r="G103" s="89">
        <f t="shared" ca="1" si="11"/>
        <v>3612278312.3915892</v>
      </c>
      <c r="H103" s="90">
        <f ca="1">+IF(G103&lt;&gt;"",G103/(COUNT(C103:$C$1217)),"")</f>
        <v>103207951.78261684</v>
      </c>
      <c r="I103" s="89">
        <f t="shared" ca="1" si="14"/>
        <v>3509070360.6089725</v>
      </c>
    </row>
    <row r="104" spans="1:9" x14ac:dyDescent="0.25">
      <c r="A104" s="31">
        <v>87</v>
      </c>
      <c r="B104" s="81">
        <f t="shared" ca="1" si="12"/>
        <v>2041</v>
      </c>
      <c r="C104" s="82">
        <f t="shared" ca="1" si="13"/>
        <v>51835</v>
      </c>
      <c r="D104" s="89">
        <f t="shared" ca="1" si="9"/>
        <v>3509070360.6089725</v>
      </c>
      <c r="E104" s="90">
        <f ca="1">+IF(D104&lt;&gt;"",D104*VLOOKUP(YEAR($C104),'Proyecciones DTF'!$B$4:$Y$112,3),"")</f>
        <v>11487783.238060685</v>
      </c>
      <c r="F104" s="90">
        <f t="shared" ca="1" si="10"/>
        <v>10683638.411396436</v>
      </c>
      <c r="G104" s="89">
        <f t="shared" ca="1" si="11"/>
        <v>3519753999.0203691</v>
      </c>
      <c r="H104" s="90">
        <f ca="1">+IF(G104&lt;&gt;"",G104/(COUNT(C104:$C$1217)),"")</f>
        <v>103522176.44177556</v>
      </c>
      <c r="I104" s="89">
        <f t="shared" ca="1" si="14"/>
        <v>3416231822.5785933</v>
      </c>
    </row>
    <row r="105" spans="1:9" x14ac:dyDescent="0.25">
      <c r="A105" s="31">
        <v>88</v>
      </c>
      <c r="B105" s="81">
        <f t="shared" ca="1" si="12"/>
        <v>2041</v>
      </c>
      <c r="C105" s="82">
        <f t="shared" ca="1" si="13"/>
        <v>51866</v>
      </c>
      <c r="D105" s="89">
        <f t="shared" ca="1" si="9"/>
        <v>3416231822.5785933</v>
      </c>
      <c r="E105" s="90">
        <f ca="1">+IF(D105&lt;&gt;"",D105*VLOOKUP(YEAR($C105),'Proyecciones DTF'!$B$4:$Y$112,3),"")</f>
        <v>11183854.022789445</v>
      </c>
      <c r="F105" s="90">
        <f t="shared" ca="1" si="10"/>
        <v>10400984.241194183</v>
      </c>
      <c r="G105" s="89">
        <f t="shared" ca="1" si="11"/>
        <v>3426632806.8197875</v>
      </c>
      <c r="H105" s="90">
        <f ca="1">+IF(G105&lt;&gt;"",G105/(COUNT(C105:$C$1217)),"")</f>
        <v>103837357.7824178</v>
      </c>
      <c r="I105" s="89">
        <f t="shared" ca="1" si="14"/>
        <v>3322795449.0373697</v>
      </c>
    </row>
    <row r="106" spans="1:9" x14ac:dyDescent="0.25">
      <c r="A106" s="31">
        <v>89</v>
      </c>
      <c r="B106" s="81">
        <f t="shared" ca="1" si="12"/>
        <v>2042</v>
      </c>
      <c r="C106" s="82">
        <f t="shared" ca="1" si="13"/>
        <v>51897</v>
      </c>
      <c r="D106" s="89">
        <f t="shared" ca="1" si="9"/>
        <v>3322795449.0373697</v>
      </c>
      <c r="E106" s="90">
        <f ca="1">+IF(D106&lt;&gt;"",D106*VLOOKUP(YEAR($C106),'Proyecciones DTF'!$B$4:$Y$112,3),"")</f>
        <v>10877967.649623143</v>
      </c>
      <c r="F106" s="90">
        <f t="shared" ca="1" si="10"/>
        <v>10116509.914149523</v>
      </c>
      <c r="G106" s="89">
        <f t="shared" ca="1" si="11"/>
        <v>3332911958.951519</v>
      </c>
      <c r="H106" s="90">
        <f ca="1">+IF(G106&lt;&gt;"",G106/(COUNT(C106:$C$1217)),"")</f>
        <v>104153498.71723497</v>
      </c>
      <c r="I106" s="89">
        <f t="shared" ca="1" si="14"/>
        <v>3228758460.2342839</v>
      </c>
    </row>
    <row r="107" spans="1:9" x14ac:dyDescent="0.25">
      <c r="A107" s="31">
        <v>90</v>
      </c>
      <c r="B107" s="81">
        <f t="shared" ca="1" si="12"/>
        <v>2042</v>
      </c>
      <c r="C107" s="82">
        <f t="shared" ca="1" si="13"/>
        <v>51925</v>
      </c>
      <c r="D107" s="89">
        <f t="shared" ca="1" si="9"/>
        <v>3228758460.2342839</v>
      </c>
      <c r="E107" s="90">
        <f ca="1">+IF(D107&lt;&gt;"",D107*VLOOKUP(YEAR($C107),'Proyecciones DTF'!$B$4:$Y$112,3),"")</f>
        <v>10570115.018380288</v>
      </c>
      <c r="F107" s="90">
        <f t="shared" ca="1" si="10"/>
        <v>9830206.967093667</v>
      </c>
      <c r="G107" s="89">
        <f t="shared" ca="1" si="11"/>
        <v>3238588667.2013774</v>
      </c>
      <c r="H107" s="90">
        <f ca="1">+IF(G107&lt;&gt;"",G107/(COUNT(C107:$C$1217)),"")</f>
        <v>104470602.16778637</v>
      </c>
      <c r="I107" s="89">
        <f t="shared" ca="1" si="14"/>
        <v>3134118065.0335908</v>
      </c>
    </row>
    <row r="108" spans="1:9" x14ac:dyDescent="0.25">
      <c r="A108" s="31">
        <v>91</v>
      </c>
      <c r="B108" s="81">
        <f t="shared" ca="1" si="12"/>
        <v>2042</v>
      </c>
      <c r="C108" s="82">
        <f t="shared" ca="1" si="13"/>
        <v>51956</v>
      </c>
      <c r="D108" s="89">
        <f t="shared" ca="1" si="9"/>
        <v>3134118065.0335908</v>
      </c>
      <c r="E108" s="90">
        <f ca="1">+IF(D108&lt;&gt;"",D108*VLOOKUP(YEAR($C108),'Proyecciones DTF'!$B$4:$Y$112,3),"")</f>
        <v>10260286.99160875</v>
      </c>
      <c r="F108" s="90">
        <f t="shared" ca="1" si="10"/>
        <v>9542066.9021961372</v>
      </c>
      <c r="G108" s="89">
        <f t="shared" ca="1" si="11"/>
        <v>3143660131.9357867</v>
      </c>
      <c r="H108" s="90">
        <f ca="1">+IF(G108&lt;&gt;"",G108/(COUNT(C108:$C$1217)),"")</f>
        <v>104788671.06452623</v>
      </c>
      <c r="I108" s="89">
        <f t="shared" ca="1" si="14"/>
        <v>3038871460.8712606</v>
      </c>
    </row>
    <row r="109" spans="1:9" x14ac:dyDescent="0.25">
      <c r="A109" s="31">
        <v>92</v>
      </c>
      <c r="B109" s="81">
        <f t="shared" ca="1" si="12"/>
        <v>2042</v>
      </c>
      <c r="C109" s="82">
        <f t="shared" ca="1" si="13"/>
        <v>51986</v>
      </c>
      <c r="D109" s="89">
        <f t="shared" ca="1" si="9"/>
        <v>3038871460.8712606</v>
      </c>
      <c r="E109" s="90">
        <f ca="1">+IF(D109&lt;&gt;"",D109*VLOOKUP(YEAR($C109),'Proyecciones DTF'!$B$4:$Y$112,3),"")</f>
        <v>9948474.3944431785</v>
      </c>
      <c r="F109" s="90">
        <f t="shared" ca="1" si="10"/>
        <v>9252081.186832156</v>
      </c>
      <c r="G109" s="89">
        <f t="shared" ca="1" si="11"/>
        <v>3048123542.0580926</v>
      </c>
      <c r="H109" s="90">
        <f ca="1">+IF(G109&lt;&gt;"",G109/(COUNT(C109:$C$1217)),"")</f>
        <v>105107708.34683079</v>
      </c>
      <c r="I109" s="89">
        <f t="shared" ca="1" si="14"/>
        <v>2943015833.7112617</v>
      </c>
    </row>
    <row r="110" spans="1:9" x14ac:dyDescent="0.25">
      <c r="A110" s="31">
        <v>93</v>
      </c>
      <c r="B110" s="81">
        <f t="shared" ca="1" si="12"/>
        <v>2042</v>
      </c>
      <c r="C110" s="82">
        <f t="shared" ca="1" si="13"/>
        <v>52017</v>
      </c>
      <c r="D110" s="89">
        <f t="shared" ca="1" si="9"/>
        <v>2943015833.7112617</v>
      </c>
      <c r="E110" s="90">
        <f ca="1">+IF(D110&lt;&gt;"",D110*VLOOKUP(YEAR($C110),'Proyecciones DTF'!$B$4:$Y$112,3),"")</f>
        <v>9634668.0144618619</v>
      </c>
      <c r="F110" s="90">
        <f t="shared" ca="1" si="10"/>
        <v>8960241.2534495313</v>
      </c>
      <c r="G110" s="89">
        <f t="shared" ca="1" si="11"/>
        <v>2951976074.9647112</v>
      </c>
      <c r="H110" s="90">
        <f ca="1">+IF(G110&lt;&gt;"",G110/(COUNT(C110:$C$1217)),"")</f>
        <v>105427716.96302541</v>
      </c>
      <c r="I110" s="89">
        <f t="shared" ca="1" si="14"/>
        <v>2846548358.0016856</v>
      </c>
    </row>
    <row r="111" spans="1:9" x14ac:dyDescent="0.25">
      <c r="A111" s="31">
        <v>94</v>
      </c>
      <c r="B111" s="81">
        <f t="shared" ca="1" si="12"/>
        <v>2042</v>
      </c>
      <c r="C111" s="82">
        <f t="shared" ca="1" si="13"/>
        <v>52047</v>
      </c>
      <c r="D111" s="89">
        <f t="shared" ca="1" si="9"/>
        <v>2846548358.0016856</v>
      </c>
      <c r="E111" s="90">
        <f ca="1">+IF(D111&lt;&gt;"",D111*VLOOKUP(YEAR($C111),'Proyecciones DTF'!$B$4:$Y$112,3),"")</f>
        <v>9318858.6015431155</v>
      </c>
      <c r="F111" s="90">
        <f t="shared" ca="1" si="10"/>
        <v>8666538.499435097</v>
      </c>
      <c r="G111" s="89">
        <f t="shared" ca="1" si="11"/>
        <v>2855214896.5011206</v>
      </c>
      <c r="H111" s="90">
        <f ca="1">+IF(G111&lt;&gt;"",G111/(COUNT(C111:$C$1217)),"")</f>
        <v>105748699.87041187</v>
      </c>
      <c r="I111" s="89">
        <f t="shared" ca="1" si="14"/>
        <v>2749466196.6307087</v>
      </c>
    </row>
    <row r="112" spans="1:9" x14ac:dyDescent="0.25">
      <c r="A112" s="31">
        <v>95</v>
      </c>
      <c r="B112" s="81">
        <f t="shared" ca="1" si="12"/>
        <v>2042</v>
      </c>
      <c r="C112" s="82">
        <f t="shared" ca="1" si="13"/>
        <v>52078</v>
      </c>
      <c r="D112" s="89">
        <f t="shared" ca="1" si="9"/>
        <v>2749466196.6307087</v>
      </c>
      <c r="E112" s="90">
        <f ca="1">+IF(D112&lt;&gt;"",D112*VLOOKUP(YEAR($C112),'Proyecciones DTF'!$B$4:$Y$112,3),"")</f>
        <v>9001036.8677210938</v>
      </c>
      <c r="F112" s="90">
        <f t="shared" ca="1" si="10"/>
        <v>8370964.2869806169</v>
      </c>
      <c r="G112" s="89">
        <f t="shared" ca="1" si="11"/>
        <v>2757837160.9176893</v>
      </c>
      <c r="H112" s="90">
        <f ca="1">+IF(G112&lt;&gt;"",G112/(COUNT(C112:$C$1217)),"")</f>
        <v>106070660.03529574</v>
      </c>
      <c r="I112" s="89">
        <f t="shared" ca="1" si="14"/>
        <v>2651766500.8823934</v>
      </c>
    </row>
    <row r="113" spans="1:9" x14ac:dyDescent="0.25">
      <c r="A113" s="31">
        <v>96</v>
      </c>
      <c r="B113" s="81">
        <f t="shared" ca="1" si="12"/>
        <v>2042</v>
      </c>
      <c r="C113" s="82">
        <f t="shared" ca="1" si="13"/>
        <v>52109</v>
      </c>
      <c r="D113" s="89">
        <f t="shared" ca="1" si="9"/>
        <v>2651766500.8823934</v>
      </c>
      <c r="E113" s="90">
        <f ca="1">+IF(D113&lt;&gt;"",D113*VLOOKUP(YEAR($C113),'Proyecciones DTF'!$B$4:$Y$112,3),"")</f>
        <v>8681193.4870411046</v>
      </c>
      <c r="F113" s="90">
        <f t="shared" ca="1" si="10"/>
        <v>8073509.9429482268</v>
      </c>
      <c r="G113" s="89">
        <f t="shared" ca="1" si="11"/>
        <v>2659840010.8253417</v>
      </c>
      <c r="H113" s="90">
        <f ca="1">+IF(G113&lt;&gt;"",G113/(COUNT(C113:$C$1217)),"")</f>
        <v>106393600.43301366</v>
      </c>
      <c r="I113" s="89">
        <f t="shared" ca="1" si="14"/>
        <v>2553446410.3923283</v>
      </c>
    </row>
    <row r="114" spans="1:9" x14ac:dyDescent="0.25">
      <c r="A114" s="31">
        <v>97</v>
      </c>
      <c r="B114" s="81">
        <f t="shared" ca="1" si="12"/>
        <v>2042</v>
      </c>
      <c r="C114" s="82">
        <f t="shared" ca="1" si="13"/>
        <v>52139</v>
      </c>
      <c r="D114" s="89">
        <f t="shared" ca="1" si="9"/>
        <v>2553446410.3923283</v>
      </c>
      <c r="E114" s="90">
        <f ca="1">+IF(D114&lt;&gt;"",D114*VLOOKUP(YEAR($C114),'Proyecciones DTF'!$B$4:$Y$112,3),"")</f>
        <v>8359319.0954143805</v>
      </c>
      <c r="F114" s="90">
        <f t="shared" ca="1" si="10"/>
        <v>7774166.7587353736</v>
      </c>
      <c r="G114" s="89">
        <f t="shared" ca="1" si="11"/>
        <v>2561220577.1510634</v>
      </c>
      <c r="H114" s="90">
        <f ca="1">+IF(G114&lt;&gt;"",G114/(COUNT(C114:$C$1217)),"")</f>
        <v>106717524.04796098</v>
      </c>
      <c r="I114" s="89">
        <f t="shared" ca="1" si="14"/>
        <v>2454503053.1031027</v>
      </c>
    </row>
    <row r="115" spans="1:9" x14ac:dyDescent="0.25">
      <c r="A115" s="31">
        <v>98</v>
      </c>
      <c r="B115" s="81">
        <f t="shared" ca="1" si="12"/>
        <v>2042</v>
      </c>
      <c r="C115" s="82">
        <f t="shared" ca="1" si="13"/>
        <v>52170</v>
      </c>
      <c r="D115" s="89">
        <f t="shared" ca="1" si="9"/>
        <v>2454503053.1031027</v>
      </c>
      <c r="E115" s="90">
        <f ca="1">+IF(D115&lt;&gt;"",D115*VLOOKUP(YEAR($C115),'Proyecciones DTF'!$B$4:$Y$112,3),"")</f>
        <v>8035404.2904723221</v>
      </c>
      <c r="F115" s="90">
        <f t="shared" ca="1" si="10"/>
        <v>7472925.990139259</v>
      </c>
      <c r="G115" s="89">
        <f t="shared" ca="1" si="11"/>
        <v>2461975979.0932422</v>
      </c>
      <c r="H115" s="90">
        <f ca="1">+IF(G115&lt;&gt;"",G115/(COUNT(C115:$C$1217)),"")</f>
        <v>107042433.87361923</v>
      </c>
      <c r="I115" s="89">
        <f t="shared" ca="1" si="14"/>
        <v>2354933545.2196231</v>
      </c>
    </row>
    <row r="116" spans="1:9" x14ac:dyDescent="0.25">
      <c r="A116" s="31">
        <v>99</v>
      </c>
      <c r="B116" s="81">
        <f t="shared" ca="1" si="12"/>
        <v>2042</v>
      </c>
      <c r="C116" s="82">
        <f t="shared" ca="1" si="13"/>
        <v>52200</v>
      </c>
      <c r="D116" s="89">
        <f t="shared" ca="1" si="9"/>
        <v>2354933545.2196231</v>
      </c>
      <c r="E116" s="90">
        <f ca="1">+IF(D116&lt;&gt;"",D116*VLOOKUP(YEAR($C116),'Proyecciones DTF'!$B$4:$Y$112,3),"")</f>
        <v>7709439.6314202063</v>
      </c>
      <c r="F116" s="90">
        <f t="shared" ca="1" si="10"/>
        <v>7169778.8572207913</v>
      </c>
      <c r="G116" s="89">
        <f t="shared" ca="1" si="11"/>
        <v>2362103324.0768437</v>
      </c>
      <c r="H116" s="90">
        <f ca="1">+IF(G116&lt;&gt;"",G116/(COUNT(C116:$C$1217)),"")</f>
        <v>107368332.91258381</v>
      </c>
      <c r="I116" s="89">
        <f t="shared" ca="1" si="14"/>
        <v>2254734991.1642599</v>
      </c>
    </row>
    <row r="117" spans="1:9" x14ac:dyDescent="0.25">
      <c r="A117" s="31">
        <v>100</v>
      </c>
      <c r="B117" s="81">
        <f t="shared" ca="1" si="12"/>
        <v>2042</v>
      </c>
      <c r="C117" s="82">
        <f t="shared" ca="1" si="13"/>
        <v>52231</v>
      </c>
      <c r="D117" s="89">
        <f t="shared" ca="1" si="9"/>
        <v>2254734991.1642599</v>
      </c>
      <c r="E117" s="90">
        <f ca="1">+IF(D117&lt;&gt;"",D117*VLOOKUP(YEAR($C117),'Proyecciones DTF'!$B$4:$Y$112,3),"")</f>
        <v>7381415.6388903558</v>
      </c>
      <c r="F117" s="90">
        <f t="shared" ca="1" si="10"/>
        <v>6864716.5441680308</v>
      </c>
      <c r="G117" s="89">
        <f t="shared" ca="1" si="11"/>
        <v>2261599707.7084279</v>
      </c>
      <c r="H117" s="90">
        <f ca="1">+IF(G117&lt;&gt;"",G117/(COUNT(C117:$C$1217)),"")</f>
        <v>107695224.1765918</v>
      </c>
      <c r="I117" s="89">
        <f t="shared" ca="1" si="14"/>
        <v>2153904483.531836</v>
      </c>
    </row>
    <row r="118" spans="1:9" x14ac:dyDescent="0.25">
      <c r="A118" s="31">
        <v>101</v>
      </c>
      <c r="B118" s="81">
        <f t="shared" ca="1" si="12"/>
        <v>2043</v>
      </c>
      <c r="C118" s="82">
        <f t="shared" ca="1" si="13"/>
        <v>52262</v>
      </c>
      <c r="D118" s="89">
        <f t="shared" ca="1" si="9"/>
        <v>2153904483.531836</v>
      </c>
      <c r="E118" s="90">
        <f ca="1">+IF(D118&lt;&gt;"",D118*VLOOKUP(YEAR($C118),'Proyecciones DTF'!$B$4:$Y$112,3),"")</f>
        <v>7051322.7947947783</v>
      </c>
      <c r="F118" s="90">
        <f t="shared" ca="1" si="10"/>
        <v>6557730.1991591435</v>
      </c>
      <c r="G118" s="89">
        <f t="shared" ca="1" si="11"/>
        <v>2160462213.7309952</v>
      </c>
      <c r="H118" s="90">
        <f ca="1">+IF(G118&lt;&gt;"",G118/(COUNT(C118:$C$1217)),"")</f>
        <v>108023110.68654975</v>
      </c>
      <c r="I118" s="89">
        <f t="shared" ca="1" si="14"/>
        <v>2052439103.0444455</v>
      </c>
    </row>
    <row r="119" spans="1:9" x14ac:dyDescent="0.25">
      <c r="A119" s="31">
        <v>102</v>
      </c>
      <c r="B119" s="81">
        <f t="shared" ca="1" si="12"/>
        <v>2043</v>
      </c>
      <c r="C119" s="82">
        <f t="shared" ca="1" si="13"/>
        <v>52290</v>
      </c>
      <c r="D119" s="89">
        <f t="shared" ca="1" si="9"/>
        <v>2052439103.0444455</v>
      </c>
      <c r="E119" s="90">
        <f ca="1">+IF(D119&lt;&gt;"",D119*VLOOKUP(YEAR($C119),'Proyecciones DTF'!$B$4:$Y$112,3),"")</f>
        <v>6719151.5421772581</v>
      </c>
      <c r="F119" s="90">
        <f t="shared" ca="1" si="10"/>
        <v>6248810.9342248496</v>
      </c>
      <c r="G119" s="89">
        <f t="shared" ca="1" si="11"/>
        <v>2058687913.9786704</v>
      </c>
      <c r="H119" s="90">
        <f ca="1">+IF(G119&lt;&gt;"",G119/(COUNT(C119:$C$1217)),"")</f>
        <v>108351995.4725616</v>
      </c>
      <c r="I119" s="89">
        <f t="shared" ca="1" si="14"/>
        <v>1950335918.5061088</v>
      </c>
    </row>
    <row r="120" spans="1:9" x14ac:dyDescent="0.25">
      <c r="A120" s="31">
        <v>103</v>
      </c>
      <c r="B120" s="81">
        <f t="shared" ca="1" si="12"/>
        <v>2043</v>
      </c>
      <c r="C120" s="82">
        <f t="shared" ca="1" si="13"/>
        <v>52321</v>
      </c>
      <c r="D120" s="89">
        <f t="shared" ca="1" si="9"/>
        <v>1950335918.5061088</v>
      </c>
      <c r="E120" s="90">
        <f ca="1">+IF(D120&lt;&gt;"",D120*VLOOKUP(YEAR($C120),'Proyecciones DTF'!$B$4:$Y$112,3),"")</f>
        <v>6384892.2850649087</v>
      </c>
      <c r="F120" s="90">
        <f t="shared" ca="1" si="10"/>
        <v>5937949.8251103647</v>
      </c>
      <c r="G120" s="89">
        <f t="shared" ca="1" si="11"/>
        <v>1956273868.3312192</v>
      </c>
      <c r="H120" s="90">
        <f ca="1">+IF(G120&lt;&gt;"",G120/(COUNT(C120:$C$1217)),"")</f>
        <v>108681881.57395662</v>
      </c>
      <c r="I120" s="89">
        <f t="shared" ca="1" si="14"/>
        <v>1847591986.7572625</v>
      </c>
    </row>
    <row r="121" spans="1:9" x14ac:dyDescent="0.25">
      <c r="A121" s="31">
        <v>104</v>
      </c>
      <c r="B121" s="81">
        <f t="shared" ca="1" si="12"/>
        <v>2043</v>
      </c>
      <c r="C121" s="82">
        <f t="shared" ca="1" si="13"/>
        <v>52351</v>
      </c>
      <c r="D121" s="89">
        <f t="shared" ca="1" si="9"/>
        <v>1847591986.7572625</v>
      </c>
      <c r="E121" s="90">
        <f ca="1">+IF(D121&lt;&gt;"",D121*VLOOKUP(YEAR($C121),'Proyecciones DTF'!$B$4:$Y$112,3),"")</f>
        <v>6048535.3883191803</v>
      </c>
      <c r="F121" s="90">
        <f t="shared" ca="1" si="10"/>
        <v>5625137.9111368377</v>
      </c>
      <c r="G121" s="89">
        <f t="shared" ca="1" si="11"/>
        <v>1853217124.6683993</v>
      </c>
      <c r="H121" s="90">
        <f ca="1">+IF(G121&lt;&gt;"",G121/(COUNT(C121:$C$1217)),"")</f>
        <v>109012772.03931761</v>
      </c>
      <c r="I121" s="89">
        <f t="shared" ca="1" si="14"/>
        <v>1744204352.6290817</v>
      </c>
    </row>
    <row r="122" spans="1:9" x14ac:dyDescent="0.25">
      <c r="A122" s="31">
        <v>105</v>
      </c>
      <c r="B122" s="81">
        <f t="shared" ca="1" si="12"/>
        <v>2043</v>
      </c>
      <c r="C122" s="82">
        <f t="shared" ca="1" si="13"/>
        <v>52382</v>
      </c>
      <c r="D122" s="89">
        <f t="shared" ca="1" si="9"/>
        <v>1744204352.6290817</v>
      </c>
      <c r="E122" s="90">
        <f ca="1">+IF(D122&lt;&gt;"",D122*VLOOKUP(YEAR($C122),'Proyecciones DTF'!$B$4:$Y$112,3),"")</f>
        <v>5710071.1774863284</v>
      </c>
      <c r="F122" s="90">
        <f t="shared" ca="1" si="10"/>
        <v>5310366.1950622853</v>
      </c>
      <c r="G122" s="89">
        <f t="shared" ca="1" si="11"/>
        <v>1749514718.8241441</v>
      </c>
      <c r="H122" s="90">
        <f ca="1">+IF(G122&lt;&gt;"",G122/(COUNT(C122:$C$1217)),"")</f>
        <v>109344669.92650901</v>
      </c>
      <c r="I122" s="89">
        <f t="shared" ca="1" si="14"/>
        <v>1640170048.8976352</v>
      </c>
    </row>
    <row r="123" spans="1:9" x14ac:dyDescent="0.25">
      <c r="A123" s="31">
        <v>106</v>
      </c>
      <c r="B123" s="81">
        <f t="shared" ca="1" si="12"/>
        <v>2043</v>
      </c>
      <c r="C123" s="82">
        <f t="shared" ca="1" si="13"/>
        <v>52412</v>
      </c>
      <c r="D123" s="89">
        <f t="shared" ca="1" si="9"/>
        <v>1640170048.8976352</v>
      </c>
      <c r="E123" s="90">
        <f ca="1">+IF(D123&lt;&gt;"",D123*VLOOKUP(YEAR($C123),'Proyecciones DTF'!$B$4:$Y$112,3),"")</f>
        <v>5369489.938647327</v>
      </c>
      <c r="F123" s="90">
        <f t="shared" ca="1" si="10"/>
        <v>4993625.6429420142</v>
      </c>
      <c r="G123" s="89">
        <f t="shared" ca="1" si="11"/>
        <v>1645163674.5405772</v>
      </c>
      <c r="H123" s="90">
        <f ca="1">+IF(G123&lt;&gt;"",G123/(COUNT(C123:$C$1217)),"")</f>
        <v>109677578.30270514</v>
      </c>
      <c r="I123" s="89">
        <f t="shared" ca="1" si="14"/>
        <v>1535486096.2378721</v>
      </c>
    </row>
    <row r="124" spans="1:9" x14ac:dyDescent="0.25">
      <c r="A124" s="31">
        <v>107</v>
      </c>
      <c r="B124" s="81">
        <f t="shared" ca="1" si="12"/>
        <v>2043</v>
      </c>
      <c r="C124" s="82">
        <f t="shared" ca="1" si="13"/>
        <v>52443</v>
      </c>
      <c r="D124" s="89">
        <f t="shared" ca="1" si="9"/>
        <v>1535486096.2378721</v>
      </c>
      <c r="E124" s="90">
        <f ca="1">+IF(D124&lt;&gt;"",D124*VLOOKUP(YEAR($C124),'Proyecciones DTF'!$B$4:$Y$112,3),"")</f>
        <v>5026781.9182672333</v>
      </c>
      <c r="F124" s="90">
        <f t="shared" ca="1" si="10"/>
        <v>4674907.1839885265</v>
      </c>
      <c r="G124" s="89">
        <f t="shared" ca="1" si="11"/>
        <v>1540161003.4218607</v>
      </c>
      <c r="H124" s="90">
        <f ca="1">+IF(G124&lt;&gt;"",G124/(COUNT(C124:$C$1217)),"")</f>
        <v>110011500.24441862</v>
      </c>
      <c r="I124" s="89">
        <f t="shared" ca="1" si="14"/>
        <v>1430149503.1774421</v>
      </c>
    </row>
    <row r="125" spans="1:9" x14ac:dyDescent="0.25">
      <c r="A125" s="31">
        <v>108</v>
      </c>
      <c r="B125" s="81">
        <f t="shared" ca="1" si="12"/>
        <v>2043</v>
      </c>
      <c r="C125" s="82">
        <f t="shared" ca="1" si="13"/>
        <v>52474</v>
      </c>
      <c r="D125" s="89">
        <f t="shared" ca="1" si="9"/>
        <v>1430149503.1774421</v>
      </c>
      <c r="E125" s="90">
        <f ca="1">+IF(D125&lt;&gt;"",D125*VLOOKUP(YEAR($C125),'Proyecciones DTF'!$B$4:$Y$112,3),"")</f>
        <v>4681937.3230440049</v>
      </c>
      <c r="F125" s="90">
        <f t="shared" ca="1" si="10"/>
        <v>4354201.7104309238</v>
      </c>
      <c r="G125" s="89">
        <f t="shared" ca="1" si="11"/>
        <v>1434503704.8878729</v>
      </c>
      <c r="H125" s="90">
        <f ca="1">+IF(G125&lt;&gt;"",G125/(COUNT(C125:$C$1217)),"")</f>
        <v>110346438.83752869</v>
      </c>
      <c r="I125" s="89">
        <f t="shared" ca="1" si="14"/>
        <v>1324157266.0503442</v>
      </c>
    </row>
    <row r="126" spans="1:9" x14ac:dyDescent="0.25">
      <c r="A126" s="31">
        <v>109</v>
      </c>
      <c r="B126" s="81">
        <f t="shared" ca="1" si="12"/>
        <v>2043</v>
      </c>
      <c r="C126" s="82">
        <f t="shared" ca="1" si="13"/>
        <v>52504</v>
      </c>
      <c r="D126" s="89">
        <f t="shared" ca="1" si="9"/>
        <v>1324157266.0503442</v>
      </c>
      <c r="E126" s="90">
        <f ca="1">+IF(D126&lt;&gt;"",D126*VLOOKUP(YEAR($C126),'Proyecciones DTF'!$B$4:$Y$112,3),"")</f>
        <v>4334946.319756764</v>
      </c>
      <c r="F126" s="90">
        <f t="shared" ca="1" si="10"/>
        <v>4031500.0773737901</v>
      </c>
      <c r="G126" s="89">
        <f t="shared" ca="1" si="11"/>
        <v>1328188766.127718</v>
      </c>
      <c r="H126" s="90">
        <f ca="1">+IF(G126&lt;&gt;"",G126/(COUNT(C126:$C$1217)),"")</f>
        <v>110682397.17730983</v>
      </c>
      <c r="I126" s="89">
        <f t="shared" ca="1" si="14"/>
        <v>1217506368.9504082</v>
      </c>
    </row>
    <row r="127" spans="1:9" x14ac:dyDescent="0.25">
      <c r="A127" s="31">
        <v>110</v>
      </c>
      <c r="B127" s="81">
        <f t="shared" ca="1" si="12"/>
        <v>2043</v>
      </c>
      <c r="C127" s="82">
        <f t="shared" ca="1" si="13"/>
        <v>52535</v>
      </c>
      <c r="D127" s="89">
        <f t="shared" ca="1" si="9"/>
        <v>1217506368.9504082</v>
      </c>
      <c r="E127" s="90">
        <f ca="1">+IF(D127&lt;&gt;"",D127*VLOOKUP(YEAR($C127),'Proyecciones DTF'!$B$4:$Y$112,3),"")</f>
        <v>3985799.0351135004</v>
      </c>
      <c r="F127" s="90">
        <f t="shared" ca="1" si="10"/>
        <v>3706793.1026555551</v>
      </c>
      <c r="G127" s="89">
        <f t="shared" ca="1" si="11"/>
        <v>1221213162.0530639</v>
      </c>
      <c r="H127" s="90">
        <f ca="1">+IF(G127&lt;&gt;"",G127/(COUNT(C127:$C$1217)),"")</f>
        <v>111019378.36846036</v>
      </c>
      <c r="I127" s="89">
        <f t="shared" ca="1" si="14"/>
        <v>1110193783.6846035</v>
      </c>
    </row>
    <row r="128" spans="1:9" x14ac:dyDescent="0.25">
      <c r="A128" s="31">
        <v>111</v>
      </c>
      <c r="B128" s="81">
        <f t="shared" ca="1" si="12"/>
        <v>2043</v>
      </c>
      <c r="C128" s="82">
        <f t="shared" ca="1" si="13"/>
        <v>52565</v>
      </c>
      <c r="D128" s="89">
        <f t="shared" ca="1" si="9"/>
        <v>1110193783.6846035</v>
      </c>
      <c r="E128" s="90">
        <f ca="1">+IF(D128&lt;&gt;"",D128*VLOOKUP(YEAR($C128),'Proyecciones DTF'!$B$4:$Y$112,3),"")</f>
        <v>3634485.5555982227</v>
      </c>
      <c r="F128" s="90">
        <f t="shared" ca="1" si="10"/>
        <v>3380071.5667063468</v>
      </c>
      <c r="G128" s="89">
        <f t="shared" ca="1" si="11"/>
        <v>1113573855.2513099</v>
      </c>
      <c r="H128" s="90">
        <f ca="1">+IF(G128&lt;&gt;"",G128/(COUNT(C128:$C$1217)),"")</f>
        <v>111357385.52513099</v>
      </c>
      <c r="I128" s="89">
        <f t="shared" ca="1" si="14"/>
        <v>1002216469.7261789</v>
      </c>
    </row>
    <row r="129" spans="1:9" x14ac:dyDescent="0.25">
      <c r="A129" s="31">
        <v>112</v>
      </c>
      <c r="B129" s="81">
        <f t="shared" ca="1" si="12"/>
        <v>2043</v>
      </c>
      <c r="C129" s="82">
        <f t="shared" ca="1" si="13"/>
        <v>52596</v>
      </c>
      <c r="D129" s="89">
        <f t="shared" ca="1" si="9"/>
        <v>1002216469.7261789</v>
      </c>
      <c r="E129" s="90">
        <f ca="1">+IF(D129&lt;&gt;"",D129*VLOOKUP(YEAR($C129),'Proyecciones DTF'!$B$4:$Y$112,3),"")</f>
        <v>3280995.9273175457</v>
      </c>
      <c r="F129" s="90">
        <f t="shared" ca="1" si="10"/>
        <v>3051326.2124053175</v>
      </c>
      <c r="G129" s="89">
        <f t="shared" ca="1" si="11"/>
        <v>1005267795.9385842</v>
      </c>
      <c r="H129" s="90">
        <f ca="1">+IF(G129&lt;&gt;"",G129/(COUNT(C129:$C$1217)),"")</f>
        <v>111696421.7709538</v>
      </c>
      <c r="I129" s="89">
        <f t="shared" ca="1" si="14"/>
        <v>893571374.16763043</v>
      </c>
    </row>
    <row r="130" spans="1:9" x14ac:dyDescent="0.25">
      <c r="A130" s="31">
        <v>113</v>
      </c>
      <c r="B130" s="81">
        <f t="shared" ca="1" si="12"/>
        <v>2044</v>
      </c>
      <c r="C130" s="82">
        <f t="shared" ca="1" si="13"/>
        <v>52627</v>
      </c>
      <c r="D130" s="89">
        <f t="shared" ca="1" si="9"/>
        <v>893571374.16763043</v>
      </c>
      <c r="E130" s="90">
        <f ca="1">+IF(D130&lt;&gt;"",D130*VLOOKUP(YEAR($C130),'Proyecciones DTF'!$B$4:$Y$112,3),"")</f>
        <v>2925320.1558467234</v>
      </c>
      <c r="F130" s="90">
        <f t="shared" ca="1" si="10"/>
        <v>2720547.7449374525</v>
      </c>
      <c r="G130" s="89">
        <f t="shared" ca="1" si="11"/>
        <v>896291921.91256785</v>
      </c>
      <c r="H130" s="90">
        <f ca="1">+IF(G130&lt;&gt;"",G130/(COUNT(C130:$C$1217)),"")</f>
        <v>112036490.23907098</v>
      </c>
      <c r="I130" s="89">
        <f t="shared" ca="1" si="14"/>
        <v>784255431.67349684</v>
      </c>
    </row>
    <row r="131" spans="1:9" x14ac:dyDescent="0.25">
      <c r="A131" s="31">
        <v>114</v>
      </c>
      <c r="B131" s="81">
        <f t="shared" ca="1" si="12"/>
        <v>2044</v>
      </c>
      <c r="C131" s="82">
        <f t="shared" ca="1" si="13"/>
        <v>52656</v>
      </c>
      <c r="D131" s="89">
        <f t="shared" ca="1" si="9"/>
        <v>784255431.67349684</v>
      </c>
      <c r="E131" s="90">
        <f ca="1">+IF(D131&lt;&gt;"",D131*VLOOKUP(YEAR($C131),'Proyecciones DTF'!$B$4:$Y$112,3),"")</f>
        <v>2567448.2060751091</v>
      </c>
      <c r="F131" s="90">
        <f t="shared" ca="1" si="10"/>
        <v>2387726.8316498511</v>
      </c>
      <c r="G131" s="89">
        <f t="shared" ca="1" si="11"/>
        <v>786643158.50514674</v>
      </c>
      <c r="H131" s="90">
        <f ca="1">+IF(G131&lt;&gt;"",G131/(COUNT(C131:$C$1217)),"")</f>
        <v>112377594.07216382</v>
      </c>
      <c r="I131" s="89">
        <f t="shared" ca="1" si="14"/>
        <v>674265564.43298292</v>
      </c>
    </row>
    <row r="132" spans="1:9" x14ac:dyDescent="0.25">
      <c r="A132" s="31">
        <v>115</v>
      </c>
      <c r="B132" s="81">
        <f t="shared" ca="1" si="12"/>
        <v>2044</v>
      </c>
      <c r="C132" s="82">
        <f t="shared" ca="1" si="13"/>
        <v>52687</v>
      </c>
      <c r="D132" s="89">
        <f t="shared" ca="1" si="9"/>
        <v>674265564.43298292</v>
      </c>
      <c r="E132" s="90">
        <f ca="1">+IF(D132&lt;&gt;"",D132*VLOOKUP(YEAR($C132),'Proyecciones DTF'!$B$4:$Y$112,3),"")</f>
        <v>2207370.0020510615</v>
      </c>
      <c r="F132" s="90">
        <f t="shared" ca="1" si="10"/>
        <v>2052854.101907487</v>
      </c>
      <c r="G132" s="89">
        <f t="shared" ca="1" si="11"/>
        <v>676318418.53489041</v>
      </c>
      <c r="H132" s="90">
        <f ca="1">+IF(G132&lt;&gt;"",G132/(COUNT(C132:$C$1217)),"")</f>
        <v>112719736.42248173</v>
      </c>
      <c r="I132" s="89">
        <f t="shared" ca="1" si="14"/>
        <v>563598682.11240864</v>
      </c>
    </row>
    <row r="133" spans="1:9" x14ac:dyDescent="0.25">
      <c r="A133" s="31">
        <v>116</v>
      </c>
      <c r="B133" s="81">
        <f t="shared" ca="1" si="12"/>
        <v>2044</v>
      </c>
      <c r="C133" s="82">
        <f t="shared" ca="1" si="13"/>
        <v>52717</v>
      </c>
      <c r="D133" s="89">
        <f t="shared" ca="1" si="9"/>
        <v>563598682.11240864</v>
      </c>
      <c r="E133" s="90">
        <f ca="1">+IF(D133&lt;&gt;"",D133*VLOOKUP(YEAR($C133),'Proyecciones DTF'!$B$4:$Y$112,3),"")</f>
        <v>1845075.4268262719</v>
      </c>
      <c r="F133" s="90">
        <f t="shared" ca="1" si="10"/>
        <v>1715920.1469484328</v>
      </c>
      <c r="G133" s="89">
        <f t="shared" ca="1" si="11"/>
        <v>565314602.25935709</v>
      </c>
      <c r="H133" s="90">
        <f ca="1">+IF(G133&lt;&gt;"",G133/(COUNT(C133:$C$1217)),"")</f>
        <v>113062920.45187142</v>
      </c>
      <c r="I133" s="89">
        <f t="shared" ca="1" si="14"/>
        <v>452251681.8074857</v>
      </c>
    </row>
    <row r="134" spans="1:9" x14ac:dyDescent="0.25">
      <c r="A134" s="31">
        <v>117</v>
      </c>
      <c r="B134" s="81">
        <f t="shared" ca="1" si="12"/>
        <v>2044</v>
      </c>
      <c r="C134" s="82">
        <f t="shared" ca="1" si="13"/>
        <v>52748</v>
      </c>
      <c r="D134" s="89">
        <f t="shared" ca="1" si="9"/>
        <v>452251681.8074857</v>
      </c>
      <c r="E134" s="90">
        <f ca="1">+IF(D134&lt;&gt;"",D134*VLOOKUP(YEAR($C134),'Proyecciones DTF'!$B$4:$Y$112,3),"")</f>
        <v>1480554.322299531</v>
      </c>
      <c r="F134" s="90">
        <f t="shared" ca="1" si="10"/>
        <v>1376915.5197385638</v>
      </c>
      <c r="G134" s="89">
        <f t="shared" ca="1" si="11"/>
        <v>453628597.32722425</v>
      </c>
      <c r="H134" s="90">
        <f ca="1">+IF(G134&lt;&gt;"",G134/(COUNT(C134:$C$1217)),"")</f>
        <v>113407149.33180606</v>
      </c>
      <c r="I134" s="89">
        <f t="shared" ca="1" si="14"/>
        <v>340221447.99541819</v>
      </c>
    </row>
    <row r="135" spans="1:9" x14ac:dyDescent="0.25">
      <c r="A135" s="31">
        <v>118</v>
      </c>
      <c r="B135" s="81">
        <f t="shared" ca="1" si="12"/>
        <v>2044</v>
      </c>
      <c r="C135" s="82">
        <f t="shared" ca="1" si="13"/>
        <v>52778</v>
      </c>
      <c r="D135" s="89">
        <f t="shared" ca="1" si="9"/>
        <v>340221447.99541819</v>
      </c>
      <c r="E135" s="90">
        <f ca="1">+IF(D135&lt;&gt;"",D135*VLOOKUP(YEAR($C135),'Proyecciones DTF'!$B$4:$Y$112,3),"")</f>
        <v>1113796.4890599197</v>
      </c>
      <c r="F135" s="90">
        <f t="shared" ca="1" si="10"/>
        <v>1035830.7348257253</v>
      </c>
      <c r="G135" s="89">
        <f t="shared" ca="1" si="11"/>
        <v>341257278.73024392</v>
      </c>
      <c r="H135" s="90">
        <f ca="1">+IF(G135&lt;&gt;"",G135/(COUNT(C135:$C$1217)),"")</f>
        <v>113752426.24341464</v>
      </c>
      <c r="I135" s="89">
        <f t="shared" ca="1" si="14"/>
        <v>227504852.48682928</v>
      </c>
    </row>
    <row r="136" spans="1:9" x14ac:dyDescent="0.25">
      <c r="A136" s="31">
        <v>119</v>
      </c>
      <c r="B136" s="81">
        <f t="shared" ca="1" si="12"/>
        <v>2044</v>
      </c>
      <c r="C136" s="82">
        <f t="shared" ca="1" si="13"/>
        <v>52809</v>
      </c>
      <c r="D136" s="89">
        <f t="shared" ca="1" si="9"/>
        <v>227504852.48682928</v>
      </c>
      <c r="E136" s="90">
        <f ca="1">+IF(D136&lt;&gt;"",D136*VLOOKUP(YEAR($C136),'Proyecciones DTF'!$B$4:$Y$112,3),"")</f>
        <v>744791.68622942863</v>
      </c>
      <c r="F136" s="90">
        <f t="shared" ca="1" si="10"/>
        <v>692656.26819336857</v>
      </c>
      <c r="G136" s="89">
        <f t="shared" ca="1" si="11"/>
        <v>228197508.75502264</v>
      </c>
      <c r="H136" s="90">
        <f ca="1">+IF(G136&lt;&gt;"",G136/(COUNT(C136:$C$1217)),"")</f>
        <v>114098754.37751132</v>
      </c>
      <c r="I136" s="89">
        <f t="shared" ca="1" si="14"/>
        <v>114098754.37751132</v>
      </c>
    </row>
    <row r="137" spans="1:9" x14ac:dyDescent="0.25">
      <c r="A137" s="31">
        <v>120</v>
      </c>
      <c r="B137" s="81">
        <f t="shared" ca="1" si="12"/>
        <v>2044</v>
      </c>
      <c r="C137" s="82">
        <f t="shared" ca="1" si="13"/>
        <v>52840</v>
      </c>
      <c r="D137" s="89">
        <f t="shared" ca="1" si="9"/>
        <v>114098754.37751132</v>
      </c>
      <c r="E137" s="90">
        <f ca="1">+IF(D137&lt;&gt;"",D137*VLOOKUP(YEAR($C137),'Proyecciones DTF'!$B$4:$Y$112,3),"")</f>
        <v>373529.63130500139</v>
      </c>
      <c r="F137" s="90">
        <f t="shared" ca="1" si="10"/>
        <v>347382.55711365124</v>
      </c>
      <c r="G137" s="89">
        <f t="shared" ca="1" si="11"/>
        <v>114446136.93462497</v>
      </c>
      <c r="H137" s="90">
        <f ca="1">+IF(G137&lt;&gt;"",G137/(COUNT(C137:$C$1217)),"")</f>
        <v>114446136.93462497</v>
      </c>
      <c r="I137" s="89">
        <f t="shared" ca="1" si="14"/>
        <v>0</v>
      </c>
    </row>
    <row r="138" spans="1:9" x14ac:dyDescent="0.25">
      <c r="A138" s="31">
        <v>121</v>
      </c>
      <c r="B138" s="81" t="str">
        <f t="shared" ca="1" si="12"/>
        <v/>
      </c>
      <c r="C138" s="82" t="str">
        <f t="shared" ca="1" si="13"/>
        <v/>
      </c>
      <c r="D138" s="89" t="str">
        <f t="shared" ca="1" si="9"/>
        <v/>
      </c>
      <c r="E138" s="90" t="str">
        <f ca="1">+IF(D138&lt;&gt;"",D138*VLOOKUP(YEAR($C138),'Proyecciones DTF'!$B$4:$Y$112,3),"")</f>
        <v/>
      </c>
      <c r="F138" s="90" t="str">
        <f t="shared" ca="1" si="10"/>
        <v/>
      </c>
      <c r="G138" s="89" t="str">
        <f t="shared" ca="1" si="11"/>
        <v/>
      </c>
      <c r="H138" s="90" t="str">
        <f ca="1">+IF(G138&lt;&gt;"",G138/(COUNT(C138:$C$1217)),"")</f>
        <v/>
      </c>
      <c r="I138" s="89" t="str">
        <f t="shared" ca="1" si="14"/>
        <v/>
      </c>
    </row>
    <row r="139" spans="1:9" x14ac:dyDescent="0.25">
      <c r="A139" s="31">
        <v>122</v>
      </c>
      <c r="B139" s="81" t="str">
        <f t="shared" ca="1" si="12"/>
        <v/>
      </c>
      <c r="C139" s="82" t="str">
        <f t="shared" ca="1" si="13"/>
        <v/>
      </c>
      <c r="D139" s="89" t="str">
        <f t="shared" ca="1" si="9"/>
        <v/>
      </c>
      <c r="E139" s="90" t="str">
        <f ca="1">+IF(D139&lt;&gt;"",D139*VLOOKUP(YEAR($C139),'Proyecciones DTF'!$B$4:$Y$112,3),"")</f>
        <v/>
      </c>
      <c r="F139" s="90" t="str">
        <f t="shared" ca="1" si="10"/>
        <v/>
      </c>
      <c r="G139" s="89" t="str">
        <f t="shared" ca="1" si="11"/>
        <v/>
      </c>
      <c r="H139" s="90" t="str">
        <f ca="1">+IF(G139&lt;&gt;"",G139/(COUNT(C139:$C$1217)),"")</f>
        <v/>
      </c>
      <c r="I139" s="89" t="str">
        <f t="shared" ca="1" si="14"/>
        <v/>
      </c>
    </row>
    <row r="140" spans="1:9" x14ac:dyDescent="0.25">
      <c r="A140" s="31">
        <v>123</v>
      </c>
      <c r="B140" s="81" t="str">
        <f t="shared" ca="1" si="12"/>
        <v/>
      </c>
      <c r="C140" s="82" t="str">
        <f t="shared" ca="1" si="13"/>
        <v/>
      </c>
      <c r="D140" s="89" t="str">
        <f t="shared" ca="1" si="9"/>
        <v/>
      </c>
      <c r="E140" s="90" t="str">
        <f ca="1">+IF(D140&lt;&gt;"",D140*VLOOKUP(YEAR($C140),'Proyecciones DTF'!$B$4:$Y$112,3),"")</f>
        <v/>
      </c>
      <c r="F140" s="90" t="str">
        <f t="shared" ca="1" si="10"/>
        <v/>
      </c>
      <c r="G140" s="89" t="str">
        <f t="shared" ca="1" si="11"/>
        <v/>
      </c>
      <c r="H140" s="90" t="str">
        <f ca="1">+IF(G140&lt;&gt;"",G140/(COUNT(C140:$C$1217)),"")</f>
        <v/>
      </c>
      <c r="I140" s="89" t="str">
        <f t="shared" ca="1" si="14"/>
        <v/>
      </c>
    </row>
    <row r="141" spans="1:9" x14ac:dyDescent="0.25">
      <c r="A141" s="31">
        <v>124</v>
      </c>
      <c r="B141" s="81" t="str">
        <f t="shared" ca="1" si="12"/>
        <v/>
      </c>
      <c r="C141" s="82" t="str">
        <f t="shared" ca="1" si="13"/>
        <v/>
      </c>
      <c r="D141" s="89" t="str">
        <f t="shared" ca="1" si="9"/>
        <v/>
      </c>
      <c r="E141" s="90" t="str">
        <f ca="1">+IF(D141&lt;&gt;"",D141*VLOOKUP(YEAR($C141),'Proyecciones DTF'!$B$4:$Y$112,3),"")</f>
        <v/>
      </c>
      <c r="F141" s="90" t="str">
        <f t="shared" ca="1" si="10"/>
        <v/>
      </c>
      <c r="G141" s="89" t="str">
        <f t="shared" ca="1" si="11"/>
        <v/>
      </c>
      <c r="H141" s="90" t="str">
        <f ca="1">+IF(G141&lt;&gt;"",G141/(COUNT(C141:$C$1217)),"")</f>
        <v/>
      </c>
      <c r="I141" s="89" t="str">
        <f t="shared" ca="1" si="14"/>
        <v/>
      </c>
    </row>
    <row r="142" spans="1:9" x14ac:dyDescent="0.25">
      <c r="A142" s="31">
        <v>125</v>
      </c>
      <c r="B142" s="81" t="str">
        <f t="shared" ca="1" si="12"/>
        <v/>
      </c>
      <c r="C142" s="82" t="str">
        <f t="shared" ca="1" si="13"/>
        <v/>
      </c>
      <c r="D142" s="89" t="str">
        <f t="shared" ca="1" si="9"/>
        <v/>
      </c>
      <c r="E142" s="90" t="str">
        <f ca="1">+IF(D142&lt;&gt;"",D142*VLOOKUP(YEAR($C142),'Proyecciones DTF'!$B$4:$Y$112,3),"")</f>
        <v/>
      </c>
      <c r="F142" s="90" t="str">
        <f t="shared" ca="1" si="10"/>
        <v/>
      </c>
      <c r="G142" s="89" t="str">
        <f t="shared" ca="1" si="11"/>
        <v/>
      </c>
      <c r="H142" s="90" t="str">
        <f ca="1">+IF(G142&lt;&gt;"",G142/(COUNT(C142:$C$1217)),"")</f>
        <v/>
      </c>
      <c r="I142" s="89" t="str">
        <f t="shared" ca="1" si="14"/>
        <v/>
      </c>
    </row>
    <row r="143" spans="1:9" x14ac:dyDescent="0.25">
      <c r="A143" s="31">
        <v>126</v>
      </c>
      <c r="B143" s="81" t="str">
        <f t="shared" ca="1" si="12"/>
        <v/>
      </c>
      <c r="C143" s="82" t="str">
        <f t="shared" ca="1" si="13"/>
        <v/>
      </c>
      <c r="D143" s="89" t="str">
        <f t="shared" ca="1" si="9"/>
        <v/>
      </c>
      <c r="E143" s="90" t="str">
        <f ca="1">+IF(D143&lt;&gt;"",D143*VLOOKUP(YEAR($C143),'Proyecciones DTF'!$B$4:$Y$112,3),"")</f>
        <v/>
      </c>
      <c r="F143" s="90" t="str">
        <f t="shared" ca="1" si="10"/>
        <v/>
      </c>
      <c r="G143" s="89" t="str">
        <f t="shared" ca="1" si="11"/>
        <v/>
      </c>
      <c r="H143" s="90" t="str">
        <f ca="1">+IF(G143&lt;&gt;"",G143/(COUNT(C143:$C$1217)),"")</f>
        <v/>
      </c>
      <c r="I143" s="89" t="str">
        <f t="shared" ca="1" si="14"/>
        <v/>
      </c>
    </row>
    <row r="144" spans="1:9" x14ac:dyDescent="0.25">
      <c r="A144" s="31">
        <v>127</v>
      </c>
      <c r="B144" s="81" t="str">
        <f t="shared" ca="1" si="12"/>
        <v/>
      </c>
      <c r="C144" s="82" t="str">
        <f t="shared" ca="1" si="13"/>
        <v/>
      </c>
      <c r="D144" s="89" t="str">
        <f t="shared" ca="1" si="9"/>
        <v/>
      </c>
      <c r="E144" s="90" t="str">
        <f ca="1">+IF(D144&lt;&gt;"",D144*VLOOKUP(YEAR($C144),'Proyecciones DTF'!$B$4:$Y$112,3),"")</f>
        <v/>
      </c>
      <c r="F144" s="90" t="str">
        <f t="shared" ca="1" si="10"/>
        <v/>
      </c>
      <c r="G144" s="89" t="str">
        <f t="shared" ca="1" si="11"/>
        <v/>
      </c>
      <c r="H144" s="90" t="str">
        <f ca="1">+IF(G144&lt;&gt;"",G144/(COUNT(C144:$C$1217)),"")</f>
        <v/>
      </c>
      <c r="I144" s="89" t="str">
        <f t="shared" ca="1" si="14"/>
        <v/>
      </c>
    </row>
    <row r="145" spans="1:9" x14ac:dyDescent="0.25">
      <c r="A145" s="31">
        <v>128</v>
      </c>
      <c r="B145" s="81" t="str">
        <f t="shared" ca="1" si="12"/>
        <v/>
      </c>
      <c r="C145" s="82" t="str">
        <f t="shared" ca="1" si="13"/>
        <v/>
      </c>
      <c r="D145" s="89" t="str">
        <f t="shared" ca="1" si="9"/>
        <v/>
      </c>
      <c r="E145" s="90" t="str">
        <f ca="1">+IF(D145&lt;&gt;"",D145*VLOOKUP(YEAR($C145),'Proyecciones DTF'!$B$4:$Y$112,3),"")</f>
        <v/>
      </c>
      <c r="F145" s="90" t="str">
        <f t="shared" ca="1" si="10"/>
        <v/>
      </c>
      <c r="G145" s="89" t="str">
        <f t="shared" ca="1" si="11"/>
        <v/>
      </c>
      <c r="H145" s="90" t="str">
        <f ca="1">+IF(G145&lt;&gt;"",G145/(COUNT(C145:$C$1217)),"")</f>
        <v/>
      </c>
      <c r="I145" s="89" t="str">
        <f t="shared" ca="1" si="14"/>
        <v/>
      </c>
    </row>
    <row r="146" spans="1:9" x14ac:dyDescent="0.25">
      <c r="A146" s="31">
        <v>129</v>
      </c>
      <c r="B146" s="81" t="str">
        <f t="shared" ca="1" si="12"/>
        <v/>
      </c>
      <c r="C146" s="82" t="str">
        <f t="shared" ca="1" si="13"/>
        <v/>
      </c>
      <c r="D146" s="89" t="str">
        <f t="shared" ca="1" si="9"/>
        <v/>
      </c>
      <c r="E146" s="90" t="str">
        <f ca="1">+IF(D146&lt;&gt;"",D146*VLOOKUP(YEAR($C146),'Proyecciones DTF'!$B$4:$Y$112,3),"")</f>
        <v/>
      </c>
      <c r="F146" s="90" t="str">
        <f t="shared" ca="1" si="10"/>
        <v/>
      </c>
      <c r="G146" s="89" t="str">
        <f t="shared" ca="1" si="11"/>
        <v/>
      </c>
      <c r="H146" s="90" t="str">
        <f ca="1">+IF(G146&lt;&gt;"",G146/(COUNT(C146:$C$1217)),"")</f>
        <v/>
      </c>
      <c r="I146" s="89" t="str">
        <f t="shared" ca="1" si="14"/>
        <v/>
      </c>
    </row>
    <row r="147" spans="1:9" x14ac:dyDescent="0.25">
      <c r="A147" s="31">
        <v>130</v>
      </c>
      <c r="B147" s="81" t="str">
        <f t="shared" ca="1" si="12"/>
        <v/>
      </c>
      <c r="C147" s="82" t="str">
        <f t="shared" ca="1" si="13"/>
        <v/>
      </c>
      <c r="D147" s="89" t="str">
        <f t="shared" ref="D147:D210" ca="1" si="15">+IF(C147&lt;&gt;"",I146,"")</f>
        <v/>
      </c>
      <c r="E147" s="90" t="str">
        <f ca="1">+IF(D147&lt;&gt;"",D147*VLOOKUP(YEAR($C147),'Proyecciones DTF'!$B$4:$Y$112,3),"")</f>
        <v/>
      </c>
      <c r="F147" s="90" t="str">
        <f t="shared" ref="F147:F210" ca="1" si="16">+IF(E147&lt;&gt;"",+E147*(1-$C$15),"")</f>
        <v/>
      </c>
      <c r="G147" s="89" t="str">
        <f t="shared" ref="G147:G210" ca="1" si="17">+IF(F147&lt;&gt;"",D147+F147,"")</f>
        <v/>
      </c>
      <c r="H147" s="90" t="str">
        <f ca="1">+IF(G147&lt;&gt;"",G147/(COUNT(C147:$C$1217)),"")</f>
        <v/>
      </c>
      <c r="I147" s="89" t="str">
        <f t="shared" ca="1" si="14"/>
        <v/>
      </c>
    </row>
    <row r="148" spans="1:9" x14ac:dyDescent="0.25">
      <c r="A148" s="31">
        <v>131</v>
      </c>
      <c r="B148" s="81" t="str">
        <f t="shared" ca="1" si="12"/>
        <v/>
      </c>
      <c r="C148" s="82" t="str">
        <f t="shared" ca="1" si="13"/>
        <v/>
      </c>
      <c r="D148" s="89" t="str">
        <f t="shared" ca="1" si="15"/>
        <v/>
      </c>
      <c r="E148" s="90" t="str">
        <f ca="1">+IF(D148&lt;&gt;"",D148*VLOOKUP(YEAR($C148),'Proyecciones DTF'!$B$4:$Y$112,3),"")</f>
        <v/>
      </c>
      <c r="F148" s="90" t="str">
        <f t="shared" ca="1" si="16"/>
        <v/>
      </c>
      <c r="G148" s="89" t="str">
        <f t="shared" ca="1" si="17"/>
        <v/>
      </c>
      <c r="H148" s="90" t="str">
        <f ca="1">+IF(G148&lt;&gt;"",G148/(COUNT(C148:$C$1217)),"")</f>
        <v/>
      </c>
      <c r="I148" s="89" t="str">
        <f t="shared" ca="1" si="14"/>
        <v/>
      </c>
    </row>
    <row r="149" spans="1:9" x14ac:dyDescent="0.25">
      <c r="A149" s="31">
        <v>132</v>
      </c>
      <c r="B149" s="81" t="str">
        <f t="shared" ref="B149:B212" ca="1" si="18">+IF(C149&lt;&gt;"",YEAR(C149),"")</f>
        <v/>
      </c>
      <c r="C149" s="82" t="str">
        <f t="shared" ref="C149:C212" ca="1" si="19">+IF(EOMONTH($C$1,A149)&lt;=EOMONTH($C$1,$C$4*12),EOMONTH($C$1,A149),"")</f>
        <v/>
      </c>
      <c r="D149" s="89" t="str">
        <f t="shared" ca="1" si="15"/>
        <v/>
      </c>
      <c r="E149" s="90" t="str">
        <f ca="1">+IF(D149&lt;&gt;"",D149*VLOOKUP(YEAR($C149),'Proyecciones DTF'!$B$4:$Y$112,3),"")</f>
        <v/>
      </c>
      <c r="F149" s="90" t="str">
        <f t="shared" ca="1" si="16"/>
        <v/>
      </c>
      <c r="G149" s="89" t="str">
        <f t="shared" ca="1" si="17"/>
        <v/>
      </c>
      <c r="H149" s="90" t="str">
        <f ca="1">+IF(G149&lt;&gt;"",G149/(COUNT(C149:$C$1217)),"")</f>
        <v/>
      </c>
      <c r="I149" s="89" t="str">
        <f t="shared" ref="I149:I212" ca="1" si="20">+IF(H149&lt;&gt;"",G149-H149,"")</f>
        <v/>
      </c>
    </row>
    <row r="150" spans="1:9" x14ac:dyDescent="0.25">
      <c r="A150" s="31">
        <v>133</v>
      </c>
      <c r="B150" s="81" t="str">
        <f t="shared" ca="1" si="18"/>
        <v/>
      </c>
      <c r="C150" s="82" t="str">
        <f t="shared" ca="1" si="19"/>
        <v/>
      </c>
      <c r="D150" s="89" t="str">
        <f t="shared" ca="1" si="15"/>
        <v/>
      </c>
      <c r="E150" s="90" t="str">
        <f ca="1">+IF(D150&lt;&gt;"",D150*VLOOKUP(YEAR($C150),'Proyecciones DTF'!$B$4:$Y$112,3),"")</f>
        <v/>
      </c>
      <c r="F150" s="90" t="str">
        <f t="shared" ca="1" si="16"/>
        <v/>
      </c>
      <c r="G150" s="89" t="str">
        <f t="shared" ca="1" si="17"/>
        <v/>
      </c>
      <c r="H150" s="90" t="str">
        <f ca="1">+IF(G150&lt;&gt;"",G150/(COUNT(C150:$C$1217)),"")</f>
        <v/>
      </c>
      <c r="I150" s="89" t="str">
        <f t="shared" ca="1" si="20"/>
        <v/>
      </c>
    </row>
    <row r="151" spans="1:9" x14ac:dyDescent="0.25">
      <c r="A151" s="31">
        <v>134</v>
      </c>
      <c r="B151" s="81" t="str">
        <f t="shared" ca="1" si="18"/>
        <v/>
      </c>
      <c r="C151" s="82" t="str">
        <f t="shared" ca="1" si="19"/>
        <v/>
      </c>
      <c r="D151" s="89" t="str">
        <f t="shared" ca="1" si="15"/>
        <v/>
      </c>
      <c r="E151" s="90" t="str">
        <f ca="1">+IF(D151&lt;&gt;"",D151*VLOOKUP(YEAR($C151),'Proyecciones DTF'!$B$4:$Y$112,3),"")</f>
        <v/>
      </c>
      <c r="F151" s="90" t="str">
        <f t="shared" ca="1" si="16"/>
        <v/>
      </c>
      <c r="G151" s="89" t="str">
        <f t="shared" ca="1" si="17"/>
        <v/>
      </c>
      <c r="H151" s="90" t="str">
        <f ca="1">+IF(G151&lt;&gt;"",G151/(COUNT(C151:$C$1217)),"")</f>
        <v/>
      </c>
      <c r="I151" s="89" t="str">
        <f t="shared" ca="1" si="20"/>
        <v/>
      </c>
    </row>
    <row r="152" spans="1:9" x14ac:dyDescent="0.25">
      <c r="A152" s="31">
        <v>135</v>
      </c>
      <c r="B152" s="81" t="str">
        <f t="shared" ca="1" si="18"/>
        <v/>
      </c>
      <c r="C152" s="82" t="str">
        <f t="shared" ca="1" si="19"/>
        <v/>
      </c>
      <c r="D152" s="89" t="str">
        <f t="shared" ca="1" si="15"/>
        <v/>
      </c>
      <c r="E152" s="90" t="str">
        <f ca="1">+IF(D152&lt;&gt;"",D152*VLOOKUP(YEAR($C152),'Proyecciones DTF'!$B$4:$Y$112,3),"")</f>
        <v/>
      </c>
      <c r="F152" s="90" t="str">
        <f t="shared" ca="1" si="16"/>
        <v/>
      </c>
      <c r="G152" s="89" t="str">
        <f t="shared" ca="1" si="17"/>
        <v/>
      </c>
      <c r="H152" s="90" t="str">
        <f ca="1">+IF(G152&lt;&gt;"",G152/(COUNT(C152:$C$1217)),"")</f>
        <v/>
      </c>
      <c r="I152" s="89" t="str">
        <f t="shared" ca="1" si="20"/>
        <v/>
      </c>
    </row>
    <row r="153" spans="1:9" x14ac:dyDescent="0.25">
      <c r="A153" s="31">
        <v>136</v>
      </c>
      <c r="B153" s="81" t="str">
        <f t="shared" ca="1" si="18"/>
        <v/>
      </c>
      <c r="C153" s="82" t="str">
        <f t="shared" ca="1" si="19"/>
        <v/>
      </c>
      <c r="D153" s="89" t="str">
        <f t="shared" ca="1" si="15"/>
        <v/>
      </c>
      <c r="E153" s="90" t="str">
        <f ca="1">+IF(D153&lt;&gt;"",D153*VLOOKUP(YEAR($C153),'Proyecciones DTF'!$B$4:$Y$112,3),"")</f>
        <v/>
      </c>
      <c r="F153" s="90" t="str">
        <f t="shared" ca="1" si="16"/>
        <v/>
      </c>
      <c r="G153" s="89" t="str">
        <f t="shared" ca="1" si="17"/>
        <v/>
      </c>
      <c r="H153" s="90" t="str">
        <f ca="1">+IF(G153&lt;&gt;"",G153/(COUNT(C153:$C$1217)),"")</f>
        <v/>
      </c>
      <c r="I153" s="89" t="str">
        <f t="shared" ca="1" si="20"/>
        <v/>
      </c>
    </row>
    <row r="154" spans="1:9" x14ac:dyDescent="0.25">
      <c r="A154" s="31">
        <v>137</v>
      </c>
      <c r="B154" s="81" t="str">
        <f t="shared" ca="1" si="18"/>
        <v/>
      </c>
      <c r="C154" s="82" t="str">
        <f t="shared" ca="1" si="19"/>
        <v/>
      </c>
      <c r="D154" s="89" t="str">
        <f t="shared" ca="1" si="15"/>
        <v/>
      </c>
      <c r="E154" s="90" t="str">
        <f ca="1">+IF(D154&lt;&gt;"",D154*VLOOKUP(YEAR($C154),'Proyecciones DTF'!$B$4:$Y$112,3),"")</f>
        <v/>
      </c>
      <c r="F154" s="90" t="str">
        <f t="shared" ca="1" si="16"/>
        <v/>
      </c>
      <c r="G154" s="89" t="str">
        <f t="shared" ca="1" si="17"/>
        <v/>
      </c>
      <c r="H154" s="90" t="str">
        <f ca="1">+IF(G154&lt;&gt;"",G154/(COUNT(C154:$C$1217)),"")</f>
        <v/>
      </c>
      <c r="I154" s="89" t="str">
        <f t="shared" ca="1" si="20"/>
        <v/>
      </c>
    </row>
    <row r="155" spans="1:9" x14ac:dyDescent="0.25">
      <c r="A155" s="31">
        <v>138</v>
      </c>
      <c r="B155" s="81" t="str">
        <f t="shared" ca="1" si="18"/>
        <v/>
      </c>
      <c r="C155" s="82" t="str">
        <f t="shared" ca="1" si="19"/>
        <v/>
      </c>
      <c r="D155" s="89" t="str">
        <f t="shared" ca="1" si="15"/>
        <v/>
      </c>
      <c r="E155" s="90" t="str">
        <f ca="1">+IF(D155&lt;&gt;"",D155*VLOOKUP(YEAR($C155),'Proyecciones DTF'!$B$4:$Y$112,3),"")</f>
        <v/>
      </c>
      <c r="F155" s="90" t="str">
        <f t="shared" ca="1" si="16"/>
        <v/>
      </c>
      <c r="G155" s="89" t="str">
        <f t="shared" ca="1" si="17"/>
        <v/>
      </c>
      <c r="H155" s="90" t="str">
        <f ca="1">+IF(G155&lt;&gt;"",G155/(COUNT(C155:$C$1217)),"")</f>
        <v/>
      </c>
      <c r="I155" s="89" t="str">
        <f t="shared" ca="1" si="20"/>
        <v/>
      </c>
    </row>
    <row r="156" spans="1:9" x14ac:dyDescent="0.25">
      <c r="A156" s="31">
        <v>139</v>
      </c>
      <c r="B156" s="81" t="str">
        <f t="shared" ca="1" si="18"/>
        <v/>
      </c>
      <c r="C156" s="82" t="str">
        <f t="shared" ca="1" si="19"/>
        <v/>
      </c>
      <c r="D156" s="89" t="str">
        <f t="shared" ca="1" si="15"/>
        <v/>
      </c>
      <c r="E156" s="90" t="str">
        <f ca="1">+IF(D156&lt;&gt;"",D156*VLOOKUP(YEAR($C156),'Proyecciones DTF'!$B$4:$Y$112,3),"")</f>
        <v/>
      </c>
      <c r="F156" s="90" t="str">
        <f t="shared" ca="1" si="16"/>
        <v/>
      </c>
      <c r="G156" s="89" t="str">
        <f t="shared" ca="1" si="17"/>
        <v/>
      </c>
      <c r="H156" s="90" t="str">
        <f ca="1">+IF(G156&lt;&gt;"",G156/(COUNT(C156:$C$1217)),"")</f>
        <v/>
      </c>
      <c r="I156" s="89" t="str">
        <f t="shared" ca="1" si="20"/>
        <v/>
      </c>
    </row>
    <row r="157" spans="1:9" x14ac:dyDescent="0.25">
      <c r="A157" s="31">
        <v>140</v>
      </c>
      <c r="B157" s="81" t="str">
        <f t="shared" ca="1" si="18"/>
        <v/>
      </c>
      <c r="C157" s="82" t="str">
        <f t="shared" ca="1" si="19"/>
        <v/>
      </c>
      <c r="D157" s="89" t="str">
        <f t="shared" ca="1" si="15"/>
        <v/>
      </c>
      <c r="E157" s="90" t="str">
        <f ca="1">+IF(D157&lt;&gt;"",D157*VLOOKUP(YEAR($C157),'Proyecciones DTF'!$B$4:$Y$112,3),"")</f>
        <v/>
      </c>
      <c r="F157" s="90" t="str">
        <f t="shared" ca="1" si="16"/>
        <v/>
      </c>
      <c r="G157" s="89" t="str">
        <f t="shared" ca="1" si="17"/>
        <v/>
      </c>
      <c r="H157" s="90" t="str">
        <f ca="1">+IF(G157&lt;&gt;"",G157/(COUNT(C157:$C$1217)),"")</f>
        <v/>
      </c>
      <c r="I157" s="89" t="str">
        <f t="shared" ca="1" si="20"/>
        <v/>
      </c>
    </row>
    <row r="158" spans="1:9" x14ac:dyDescent="0.25">
      <c r="A158" s="31">
        <v>141</v>
      </c>
      <c r="B158" s="81" t="str">
        <f t="shared" ca="1" si="18"/>
        <v/>
      </c>
      <c r="C158" s="82" t="str">
        <f t="shared" ca="1" si="19"/>
        <v/>
      </c>
      <c r="D158" s="89" t="str">
        <f t="shared" ca="1" si="15"/>
        <v/>
      </c>
      <c r="E158" s="90" t="str">
        <f ca="1">+IF(D158&lt;&gt;"",D158*VLOOKUP(YEAR($C158),'Proyecciones DTF'!$B$4:$Y$112,3),"")</f>
        <v/>
      </c>
      <c r="F158" s="90" t="str">
        <f t="shared" ca="1" si="16"/>
        <v/>
      </c>
      <c r="G158" s="89" t="str">
        <f t="shared" ca="1" si="17"/>
        <v/>
      </c>
      <c r="H158" s="90" t="str">
        <f ca="1">+IF(G158&lt;&gt;"",G158/(COUNT(C158:$C$1217)),"")</f>
        <v/>
      </c>
      <c r="I158" s="89" t="str">
        <f t="shared" ca="1" si="20"/>
        <v/>
      </c>
    </row>
    <row r="159" spans="1:9" x14ac:dyDescent="0.25">
      <c r="A159" s="31">
        <v>142</v>
      </c>
      <c r="B159" s="81" t="str">
        <f t="shared" ca="1" si="18"/>
        <v/>
      </c>
      <c r="C159" s="82" t="str">
        <f t="shared" ca="1" si="19"/>
        <v/>
      </c>
      <c r="D159" s="89" t="str">
        <f t="shared" ca="1" si="15"/>
        <v/>
      </c>
      <c r="E159" s="90" t="str">
        <f ca="1">+IF(D159&lt;&gt;"",D159*VLOOKUP(YEAR($C159),'Proyecciones DTF'!$B$4:$Y$112,3),"")</f>
        <v/>
      </c>
      <c r="F159" s="90" t="str">
        <f t="shared" ca="1" si="16"/>
        <v/>
      </c>
      <c r="G159" s="89" t="str">
        <f t="shared" ca="1" si="17"/>
        <v/>
      </c>
      <c r="H159" s="90" t="str">
        <f ca="1">+IF(G159&lt;&gt;"",G159/(COUNT(C159:$C$1217)),"")</f>
        <v/>
      </c>
      <c r="I159" s="89" t="str">
        <f t="shared" ca="1" si="20"/>
        <v/>
      </c>
    </row>
    <row r="160" spans="1:9" x14ac:dyDescent="0.25">
      <c r="A160" s="31">
        <v>143</v>
      </c>
      <c r="B160" s="81" t="str">
        <f t="shared" ca="1" si="18"/>
        <v/>
      </c>
      <c r="C160" s="82" t="str">
        <f t="shared" ca="1" si="19"/>
        <v/>
      </c>
      <c r="D160" s="89" t="str">
        <f t="shared" ca="1" si="15"/>
        <v/>
      </c>
      <c r="E160" s="90" t="str">
        <f ca="1">+IF(D160&lt;&gt;"",D160*VLOOKUP(YEAR($C160),'Proyecciones DTF'!$B$4:$Y$112,3),"")</f>
        <v/>
      </c>
      <c r="F160" s="90" t="str">
        <f t="shared" ca="1" si="16"/>
        <v/>
      </c>
      <c r="G160" s="89" t="str">
        <f t="shared" ca="1" si="17"/>
        <v/>
      </c>
      <c r="H160" s="90" t="str">
        <f ca="1">+IF(G160&lt;&gt;"",G160/(COUNT(C160:$C$1217)),"")</f>
        <v/>
      </c>
      <c r="I160" s="89" t="str">
        <f t="shared" ca="1" si="20"/>
        <v/>
      </c>
    </row>
    <row r="161" spans="1:9" x14ac:dyDescent="0.25">
      <c r="A161" s="31">
        <v>144</v>
      </c>
      <c r="B161" s="81" t="str">
        <f t="shared" ca="1" si="18"/>
        <v/>
      </c>
      <c r="C161" s="82" t="str">
        <f t="shared" ca="1" si="19"/>
        <v/>
      </c>
      <c r="D161" s="89" t="str">
        <f t="shared" ca="1" si="15"/>
        <v/>
      </c>
      <c r="E161" s="90" t="str">
        <f ca="1">+IF(D161&lt;&gt;"",D161*VLOOKUP(YEAR($C161),'Proyecciones DTF'!$B$4:$Y$112,3),"")</f>
        <v/>
      </c>
      <c r="F161" s="90" t="str">
        <f t="shared" ca="1" si="16"/>
        <v/>
      </c>
      <c r="G161" s="89" t="str">
        <f t="shared" ca="1" si="17"/>
        <v/>
      </c>
      <c r="H161" s="90" t="str">
        <f ca="1">+IF(G161&lt;&gt;"",G161/(COUNT(C161:$C$1217)),"")</f>
        <v/>
      </c>
      <c r="I161" s="89" t="str">
        <f t="shared" ca="1" si="20"/>
        <v/>
      </c>
    </row>
    <row r="162" spans="1:9" x14ac:dyDescent="0.25">
      <c r="A162" s="31">
        <v>145</v>
      </c>
      <c r="B162" s="81" t="str">
        <f t="shared" ca="1" si="18"/>
        <v/>
      </c>
      <c r="C162" s="82" t="str">
        <f t="shared" ca="1" si="19"/>
        <v/>
      </c>
      <c r="D162" s="89" t="str">
        <f t="shared" ca="1" si="15"/>
        <v/>
      </c>
      <c r="E162" s="90" t="str">
        <f ca="1">+IF(D162&lt;&gt;"",D162*VLOOKUP(YEAR($C162),'Proyecciones DTF'!$B$4:$Y$112,3),"")</f>
        <v/>
      </c>
      <c r="F162" s="90" t="str">
        <f t="shared" ca="1" si="16"/>
        <v/>
      </c>
      <c r="G162" s="89" t="str">
        <f t="shared" ca="1" si="17"/>
        <v/>
      </c>
      <c r="H162" s="90" t="str">
        <f ca="1">+IF(G162&lt;&gt;"",G162/(COUNT(C162:$C$1217)),"")</f>
        <v/>
      </c>
      <c r="I162" s="89" t="str">
        <f t="shared" ca="1" si="20"/>
        <v/>
      </c>
    </row>
    <row r="163" spans="1:9" x14ac:dyDescent="0.25">
      <c r="A163" s="31">
        <v>146</v>
      </c>
      <c r="B163" s="81" t="str">
        <f t="shared" ca="1" si="18"/>
        <v/>
      </c>
      <c r="C163" s="82" t="str">
        <f t="shared" ca="1" si="19"/>
        <v/>
      </c>
      <c r="D163" s="89" t="str">
        <f t="shared" ca="1" si="15"/>
        <v/>
      </c>
      <c r="E163" s="90" t="str">
        <f ca="1">+IF(D163&lt;&gt;"",D163*VLOOKUP(YEAR($C163),'Proyecciones DTF'!$B$4:$Y$112,3),"")</f>
        <v/>
      </c>
      <c r="F163" s="90" t="str">
        <f t="shared" ca="1" si="16"/>
        <v/>
      </c>
      <c r="G163" s="89" t="str">
        <f t="shared" ca="1" si="17"/>
        <v/>
      </c>
      <c r="H163" s="90" t="str">
        <f ca="1">+IF(G163&lt;&gt;"",G163/(COUNT(C163:$C$1217)),"")</f>
        <v/>
      </c>
      <c r="I163" s="89" t="str">
        <f t="shared" ca="1" si="20"/>
        <v/>
      </c>
    </row>
    <row r="164" spans="1:9" x14ac:dyDescent="0.25">
      <c r="A164" s="31">
        <v>147</v>
      </c>
      <c r="B164" s="81" t="str">
        <f t="shared" ca="1" si="18"/>
        <v/>
      </c>
      <c r="C164" s="82" t="str">
        <f t="shared" ca="1" si="19"/>
        <v/>
      </c>
      <c r="D164" s="89" t="str">
        <f t="shared" ca="1" si="15"/>
        <v/>
      </c>
      <c r="E164" s="90" t="str">
        <f ca="1">+IF(D164&lt;&gt;"",D164*VLOOKUP(YEAR($C164),'Proyecciones DTF'!$B$4:$Y$112,3),"")</f>
        <v/>
      </c>
      <c r="F164" s="90" t="str">
        <f t="shared" ca="1" si="16"/>
        <v/>
      </c>
      <c r="G164" s="89" t="str">
        <f t="shared" ca="1" si="17"/>
        <v/>
      </c>
      <c r="H164" s="90" t="str">
        <f ca="1">+IF(G164&lt;&gt;"",G164/(COUNT(C164:$C$1217)),"")</f>
        <v/>
      </c>
      <c r="I164" s="89" t="str">
        <f t="shared" ca="1" si="20"/>
        <v/>
      </c>
    </row>
    <row r="165" spans="1:9" x14ac:dyDescent="0.25">
      <c r="A165" s="31">
        <v>148</v>
      </c>
      <c r="B165" s="81" t="str">
        <f t="shared" ca="1" si="18"/>
        <v/>
      </c>
      <c r="C165" s="82" t="str">
        <f t="shared" ca="1" si="19"/>
        <v/>
      </c>
      <c r="D165" s="89" t="str">
        <f t="shared" ca="1" si="15"/>
        <v/>
      </c>
      <c r="E165" s="90" t="str">
        <f ca="1">+IF(D165&lt;&gt;"",D165*VLOOKUP(YEAR($C165),'Proyecciones DTF'!$B$4:$Y$112,3),"")</f>
        <v/>
      </c>
      <c r="F165" s="90" t="str">
        <f t="shared" ca="1" si="16"/>
        <v/>
      </c>
      <c r="G165" s="89" t="str">
        <f t="shared" ca="1" si="17"/>
        <v/>
      </c>
      <c r="H165" s="90" t="str">
        <f ca="1">+IF(G165&lt;&gt;"",G165/(COUNT(C165:$C$1217)),"")</f>
        <v/>
      </c>
      <c r="I165" s="89" t="str">
        <f t="shared" ca="1" si="20"/>
        <v/>
      </c>
    </row>
    <row r="166" spans="1:9" x14ac:dyDescent="0.25">
      <c r="A166" s="31">
        <v>149</v>
      </c>
      <c r="B166" s="81" t="str">
        <f t="shared" ca="1" si="18"/>
        <v/>
      </c>
      <c r="C166" s="82" t="str">
        <f t="shared" ca="1" si="19"/>
        <v/>
      </c>
      <c r="D166" s="89" t="str">
        <f t="shared" ca="1" si="15"/>
        <v/>
      </c>
      <c r="E166" s="90" t="str">
        <f ca="1">+IF(D166&lt;&gt;"",D166*VLOOKUP(YEAR($C166),'Proyecciones DTF'!$B$4:$Y$112,3),"")</f>
        <v/>
      </c>
      <c r="F166" s="90" t="str">
        <f t="shared" ca="1" si="16"/>
        <v/>
      </c>
      <c r="G166" s="89" t="str">
        <f t="shared" ca="1" si="17"/>
        <v/>
      </c>
      <c r="H166" s="90" t="str">
        <f ca="1">+IF(G166&lt;&gt;"",G166/(COUNT(C166:$C$1217)),"")</f>
        <v/>
      </c>
      <c r="I166" s="89" t="str">
        <f t="shared" ca="1" si="20"/>
        <v/>
      </c>
    </row>
    <row r="167" spans="1:9" x14ac:dyDescent="0.25">
      <c r="A167" s="31">
        <v>150</v>
      </c>
      <c r="B167" s="81" t="str">
        <f t="shared" ca="1" si="18"/>
        <v/>
      </c>
      <c r="C167" s="82" t="str">
        <f t="shared" ca="1" si="19"/>
        <v/>
      </c>
      <c r="D167" s="89" t="str">
        <f t="shared" ca="1" si="15"/>
        <v/>
      </c>
      <c r="E167" s="90" t="str">
        <f ca="1">+IF(D167&lt;&gt;"",D167*VLOOKUP(YEAR($C167),'Proyecciones DTF'!$B$4:$Y$112,3),"")</f>
        <v/>
      </c>
      <c r="F167" s="90" t="str">
        <f t="shared" ca="1" si="16"/>
        <v/>
      </c>
      <c r="G167" s="89" t="str">
        <f t="shared" ca="1" si="17"/>
        <v/>
      </c>
      <c r="H167" s="90" t="str">
        <f ca="1">+IF(G167&lt;&gt;"",G167/(COUNT(C167:$C$1217)),"")</f>
        <v/>
      </c>
      <c r="I167" s="89" t="str">
        <f t="shared" ca="1" si="20"/>
        <v/>
      </c>
    </row>
    <row r="168" spans="1:9" x14ac:dyDescent="0.25">
      <c r="A168" s="31">
        <v>151</v>
      </c>
      <c r="B168" s="81" t="str">
        <f t="shared" ca="1" si="18"/>
        <v/>
      </c>
      <c r="C168" s="82" t="str">
        <f t="shared" ca="1" si="19"/>
        <v/>
      </c>
      <c r="D168" s="89" t="str">
        <f t="shared" ca="1" si="15"/>
        <v/>
      </c>
      <c r="E168" s="90" t="str">
        <f ca="1">+IF(D168&lt;&gt;"",D168*VLOOKUP(YEAR($C168),'Proyecciones DTF'!$B$4:$Y$112,3),"")</f>
        <v/>
      </c>
      <c r="F168" s="90" t="str">
        <f t="shared" ca="1" si="16"/>
        <v/>
      </c>
      <c r="G168" s="89" t="str">
        <f t="shared" ca="1" si="17"/>
        <v/>
      </c>
      <c r="H168" s="90" t="str">
        <f ca="1">+IF(G168&lt;&gt;"",G168/(COUNT(C168:$C$1217)),"")</f>
        <v/>
      </c>
      <c r="I168" s="89" t="str">
        <f t="shared" ca="1" si="20"/>
        <v/>
      </c>
    </row>
    <row r="169" spans="1:9" x14ac:dyDescent="0.25">
      <c r="A169" s="31">
        <v>152</v>
      </c>
      <c r="B169" s="81" t="str">
        <f t="shared" ca="1" si="18"/>
        <v/>
      </c>
      <c r="C169" s="82" t="str">
        <f t="shared" ca="1" si="19"/>
        <v/>
      </c>
      <c r="D169" s="89" t="str">
        <f t="shared" ca="1" si="15"/>
        <v/>
      </c>
      <c r="E169" s="90" t="str">
        <f ca="1">+IF(D169&lt;&gt;"",D169*VLOOKUP(YEAR($C169),'Proyecciones DTF'!$B$4:$Y$112,3),"")</f>
        <v/>
      </c>
      <c r="F169" s="90" t="str">
        <f t="shared" ca="1" si="16"/>
        <v/>
      </c>
      <c r="G169" s="89" t="str">
        <f t="shared" ca="1" si="17"/>
        <v/>
      </c>
      <c r="H169" s="90" t="str">
        <f ca="1">+IF(G169&lt;&gt;"",G169/(COUNT(C169:$C$1217)),"")</f>
        <v/>
      </c>
      <c r="I169" s="89" t="str">
        <f t="shared" ca="1" si="20"/>
        <v/>
      </c>
    </row>
    <row r="170" spans="1:9" x14ac:dyDescent="0.25">
      <c r="A170" s="31">
        <v>153</v>
      </c>
      <c r="B170" s="81" t="str">
        <f t="shared" ca="1" si="18"/>
        <v/>
      </c>
      <c r="C170" s="82" t="str">
        <f t="shared" ca="1" si="19"/>
        <v/>
      </c>
      <c r="D170" s="89" t="str">
        <f t="shared" ca="1" si="15"/>
        <v/>
      </c>
      <c r="E170" s="90" t="str">
        <f ca="1">+IF(D170&lt;&gt;"",D170*VLOOKUP(YEAR($C170),'Proyecciones DTF'!$B$4:$Y$112,3),"")</f>
        <v/>
      </c>
      <c r="F170" s="90" t="str">
        <f t="shared" ca="1" si="16"/>
        <v/>
      </c>
      <c r="G170" s="89" t="str">
        <f t="shared" ca="1" si="17"/>
        <v/>
      </c>
      <c r="H170" s="90" t="str">
        <f ca="1">+IF(G170&lt;&gt;"",G170/(COUNT(C170:$C$1217)),"")</f>
        <v/>
      </c>
      <c r="I170" s="89" t="str">
        <f t="shared" ca="1" si="20"/>
        <v/>
      </c>
    </row>
    <row r="171" spans="1:9" x14ac:dyDescent="0.25">
      <c r="A171" s="31">
        <v>154</v>
      </c>
      <c r="B171" s="81" t="str">
        <f t="shared" ca="1" si="18"/>
        <v/>
      </c>
      <c r="C171" s="82" t="str">
        <f t="shared" ca="1" si="19"/>
        <v/>
      </c>
      <c r="D171" s="89" t="str">
        <f t="shared" ca="1" si="15"/>
        <v/>
      </c>
      <c r="E171" s="90" t="str">
        <f ca="1">+IF(D171&lt;&gt;"",D171*VLOOKUP(YEAR($C171),'Proyecciones DTF'!$B$4:$Y$112,3),"")</f>
        <v/>
      </c>
      <c r="F171" s="90" t="str">
        <f t="shared" ca="1" si="16"/>
        <v/>
      </c>
      <c r="G171" s="89" t="str">
        <f t="shared" ca="1" si="17"/>
        <v/>
      </c>
      <c r="H171" s="90" t="str">
        <f ca="1">+IF(G171&lt;&gt;"",G171/(COUNT(C171:$C$1217)),"")</f>
        <v/>
      </c>
      <c r="I171" s="89" t="str">
        <f t="shared" ca="1" si="20"/>
        <v/>
      </c>
    </row>
    <row r="172" spans="1:9" x14ac:dyDescent="0.25">
      <c r="A172" s="31">
        <v>155</v>
      </c>
      <c r="B172" s="81" t="str">
        <f t="shared" ca="1" si="18"/>
        <v/>
      </c>
      <c r="C172" s="82" t="str">
        <f t="shared" ca="1" si="19"/>
        <v/>
      </c>
      <c r="D172" s="89" t="str">
        <f t="shared" ca="1" si="15"/>
        <v/>
      </c>
      <c r="E172" s="90" t="str">
        <f ca="1">+IF(D172&lt;&gt;"",D172*VLOOKUP(YEAR($C172),'Proyecciones DTF'!$B$4:$Y$112,3),"")</f>
        <v/>
      </c>
      <c r="F172" s="90" t="str">
        <f t="shared" ca="1" si="16"/>
        <v/>
      </c>
      <c r="G172" s="89" t="str">
        <f t="shared" ca="1" si="17"/>
        <v/>
      </c>
      <c r="H172" s="90" t="str">
        <f ca="1">+IF(G172&lt;&gt;"",G172/(COUNT(C172:$C$1217)),"")</f>
        <v/>
      </c>
      <c r="I172" s="89" t="str">
        <f t="shared" ca="1" si="20"/>
        <v/>
      </c>
    </row>
    <row r="173" spans="1:9" x14ac:dyDescent="0.25">
      <c r="A173" s="31">
        <v>156</v>
      </c>
      <c r="B173" s="81" t="str">
        <f t="shared" ca="1" si="18"/>
        <v/>
      </c>
      <c r="C173" s="82" t="str">
        <f t="shared" ca="1" si="19"/>
        <v/>
      </c>
      <c r="D173" s="89" t="str">
        <f t="shared" ca="1" si="15"/>
        <v/>
      </c>
      <c r="E173" s="90" t="str">
        <f ca="1">+IF(D173&lt;&gt;"",D173*VLOOKUP(YEAR($C173),'Proyecciones DTF'!$B$4:$Y$112,3),"")</f>
        <v/>
      </c>
      <c r="F173" s="90" t="str">
        <f t="shared" ca="1" si="16"/>
        <v/>
      </c>
      <c r="G173" s="89" t="str">
        <f t="shared" ca="1" si="17"/>
        <v/>
      </c>
      <c r="H173" s="90" t="str">
        <f ca="1">+IF(G173&lt;&gt;"",G173/(COUNT(C173:$C$1217)),"")</f>
        <v/>
      </c>
      <c r="I173" s="89" t="str">
        <f t="shared" ca="1" si="20"/>
        <v/>
      </c>
    </row>
    <row r="174" spans="1:9" x14ac:dyDescent="0.25">
      <c r="A174" s="31">
        <v>157</v>
      </c>
      <c r="B174" s="81" t="str">
        <f t="shared" ca="1" si="18"/>
        <v/>
      </c>
      <c r="C174" s="82" t="str">
        <f t="shared" ca="1" si="19"/>
        <v/>
      </c>
      <c r="D174" s="89" t="str">
        <f t="shared" ca="1" si="15"/>
        <v/>
      </c>
      <c r="E174" s="90" t="str">
        <f ca="1">+IF(D174&lt;&gt;"",D174*VLOOKUP(YEAR($C174),'Proyecciones DTF'!$B$4:$Y$112,3),"")</f>
        <v/>
      </c>
      <c r="F174" s="90" t="str">
        <f t="shared" ca="1" si="16"/>
        <v/>
      </c>
      <c r="G174" s="89" t="str">
        <f t="shared" ca="1" si="17"/>
        <v/>
      </c>
      <c r="H174" s="90" t="str">
        <f ca="1">+IF(G174&lt;&gt;"",G174/(COUNT(C174:$C$1217)),"")</f>
        <v/>
      </c>
      <c r="I174" s="89" t="str">
        <f t="shared" ca="1" si="20"/>
        <v/>
      </c>
    </row>
    <row r="175" spans="1:9" x14ac:dyDescent="0.25">
      <c r="A175" s="31">
        <v>158</v>
      </c>
      <c r="B175" s="81" t="str">
        <f t="shared" ca="1" si="18"/>
        <v/>
      </c>
      <c r="C175" s="82" t="str">
        <f t="shared" ca="1" si="19"/>
        <v/>
      </c>
      <c r="D175" s="89" t="str">
        <f t="shared" ca="1" si="15"/>
        <v/>
      </c>
      <c r="E175" s="90" t="str">
        <f ca="1">+IF(D175&lt;&gt;"",D175*VLOOKUP(YEAR($C175),'Proyecciones DTF'!$B$4:$Y$112,3),"")</f>
        <v/>
      </c>
      <c r="F175" s="90" t="str">
        <f t="shared" ca="1" si="16"/>
        <v/>
      </c>
      <c r="G175" s="89" t="str">
        <f t="shared" ca="1" si="17"/>
        <v/>
      </c>
      <c r="H175" s="90" t="str">
        <f ca="1">+IF(G175&lt;&gt;"",G175/(COUNT(C175:$C$1217)),"")</f>
        <v/>
      </c>
      <c r="I175" s="89" t="str">
        <f t="shared" ca="1" si="20"/>
        <v/>
      </c>
    </row>
    <row r="176" spans="1:9" x14ac:dyDescent="0.25">
      <c r="A176" s="31">
        <v>159</v>
      </c>
      <c r="B176" s="81" t="str">
        <f t="shared" ca="1" si="18"/>
        <v/>
      </c>
      <c r="C176" s="82" t="str">
        <f t="shared" ca="1" si="19"/>
        <v/>
      </c>
      <c r="D176" s="89" t="str">
        <f t="shared" ca="1" si="15"/>
        <v/>
      </c>
      <c r="E176" s="90" t="str">
        <f ca="1">+IF(D176&lt;&gt;"",D176*VLOOKUP(YEAR($C176),'Proyecciones DTF'!$B$4:$Y$112,3),"")</f>
        <v/>
      </c>
      <c r="F176" s="90" t="str">
        <f t="shared" ca="1" si="16"/>
        <v/>
      </c>
      <c r="G176" s="89" t="str">
        <f t="shared" ca="1" si="17"/>
        <v/>
      </c>
      <c r="H176" s="90" t="str">
        <f ca="1">+IF(G176&lt;&gt;"",G176/(COUNT(C176:$C$1217)),"")</f>
        <v/>
      </c>
      <c r="I176" s="89" t="str">
        <f t="shared" ca="1" si="20"/>
        <v/>
      </c>
    </row>
    <row r="177" spans="1:9" x14ac:dyDescent="0.25">
      <c r="A177" s="31">
        <v>160</v>
      </c>
      <c r="B177" s="81" t="str">
        <f t="shared" ca="1" si="18"/>
        <v/>
      </c>
      <c r="C177" s="82" t="str">
        <f t="shared" ca="1" si="19"/>
        <v/>
      </c>
      <c r="D177" s="89" t="str">
        <f t="shared" ca="1" si="15"/>
        <v/>
      </c>
      <c r="E177" s="90" t="str">
        <f ca="1">+IF(D177&lt;&gt;"",D177*VLOOKUP(YEAR($C177),'Proyecciones DTF'!$B$4:$Y$112,3),"")</f>
        <v/>
      </c>
      <c r="F177" s="90" t="str">
        <f t="shared" ca="1" si="16"/>
        <v/>
      </c>
      <c r="G177" s="89" t="str">
        <f t="shared" ca="1" si="17"/>
        <v/>
      </c>
      <c r="H177" s="90" t="str">
        <f ca="1">+IF(G177&lt;&gt;"",G177/(COUNT(C177:$C$1217)),"")</f>
        <v/>
      </c>
      <c r="I177" s="89" t="str">
        <f t="shared" ca="1" si="20"/>
        <v/>
      </c>
    </row>
    <row r="178" spans="1:9" x14ac:dyDescent="0.25">
      <c r="A178" s="31">
        <v>161</v>
      </c>
      <c r="B178" s="81" t="str">
        <f t="shared" ca="1" si="18"/>
        <v/>
      </c>
      <c r="C178" s="82" t="str">
        <f t="shared" ca="1" si="19"/>
        <v/>
      </c>
      <c r="D178" s="89" t="str">
        <f t="shared" ca="1" si="15"/>
        <v/>
      </c>
      <c r="E178" s="90" t="str">
        <f ca="1">+IF(D178&lt;&gt;"",D178*VLOOKUP(YEAR($C178),'Proyecciones DTF'!$B$4:$Y$112,3),"")</f>
        <v/>
      </c>
      <c r="F178" s="90" t="str">
        <f t="shared" ca="1" si="16"/>
        <v/>
      </c>
      <c r="G178" s="89" t="str">
        <f t="shared" ca="1" si="17"/>
        <v/>
      </c>
      <c r="H178" s="90" t="str">
        <f ca="1">+IF(G178&lt;&gt;"",G178/(COUNT(C178:$C$1217)),"")</f>
        <v/>
      </c>
      <c r="I178" s="89" t="str">
        <f t="shared" ca="1" si="20"/>
        <v/>
      </c>
    </row>
    <row r="179" spans="1:9" x14ac:dyDescent="0.25">
      <c r="A179" s="31">
        <v>162</v>
      </c>
      <c r="B179" s="81" t="str">
        <f t="shared" ca="1" si="18"/>
        <v/>
      </c>
      <c r="C179" s="82" t="str">
        <f t="shared" ca="1" si="19"/>
        <v/>
      </c>
      <c r="D179" s="89" t="str">
        <f t="shared" ca="1" si="15"/>
        <v/>
      </c>
      <c r="E179" s="90" t="str">
        <f ca="1">+IF(D179&lt;&gt;"",D179*VLOOKUP(YEAR($C179),'Proyecciones DTF'!$B$4:$Y$112,3),"")</f>
        <v/>
      </c>
      <c r="F179" s="90" t="str">
        <f t="shared" ca="1" si="16"/>
        <v/>
      </c>
      <c r="G179" s="89" t="str">
        <f t="shared" ca="1" si="17"/>
        <v/>
      </c>
      <c r="H179" s="90" t="str">
        <f ca="1">+IF(G179&lt;&gt;"",G179/(COUNT(C179:$C$1217)),"")</f>
        <v/>
      </c>
      <c r="I179" s="89" t="str">
        <f t="shared" ca="1" si="20"/>
        <v/>
      </c>
    </row>
    <row r="180" spans="1:9" x14ac:dyDescent="0.25">
      <c r="A180" s="31">
        <v>163</v>
      </c>
      <c r="B180" s="81" t="str">
        <f t="shared" ca="1" si="18"/>
        <v/>
      </c>
      <c r="C180" s="82" t="str">
        <f t="shared" ca="1" si="19"/>
        <v/>
      </c>
      <c r="D180" s="89" t="str">
        <f t="shared" ca="1" si="15"/>
        <v/>
      </c>
      <c r="E180" s="90" t="str">
        <f ca="1">+IF(D180&lt;&gt;"",D180*VLOOKUP(YEAR($C180),'Proyecciones DTF'!$B$4:$Y$112,3),"")</f>
        <v/>
      </c>
      <c r="F180" s="90" t="str">
        <f t="shared" ca="1" si="16"/>
        <v/>
      </c>
      <c r="G180" s="89" t="str">
        <f t="shared" ca="1" si="17"/>
        <v/>
      </c>
      <c r="H180" s="90" t="str">
        <f ca="1">+IF(G180&lt;&gt;"",G180/(COUNT(C180:$C$1217)),"")</f>
        <v/>
      </c>
      <c r="I180" s="89" t="str">
        <f t="shared" ca="1" si="20"/>
        <v/>
      </c>
    </row>
    <row r="181" spans="1:9" x14ac:dyDescent="0.25">
      <c r="A181" s="31">
        <v>164</v>
      </c>
      <c r="B181" s="81" t="str">
        <f t="shared" ca="1" si="18"/>
        <v/>
      </c>
      <c r="C181" s="82" t="str">
        <f t="shared" ca="1" si="19"/>
        <v/>
      </c>
      <c r="D181" s="89" t="str">
        <f t="shared" ca="1" si="15"/>
        <v/>
      </c>
      <c r="E181" s="90" t="str">
        <f ca="1">+IF(D181&lt;&gt;"",D181*VLOOKUP(YEAR($C181),'Proyecciones DTF'!$B$4:$Y$112,3),"")</f>
        <v/>
      </c>
      <c r="F181" s="90" t="str">
        <f t="shared" ca="1" si="16"/>
        <v/>
      </c>
      <c r="G181" s="89" t="str">
        <f t="shared" ca="1" si="17"/>
        <v/>
      </c>
      <c r="H181" s="90" t="str">
        <f ca="1">+IF(G181&lt;&gt;"",G181/(COUNT(C181:$C$1217)),"")</f>
        <v/>
      </c>
      <c r="I181" s="89" t="str">
        <f t="shared" ca="1" si="20"/>
        <v/>
      </c>
    </row>
    <row r="182" spans="1:9" x14ac:dyDescent="0.25">
      <c r="A182" s="31">
        <v>165</v>
      </c>
      <c r="B182" s="81" t="str">
        <f t="shared" ca="1" si="18"/>
        <v/>
      </c>
      <c r="C182" s="82" t="str">
        <f t="shared" ca="1" si="19"/>
        <v/>
      </c>
      <c r="D182" s="89" t="str">
        <f t="shared" ca="1" si="15"/>
        <v/>
      </c>
      <c r="E182" s="90" t="str">
        <f ca="1">+IF(D182&lt;&gt;"",D182*VLOOKUP(YEAR($C182),'Proyecciones DTF'!$B$4:$Y$112,3),"")</f>
        <v/>
      </c>
      <c r="F182" s="90" t="str">
        <f t="shared" ca="1" si="16"/>
        <v/>
      </c>
      <c r="G182" s="89" t="str">
        <f t="shared" ca="1" si="17"/>
        <v/>
      </c>
      <c r="H182" s="90" t="str">
        <f ca="1">+IF(G182&lt;&gt;"",G182/(COUNT(C182:$C$1217)),"")</f>
        <v/>
      </c>
      <c r="I182" s="89" t="str">
        <f t="shared" ca="1" si="20"/>
        <v/>
      </c>
    </row>
    <row r="183" spans="1:9" x14ac:dyDescent="0.25">
      <c r="A183" s="31">
        <v>166</v>
      </c>
      <c r="B183" s="81" t="str">
        <f t="shared" ca="1" si="18"/>
        <v/>
      </c>
      <c r="C183" s="82" t="str">
        <f t="shared" ca="1" si="19"/>
        <v/>
      </c>
      <c r="D183" s="89" t="str">
        <f t="shared" ca="1" si="15"/>
        <v/>
      </c>
      <c r="E183" s="90" t="str">
        <f ca="1">+IF(D183&lt;&gt;"",D183*VLOOKUP(YEAR($C183),'Proyecciones DTF'!$B$4:$Y$112,3),"")</f>
        <v/>
      </c>
      <c r="F183" s="90" t="str">
        <f t="shared" ca="1" si="16"/>
        <v/>
      </c>
      <c r="G183" s="89" t="str">
        <f t="shared" ca="1" si="17"/>
        <v/>
      </c>
      <c r="H183" s="90" t="str">
        <f ca="1">+IF(G183&lt;&gt;"",G183/(COUNT(C183:$C$1217)),"")</f>
        <v/>
      </c>
      <c r="I183" s="89" t="str">
        <f t="shared" ca="1" si="20"/>
        <v/>
      </c>
    </row>
    <row r="184" spans="1:9" x14ac:dyDescent="0.25">
      <c r="A184" s="31">
        <v>167</v>
      </c>
      <c r="B184" s="81" t="str">
        <f t="shared" ca="1" si="18"/>
        <v/>
      </c>
      <c r="C184" s="82" t="str">
        <f t="shared" ca="1" si="19"/>
        <v/>
      </c>
      <c r="D184" s="89" t="str">
        <f t="shared" ca="1" si="15"/>
        <v/>
      </c>
      <c r="E184" s="90" t="str">
        <f ca="1">+IF(D184&lt;&gt;"",D184*VLOOKUP(YEAR($C184),'Proyecciones DTF'!$B$4:$Y$112,3),"")</f>
        <v/>
      </c>
      <c r="F184" s="90" t="str">
        <f t="shared" ca="1" si="16"/>
        <v/>
      </c>
      <c r="G184" s="89" t="str">
        <f t="shared" ca="1" si="17"/>
        <v/>
      </c>
      <c r="H184" s="90" t="str">
        <f ca="1">+IF(G184&lt;&gt;"",G184/(COUNT(C184:$C$1217)),"")</f>
        <v/>
      </c>
      <c r="I184" s="89" t="str">
        <f t="shared" ca="1" si="20"/>
        <v/>
      </c>
    </row>
    <row r="185" spans="1:9" x14ac:dyDescent="0.25">
      <c r="A185" s="31">
        <v>168</v>
      </c>
      <c r="B185" s="81" t="str">
        <f t="shared" ca="1" si="18"/>
        <v/>
      </c>
      <c r="C185" s="82" t="str">
        <f t="shared" ca="1" si="19"/>
        <v/>
      </c>
      <c r="D185" s="89" t="str">
        <f t="shared" ca="1" si="15"/>
        <v/>
      </c>
      <c r="E185" s="90" t="str">
        <f ca="1">+IF(D185&lt;&gt;"",D185*VLOOKUP(YEAR($C185),'Proyecciones DTF'!$B$4:$Y$112,3),"")</f>
        <v/>
      </c>
      <c r="F185" s="90" t="str">
        <f t="shared" ca="1" si="16"/>
        <v/>
      </c>
      <c r="G185" s="89" t="str">
        <f t="shared" ca="1" si="17"/>
        <v/>
      </c>
      <c r="H185" s="90" t="str">
        <f ca="1">+IF(G185&lt;&gt;"",G185/(COUNT(C185:$C$1217)),"")</f>
        <v/>
      </c>
      <c r="I185" s="89" t="str">
        <f t="shared" ca="1" si="20"/>
        <v/>
      </c>
    </row>
    <row r="186" spans="1:9" x14ac:dyDescent="0.25">
      <c r="A186" s="31">
        <v>169</v>
      </c>
      <c r="B186" s="81" t="str">
        <f t="shared" ca="1" si="18"/>
        <v/>
      </c>
      <c r="C186" s="82" t="str">
        <f t="shared" ca="1" si="19"/>
        <v/>
      </c>
      <c r="D186" s="89" t="str">
        <f t="shared" ca="1" si="15"/>
        <v/>
      </c>
      <c r="E186" s="90" t="str">
        <f ca="1">+IF(D186&lt;&gt;"",D186*VLOOKUP(YEAR($C186),'Proyecciones DTF'!$B$4:$Y$112,3),"")</f>
        <v/>
      </c>
      <c r="F186" s="90" t="str">
        <f t="shared" ca="1" si="16"/>
        <v/>
      </c>
      <c r="G186" s="89" t="str">
        <f t="shared" ca="1" si="17"/>
        <v/>
      </c>
      <c r="H186" s="90" t="str">
        <f ca="1">+IF(G186&lt;&gt;"",G186/(COUNT(C186:$C$1217)),"")</f>
        <v/>
      </c>
      <c r="I186" s="89" t="str">
        <f t="shared" ca="1" si="20"/>
        <v/>
      </c>
    </row>
    <row r="187" spans="1:9" x14ac:dyDescent="0.25">
      <c r="A187" s="31">
        <v>170</v>
      </c>
      <c r="B187" s="81" t="str">
        <f t="shared" ca="1" si="18"/>
        <v/>
      </c>
      <c r="C187" s="82" t="str">
        <f t="shared" ca="1" si="19"/>
        <v/>
      </c>
      <c r="D187" s="89" t="str">
        <f t="shared" ca="1" si="15"/>
        <v/>
      </c>
      <c r="E187" s="90" t="str">
        <f ca="1">+IF(D187&lt;&gt;"",D187*VLOOKUP(YEAR($C187),'Proyecciones DTF'!$B$4:$Y$112,3),"")</f>
        <v/>
      </c>
      <c r="F187" s="90" t="str">
        <f t="shared" ca="1" si="16"/>
        <v/>
      </c>
      <c r="G187" s="89" t="str">
        <f t="shared" ca="1" si="17"/>
        <v/>
      </c>
      <c r="H187" s="90" t="str">
        <f ca="1">+IF(G187&lt;&gt;"",G187/(COUNT(C187:$C$1217)),"")</f>
        <v/>
      </c>
      <c r="I187" s="89" t="str">
        <f t="shared" ca="1" si="20"/>
        <v/>
      </c>
    </row>
    <row r="188" spans="1:9" x14ac:dyDescent="0.25">
      <c r="A188" s="31">
        <v>171</v>
      </c>
      <c r="B188" s="81" t="str">
        <f t="shared" ca="1" si="18"/>
        <v/>
      </c>
      <c r="C188" s="82" t="str">
        <f t="shared" ca="1" si="19"/>
        <v/>
      </c>
      <c r="D188" s="89" t="str">
        <f t="shared" ca="1" si="15"/>
        <v/>
      </c>
      <c r="E188" s="90" t="str">
        <f ca="1">+IF(D188&lt;&gt;"",D188*VLOOKUP(YEAR($C188),'Proyecciones DTF'!$B$4:$Y$112,3),"")</f>
        <v/>
      </c>
      <c r="F188" s="90" t="str">
        <f t="shared" ca="1" si="16"/>
        <v/>
      </c>
      <c r="G188" s="89" t="str">
        <f t="shared" ca="1" si="17"/>
        <v/>
      </c>
      <c r="H188" s="90" t="str">
        <f ca="1">+IF(G188&lt;&gt;"",G188/(COUNT(C188:$C$1217)),"")</f>
        <v/>
      </c>
      <c r="I188" s="89" t="str">
        <f t="shared" ca="1" si="20"/>
        <v/>
      </c>
    </row>
    <row r="189" spans="1:9" x14ac:dyDescent="0.25">
      <c r="A189" s="31">
        <v>172</v>
      </c>
      <c r="B189" s="81" t="str">
        <f t="shared" ca="1" si="18"/>
        <v/>
      </c>
      <c r="C189" s="82" t="str">
        <f t="shared" ca="1" si="19"/>
        <v/>
      </c>
      <c r="D189" s="89" t="str">
        <f t="shared" ca="1" si="15"/>
        <v/>
      </c>
      <c r="E189" s="90" t="str">
        <f ca="1">+IF(D189&lt;&gt;"",D189*VLOOKUP(YEAR($C189),'Proyecciones DTF'!$B$4:$Y$112,3),"")</f>
        <v/>
      </c>
      <c r="F189" s="90" t="str">
        <f t="shared" ca="1" si="16"/>
        <v/>
      </c>
      <c r="G189" s="89" t="str">
        <f t="shared" ca="1" si="17"/>
        <v/>
      </c>
      <c r="H189" s="90" t="str">
        <f ca="1">+IF(G189&lt;&gt;"",G189/(COUNT(C189:$C$1217)),"")</f>
        <v/>
      </c>
      <c r="I189" s="89" t="str">
        <f t="shared" ca="1" si="20"/>
        <v/>
      </c>
    </row>
    <row r="190" spans="1:9" x14ac:dyDescent="0.25">
      <c r="A190" s="31">
        <v>173</v>
      </c>
      <c r="B190" s="81" t="str">
        <f t="shared" ca="1" si="18"/>
        <v/>
      </c>
      <c r="C190" s="82" t="str">
        <f t="shared" ca="1" si="19"/>
        <v/>
      </c>
      <c r="D190" s="89" t="str">
        <f t="shared" ca="1" si="15"/>
        <v/>
      </c>
      <c r="E190" s="90" t="str">
        <f ca="1">+IF(D190&lt;&gt;"",D190*VLOOKUP(YEAR($C190),'Proyecciones DTF'!$B$4:$Y$112,3),"")</f>
        <v/>
      </c>
      <c r="F190" s="90" t="str">
        <f t="shared" ca="1" si="16"/>
        <v/>
      </c>
      <c r="G190" s="89" t="str">
        <f t="shared" ca="1" si="17"/>
        <v/>
      </c>
      <c r="H190" s="90" t="str">
        <f ca="1">+IF(G190&lt;&gt;"",G190/(COUNT(C190:$C$1217)),"")</f>
        <v/>
      </c>
      <c r="I190" s="89" t="str">
        <f t="shared" ca="1" si="20"/>
        <v/>
      </c>
    </row>
    <row r="191" spans="1:9" x14ac:dyDescent="0.25">
      <c r="A191" s="31">
        <v>174</v>
      </c>
      <c r="B191" s="81" t="str">
        <f t="shared" ca="1" si="18"/>
        <v/>
      </c>
      <c r="C191" s="82" t="str">
        <f t="shared" ca="1" si="19"/>
        <v/>
      </c>
      <c r="D191" s="89" t="str">
        <f t="shared" ca="1" si="15"/>
        <v/>
      </c>
      <c r="E191" s="90" t="str">
        <f ca="1">+IF(D191&lt;&gt;"",D191*VLOOKUP(YEAR($C191),'Proyecciones DTF'!$B$4:$Y$112,3),"")</f>
        <v/>
      </c>
      <c r="F191" s="90" t="str">
        <f t="shared" ca="1" si="16"/>
        <v/>
      </c>
      <c r="G191" s="89" t="str">
        <f t="shared" ca="1" si="17"/>
        <v/>
      </c>
      <c r="H191" s="90" t="str">
        <f ca="1">+IF(G191&lt;&gt;"",G191/(COUNT(C191:$C$1217)),"")</f>
        <v/>
      </c>
      <c r="I191" s="89" t="str">
        <f t="shared" ca="1" si="20"/>
        <v/>
      </c>
    </row>
    <row r="192" spans="1:9" x14ac:dyDescent="0.25">
      <c r="A192" s="31">
        <v>175</v>
      </c>
      <c r="B192" s="81" t="str">
        <f t="shared" ca="1" si="18"/>
        <v/>
      </c>
      <c r="C192" s="82" t="str">
        <f t="shared" ca="1" si="19"/>
        <v/>
      </c>
      <c r="D192" s="89" t="str">
        <f t="shared" ca="1" si="15"/>
        <v/>
      </c>
      <c r="E192" s="90" t="str">
        <f ca="1">+IF(D192&lt;&gt;"",D192*VLOOKUP(YEAR($C192),'Proyecciones DTF'!$B$4:$Y$112,3),"")</f>
        <v/>
      </c>
      <c r="F192" s="90" t="str">
        <f t="shared" ca="1" si="16"/>
        <v/>
      </c>
      <c r="G192" s="89" t="str">
        <f t="shared" ca="1" si="17"/>
        <v/>
      </c>
      <c r="H192" s="90" t="str">
        <f ca="1">+IF(G192&lt;&gt;"",G192/(COUNT(C192:$C$1217)),"")</f>
        <v/>
      </c>
      <c r="I192" s="89" t="str">
        <f t="shared" ca="1" si="20"/>
        <v/>
      </c>
    </row>
    <row r="193" spans="1:9" x14ac:dyDescent="0.25">
      <c r="A193" s="31">
        <v>176</v>
      </c>
      <c r="B193" s="81" t="str">
        <f t="shared" ca="1" si="18"/>
        <v/>
      </c>
      <c r="C193" s="82" t="str">
        <f t="shared" ca="1" si="19"/>
        <v/>
      </c>
      <c r="D193" s="89" t="str">
        <f t="shared" ca="1" si="15"/>
        <v/>
      </c>
      <c r="E193" s="90" t="str">
        <f ca="1">+IF(D193&lt;&gt;"",D193*VLOOKUP(YEAR($C193),'Proyecciones DTF'!$B$4:$Y$112,3),"")</f>
        <v/>
      </c>
      <c r="F193" s="90" t="str">
        <f t="shared" ca="1" si="16"/>
        <v/>
      </c>
      <c r="G193" s="89" t="str">
        <f t="shared" ca="1" si="17"/>
        <v/>
      </c>
      <c r="H193" s="90" t="str">
        <f ca="1">+IF(G193&lt;&gt;"",G193/(COUNT(C193:$C$1217)),"")</f>
        <v/>
      </c>
      <c r="I193" s="89" t="str">
        <f t="shared" ca="1" si="20"/>
        <v/>
      </c>
    </row>
    <row r="194" spans="1:9" x14ac:dyDescent="0.25">
      <c r="A194" s="31">
        <v>177</v>
      </c>
      <c r="B194" s="81" t="str">
        <f t="shared" ca="1" si="18"/>
        <v/>
      </c>
      <c r="C194" s="82" t="str">
        <f t="shared" ca="1" si="19"/>
        <v/>
      </c>
      <c r="D194" s="89" t="str">
        <f t="shared" ca="1" si="15"/>
        <v/>
      </c>
      <c r="E194" s="90" t="str">
        <f ca="1">+IF(D194&lt;&gt;"",D194*VLOOKUP(YEAR($C194),'Proyecciones DTF'!$B$4:$Y$112,3),"")</f>
        <v/>
      </c>
      <c r="F194" s="90" t="str">
        <f t="shared" ca="1" si="16"/>
        <v/>
      </c>
      <c r="G194" s="89" t="str">
        <f t="shared" ca="1" si="17"/>
        <v/>
      </c>
      <c r="H194" s="90" t="str">
        <f ca="1">+IF(G194&lt;&gt;"",G194/(COUNT(C194:$C$1217)),"")</f>
        <v/>
      </c>
      <c r="I194" s="89" t="str">
        <f t="shared" ca="1" si="20"/>
        <v/>
      </c>
    </row>
    <row r="195" spans="1:9" x14ac:dyDescent="0.25">
      <c r="A195" s="31">
        <v>178</v>
      </c>
      <c r="B195" s="81" t="str">
        <f t="shared" ca="1" si="18"/>
        <v/>
      </c>
      <c r="C195" s="82" t="str">
        <f t="shared" ca="1" si="19"/>
        <v/>
      </c>
      <c r="D195" s="89" t="str">
        <f t="shared" ca="1" si="15"/>
        <v/>
      </c>
      <c r="E195" s="90" t="str">
        <f ca="1">+IF(D195&lt;&gt;"",D195*VLOOKUP(YEAR($C195),'Proyecciones DTF'!$B$4:$Y$112,3),"")</f>
        <v/>
      </c>
      <c r="F195" s="90" t="str">
        <f t="shared" ca="1" si="16"/>
        <v/>
      </c>
      <c r="G195" s="89" t="str">
        <f t="shared" ca="1" si="17"/>
        <v/>
      </c>
      <c r="H195" s="90" t="str">
        <f ca="1">+IF(G195&lt;&gt;"",G195/(COUNT(C195:$C$1217)),"")</f>
        <v/>
      </c>
      <c r="I195" s="89" t="str">
        <f t="shared" ca="1" si="20"/>
        <v/>
      </c>
    </row>
    <row r="196" spans="1:9" x14ac:dyDescent="0.25">
      <c r="A196" s="31">
        <v>179</v>
      </c>
      <c r="B196" s="81" t="str">
        <f t="shared" ca="1" si="18"/>
        <v/>
      </c>
      <c r="C196" s="82" t="str">
        <f t="shared" ca="1" si="19"/>
        <v/>
      </c>
      <c r="D196" s="89" t="str">
        <f t="shared" ca="1" si="15"/>
        <v/>
      </c>
      <c r="E196" s="90" t="str">
        <f ca="1">+IF(D196&lt;&gt;"",D196*VLOOKUP(YEAR($C196),'Proyecciones DTF'!$B$4:$Y$112,3),"")</f>
        <v/>
      </c>
      <c r="F196" s="90" t="str">
        <f t="shared" ca="1" si="16"/>
        <v/>
      </c>
      <c r="G196" s="89" t="str">
        <f t="shared" ca="1" si="17"/>
        <v/>
      </c>
      <c r="H196" s="90" t="str">
        <f ca="1">+IF(G196&lt;&gt;"",G196/(COUNT(C196:$C$1217)),"")</f>
        <v/>
      </c>
      <c r="I196" s="89" t="str">
        <f t="shared" ca="1" si="20"/>
        <v/>
      </c>
    </row>
    <row r="197" spans="1:9" x14ac:dyDescent="0.25">
      <c r="A197" s="31">
        <v>180</v>
      </c>
      <c r="B197" s="81" t="str">
        <f t="shared" ca="1" si="18"/>
        <v/>
      </c>
      <c r="C197" s="82" t="str">
        <f t="shared" ca="1" si="19"/>
        <v/>
      </c>
      <c r="D197" s="89" t="str">
        <f t="shared" ca="1" si="15"/>
        <v/>
      </c>
      <c r="E197" s="90" t="str">
        <f ca="1">+IF(D197&lt;&gt;"",D197*VLOOKUP(YEAR($C197),'Proyecciones DTF'!$B$4:$Y$112,3),"")</f>
        <v/>
      </c>
      <c r="F197" s="90" t="str">
        <f t="shared" ca="1" si="16"/>
        <v/>
      </c>
      <c r="G197" s="89" t="str">
        <f t="shared" ca="1" si="17"/>
        <v/>
      </c>
      <c r="H197" s="90" t="str">
        <f ca="1">+IF(G197&lt;&gt;"",G197/(COUNT(C197:$C$1217)),"")</f>
        <v/>
      </c>
      <c r="I197" s="89" t="str">
        <f t="shared" ca="1" si="20"/>
        <v/>
      </c>
    </row>
    <row r="198" spans="1:9" x14ac:dyDescent="0.25">
      <c r="A198" s="31">
        <v>181</v>
      </c>
      <c r="B198" s="81" t="str">
        <f t="shared" ca="1" si="18"/>
        <v/>
      </c>
      <c r="C198" s="82" t="str">
        <f t="shared" ca="1" si="19"/>
        <v/>
      </c>
      <c r="D198" s="89" t="str">
        <f t="shared" ca="1" si="15"/>
        <v/>
      </c>
      <c r="E198" s="90" t="str">
        <f ca="1">+IF(D198&lt;&gt;"",D198*VLOOKUP(YEAR($C198),'Proyecciones DTF'!$B$4:$Y$112,3),"")</f>
        <v/>
      </c>
      <c r="F198" s="90" t="str">
        <f t="shared" ca="1" si="16"/>
        <v/>
      </c>
      <c r="G198" s="89" t="str">
        <f t="shared" ca="1" si="17"/>
        <v/>
      </c>
      <c r="H198" s="90" t="str">
        <f ca="1">+IF(G198&lt;&gt;"",G198/(COUNT(C198:$C$1217)),"")</f>
        <v/>
      </c>
      <c r="I198" s="89" t="str">
        <f t="shared" ca="1" si="20"/>
        <v/>
      </c>
    </row>
    <row r="199" spans="1:9" x14ac:dyDescent="0.25">
      <c r="A199" s="31">
        <v>182</v>
      </c>
      <c r="B199" s="81" t="str">
        <f t="shared" ca="1" si="18"/>
        <v/>
      </c>
      <c r="C199" s="82" t="str">
        <f t="shared" ca="1" si="19"/>
        <v/>
      </c>
      <c r="D199" s="89" t="str">
        <f t="shared" ca="1" si="15"/>
        <v/>
      </c>
      <c r="E199" s="90" t="str">
        <f ca="1">+IF(D199&lt;&gt;"",D199*VLOOKUP(YEAR($C199),'Proyecciones DTF'!$B$4:$Y$112,3),"")</f>
        <v/>
      </c>
      <c r="F199" s="90" t="str">
        <f t="shared" ca="1" si="16"/>
        <v/>
      </c>
      <c r="G199" s="89" t="str">
        <f t="shared" ca="1" si="17"/>
        <v/>
      </c>
      <c r="H199" s="90" t="str">
        <f ca="1">+IF(G199&lt;&gt;"",G199/(COUNT(C199:$C$1217)),"")</f>
        <v/>
      </c>
      <c r="I199" s="89" t="str">
        <f t="shared" ca="1" si="20"/>
        <v/>
      </c>
    </row>
    <row r="200" spans="1:9" x14ac:dyDescent="0.25">
      <c r="A200" s="31">
        <v>183</v>
      </c>
      <c r="B200" s="81" t="str">
        <f t="shared" ca="1" si="18"/>
        <v/>
      </c>
      <c r="C200" s="82" t="str">
        <f t="shared" ca="1" si="19"/>
        <v/>
      </c>
      <c r="D200" s="89" t="str">
        <f t="shared" ca="1" si="15"/>
        <v/>
      </c>
      <c r="E200" s="90" t="str">
        <f ca="1">+IF(D200&lt;&gt;"",D200*VLOOKUP(YEAR($C200),'Proyecciones DTF'!$B$4:$Y$112,3),"")</f>
        <v/>
      </c>
      <c r="F200" s="90" t="str">
        <f t="shared" ca="1" si="16"/>
        <v/>
      </c>
      <c r="G200" s="89" t="str">
        <f t="shared" ca="1" si="17"/>
        <v/>
      </c>
      <c r="H200" s="90" t="str">
        <f ca="1">+IF(G200&lt;&gt;"",G200/(COUNT(C200:$C$1217)),"")</f>
        <v/>
      </c>
      <c r="I200" s="89" t="str">
        <f t="shared" ca="1" si="20"/>
        <v/>
      </c>
    </row>
    <row r="201" spans="1:9" x14ac:dyDescent="0.25">
      <c r="A201" s="31">
        <v>184</v>
      </c>
      <c r="B201" s="81" t="str">
        <f t="shared" ca="1" si="18"/>
        <v/>
      </c>
      <c r="C201" s="82" t="str">
        <f t="shared" ca="1" si="19"/>
        <v/>
      </c>
      <c r="D201" s="89" t="str">
        <f t="shared" ca="1" si="15"/>
        <v/>
      </c>
      <c r="E201" s="90" t="str">
        <f ca="1">+IF(D201&lt;&gt;"",D201*VLOOKUP(YEAR($C201),'Proyecciones DTF'!$B$4:$Y$112,3),"")</f>
        <v/>
      </c>
      <c r="F201" s="90" t="str">
        <f t="shared" ca="1" si="16"/>
        <v/>
      </c>
      <c r="G201" s="89" t="str">
        <f t="shared" ca="1" si="17"/>
        <v/>
      </c>
      <c r="H201" s="90" t="str">
        <f ca="1">+IF(G201&lt;&gt;"",G201/(COUNT(C201:$C$1217)),"")</f>
        <v/>
      </c>
      <c r="I201" s="89" t="str">
        <f t="shared" ca="1" si="20"/>
        <v/>
      </c>
    </row>
    <row r="202" spans="1:9" x14ac:dyDescent="0.25">
      <c r="A202" s="31">
        <v>185</v>
      </c>
      <c r="B202" s="81" t="str">
        <f t="shared" ca="1" si="18"/>
        <v/>
      </c>
      <c r="C202" s="82" t="str">
        <f t="shared" ca="1" si="19"/>
        <v/>
      </c>
      <c r="D202" s="89" t="str">
        <f t="shared" ca="1" si="15"/>
        <v/>
      </c>
      <c r="E202" s="90" t="str">
        <f ca="1">+IF(D202&lt;&gt;"",D202*VLOOKUP(YEAR($C202),'Proyecciones DTF'!$B$4:$Y$112,3),"")</f>
        <v/>
      </c>
      <c r="F202" s="90" t="str">
        <f t="shared" ca="1" si="16"/>
        <v/>
      </c>
      <c r="G202" s="89" t="str">
        <f t="shared" ca="1" si="17"/>
        <v/>
      </c>
      <c r="H202" s="90" t="str">
        <f ca="1">+IF(G202&lt;&gt;"",G202/(COUNT(C202:$C$1217)),"")</f>
        <v/>
      </c>
      <c r="I202" s="89" t="str">
        <f t="shared" ca="1" si="20"/>
        <v/>
      </c>
    </row>
    <row r="203" spans="1:9" x14ac:dyDescent="0.25">
      <c r="A203" s="31">
        <v>186</v>
      </c>
      <c r="B203" s="81" t="str">
        <f t="shared" ca="1" si="18"/>
        <v/>
      </c>
      <c r="C203" s="82" t="str">
        <f t="shared" ca="1" si="19"/>
        <v/>
      </c>
      <c r="D203" s="89" t="str">
        <f t="shared" ca="1" si="15"/>
        <v/>
      </c>
      <c r="E203" s="90" t="str">
        <f ca="1">+IF(D203&lt;&gt;"",D203*VLOOKUP(YEAR($C203),'Proyecciones DTF'!$B$4:$Y$112,3),"")</f>
        <v/>
      </c>
      <c r="F203" s="90" t="str">
        <f t="shared" ca="1" si="16"/>
        <v/>
      </c>
      <c r="G203" s="89" t="str">
        <f t="shared" ca="1" si="17"/>
        <v/>
      </c>
      <c r="H203" s="90" t="str">
        <f ca="1">+IF(G203&lt;&gt;"",G203/(COUNT(C203:$C$1217)),"")</f>
        <v/>
      </c>
      <c r="I203" s="89" t="str">
        <f t="shared" ca="1" si="20"/>
        <v/>
      </c>
    </row>
    <row r="204" spans="1:9" x14ac:dyDescent="0.25">
      <c r="A204" s="31">
        <v>187</v>
      </c>
      <c r="B204" s="81" t="str">
        <f t="shared" ca="1" si="18"/>
        <v/>
      </c>
      <c r="C204" s="82" t="str">
        <f t="shared" ca="1" si="19"/>
        <v/>
      </c>
      <c r="D204" s="89" t="str">
        <f t="shared" ca="1" si="15"/>
        <v/>
      </c>
      <c r="E204" s="90" t="str">
        <f ca="1">+IF(D204&lt;&gt;"",D204*VLOOKUP(YEAR($C204),'Proyecciones DTF'!$B$4:$Y$112,3),"")</f>
        <v/>
      </c>
      <c r="F204" s="90" t="str">
        <f t="shared" ca="1" si="16"/>
        <v/>
      </c>
      <c r="G204" s="89" t="str">
        <f t="shared" ca="1" si="17"/>
        <v/>
      </c>
      <c r="H204" s="90" t="str">
        <f ca="1">+IF(G204&lt;&gt;"",G204/(COUNT(C204:$C$1217)),"")</f>
        <v/>
      </c>
      <c r="I204" s="89" t="str">
        <f t="shared" ca="1" si="20"/>
        <v/>
      </c>
    </row>
    <row r="205" spans="1:9" x14ac:dyDescent="0.25">
      <c r="A205" s="31">
        <v>188</v>
      </c>
      <c r="B205" s="81" t="str">
        <f t="shared" ca="1" si="18"/>
        <v/>
      </c>
      <c r="C205" s="82" t="str">
        <f t="shared" ca="1" si="19"/>
        <v/>
      </c>
      <c r="D205" s="89" t="str">
        <f t="shared" ca="1" si="15"/>
        <v/>
      </c>
      <c r="E205" s="90" t="str">
        <f ca="1">+IF(D205&lt;&gt;"",D205*VLOOKUP(YEAR($C205),'Proyecciones DTF'!$B$4:$Y$112,3),"")</f>
        <v/>
      </c>
      <c r="F205" s="90" t="str">
        <f t="shared" ca="1" si="16"/>
        <v/>
      </c>
      <c r="G205" s="89" t="str">
        <f t="shared" ca="1" si="17"/>
        <v/>
      </c>
      <c r="H205" s="90" t="str">
        <f ca="1">+IF(G205&lt;&gt;"",G205/(COUNT(C205:$C$1217)),"")</f>
        <v/>
      </c>
      <c r="I205" s="89" t="str">
        <f t="shared" ca="1" si="20"/>
        <v/>
      </c>
    </row>
    <row r="206" spans="1:9" x14ac:dyDescent="0.25">
      <c r="A206" s="31">
        <v>189</v>
      </c>
      <c r="B206" s="81" t="str">
        <f t="shared" ca="1" si="18"/>
        <v/>
      </c>
      <c r="C206" s="82" t="str">
        <f t="shared" ca="1" si="19"/>
        <v/>
      </c>
      <c r="D206" s="89" t="str">
        <f t="shared" ca="1" si="15"/>
        <v/>
      </c>
      <c r="E206" s="90" t="str">
        <f ca="1">+IF(D206&lt;&gt;"",D206*VLOOKUP(YEAR($C206),'Proyecciones DTF'!$B$4:$Y$112,3),"")</f>
        <v/>
      </c>
      <c r="F206" s="90" t="str">
        <f t="shared" ca="1" si="16"/>
        <v/>
      </c>
      <c r="G206" s="89" t="str">
        <f t="shared" ca="1" si="17"/>
        <v/>
      </c>
      <c r="H206" s="90" t="str">
        <f ca="1">+IF(G206&lt;&gt;"",G206/(COUNT(C206:$C$1217)),"")</f>
        <v/>
      </c>
      <c r="I206" s="89" t="str">
        <f t="shared" ca="1" si="20"/>
        <v/>
      </c>
    </row>
    <row r="207" spans="1:9" x14ac:dyDescent="0.25">
      <c r="A207" s="31">
        <v>190</v>
      </c>
      <c r="B207" s="81" t="str">
        <f t="shared" ca="1" si="18"/>
        <v/>
      </c>
      <c r="C207" s="82" t="str">
        <f t="shared" ca="1" si="19"/>
        <v/>
      </c>
      <c r="D207" s="89" t="str">
        <f t="shared" ca="1" si="15"/>
        <v/>
      </c>
      <c r="E207" s="90" t="str">
        <f ca="1">+IF(D207&lt;&gt;"",D207*VLOOKUP(YEAR($C207),'Proyecciones DTF'!$B$4:$Y$112,3),"")</f>
        <v/>
      </c>
      <c r="F207" s="90" t="str">
        <f t="shared" ca="1" si="16"/>
        <v/>
      </c>
      <c r="G207" s="89" t="str">
        <f t="shared" ca="1" si="17"/>
        <v/>
      </c>
      <c r="H207" s="90" t="str">
        <f ca="1">+IF(G207&lt;&gt;"",G207/(COUNT(C207:$C$1217)),"")</f>
        <v/>
      </c>
      <c r="I207" s="89" t="str">
        <f t="shared" ca="1" si="20"/>
        <v/>
      </c>
    </row>
    <row r="208" spans="1:9" x14ac:dyDescent="0.25">
      <c r="A208" s="31">
        <v>191</v>
      </c>
      <c r="B208" s="81" t="str">
        <f t="shared" ca="1" si="18"/>
        <v/>
      </c>
      <c r="C208" s="82" t="str">
        <f t="shared" ca="1" si="19"/>
        <v/>
      </c>
      <c r="D208" s="89" t="str">
        <f t="shared" ca="1" si="15"/>
        <v/>
      </c>
      <c r="E208" s="90" t="str">
        <f ca="1">+IF(D208&lt;&gt;"",D208*VLOOKUP(YEAR($C208),'Proyecciones DTF'!$B$4:$Y$112,3),"")</f>
        <v/>
      </c>
      <c r="F208" s="90" t="str">
        <f t="shared" ca="1" si="16"/>
        <v/>
      </c>
      <c r="G208" s="89" t="str">
        <f t="shared" ca="1" si="17"/>
        <v/>
      </c>
      <c r="H208" s="90" t="str">
        <f ca="1">+IF(G208&lt;&gt;"",G208/(COUNT(C208:$C$1217)),"")</f>
        <v/>
      </c>
      <c r="I208" s="89" t="str">
        <f t="shared" ca="1" si="20"/>
        <v/>
      </c>
    </row>
    <row r="209" spans="1:9" x14ac:dyDescent="0.25">
      <c r="A209" s="31">
        <v>192</v>
      </c>
      <c r="B209" s="81" t="str">
        <f t="shared" ca="1" si="18"/>
        <v/>
      </c>
      <c r="C209" s="82" t="str">
        <f t="shared" ca="1" si="19"/>
        <v/>
      </c>
      <c r="D209" s="89" t="str">
        <f t="shared" ca="1" si="15"/>
        <v/>
      </c>
      <c r="E209" s="90" t="str">
        <f ca="1">+IF(D209&lt;&gt;"",D209*VLOOKUP(YEAR($C209),'Proyecciones DTF'!$B$4:$Y$112,3),"")</f>
        <v/>
      </c>
      <c r="F209" s="90" t="str">
        <f t="shared" ca="1" si="16"/>
        <v/>
      </c>
      <c r="G209" s="89" t="str">
        <f t="shared" ca="1" si="17"/>
        <v/>
      </c>
      <c r="H209" s="90" t="str">
        <f ca="1">+IF(G209&lt;&gt;"",G209/(COUNT(C209:$C$1217)),"")</f>
        <v/>
      </c>
      <c r="I209" s="89" t="str">
        <f t="shared" ca="1" si="20"/>
        <v/>
      </c>
    </row>
    <row r="210" spans="1:9" x14ac:dyDescent="0.25">
      <c r="A210" s="31">
        <v>193</v>
      </c>
      <c r="B210" s="81" t="str">
        <f t="shared" ca="1" si="18"/>
        <v/>
      </c>
      <c r="C210" s="82" t="str">
        <f t="shared" ca="1" si="19"/>
        <v/>
      </c>
      <c r="D210" s="89" t="str">
        <f t="shared" ca="1" si="15"/>
        <v/>
      </c>
      <c r="E210" s="90" t="str">
        <f ca="1">+IF(D210&lt;&gt;"",D210*VLOOKUP(YEAR($C210),'Proyecciones DTF'!$B$4:$Y$112,3),"")</f>
        <v/>
      </c>
      <c r="F210" s="90" t="str">
        <f t="shared" ca="1" si="16"/>
        <v/>
      </c>
      <c r="G210" s="89" t="str">
        <f t="shared" ca="1" si="17"/>
        <v/>
      </c>
      <c r="H210" s="90" t="str">
        <f ca="1">+IF(G210&lt;&gt;"",G210/(COUNT(C210:$C$1217)),"")</f>
        <v/>
      </c>
      <c r="I210" s="89" t="str">
        <f t="shared" ca="1" si="20"/>
        <v/>
      </c>
    </row>
    <row r="211" spans="1:9" x14ac:dyDescent="0.25">
      <c r="A211" s="31">
        <v>194</v>
      </c>
      <c r="B211" s="81" t="str">
        <f t="shared" ca="1" si="18"/>
        <v/>
      </c>
      <c r="C211" s="82" t="str">
        <f t="shared" ca="1" si="19"/>
        <v/>
      </c>
      <c r="D211" s="89" t="str">
        <f t="shared" ref="D211:D274" ca="1" si="21">+IF(C211&lt;&gt;"",I210,"")</f>
        <v/>
      </c>
      <c r="E211" s="90" t="str">
        <f ca="1">+IF(D211&lt;&gt;"",D211*VLOOKUP(YEAR($C211),'Proyecciones DTF'!$B$4:$Y$112,3),"")</f>
        <v/>
      </c>
      <c r="F211" s="90" t="str">
        <f t="shared" ref="F211:F274" ca="1" si="22">+IF(E211&lt;&gt;"",+E211*(1-$C$15),"")</f>
        <v/>
      </c>
      <c r="G211" s="89" t="str">
        <f t="shared" ref="G211:G274" ca="1" si="23">+IF(F211&lt;&gt;"",D211+F211,"")</f>
        <v/>
      </c>
      <c r="H211" s="90" t="str">
        <f ca="1">+IF(G211&lt;&gt;"",G211/(COUNT(C211:$C$1217)),"")</f>
        <v/>
      </c>
      <c r="I211" s="89" t="str">
        <f t="shared" ca="1" si="20"/>
        <v/>
      </c>
    </row>
    <row r="212" spans="1:9" x14ac:dyDescent="0.25">
      <c r="A212" s="31">
        <v>195</v>
      </c>
      <c r="B212" s="81" t="str">
        <f t="shared" ca="1" si="18"/>
        <v/>
      </c>
      <c r="C212" s="82" t="str">
        <f t="shared" ca="1" si="19"/>
        <v/>
      </c>
      <c r="D212" s="89" t="str">
        <f t="shared" ca="1" si="21"/>
        <v/>
      </c>
      <c r="E212" s="90" t="str">
        <f ca="1">+IF(D212&lt;&gt;"",D212*VLOOKUP(YEAR($C212),'Proyecciones DTF'!$B$4:$Y$112,3),"")</f>
        <v/>
      </c>
      <c r="F212" s="90" t="str">
        <f t="shared" ca="1" si="22"/>
        <v/>
      </c>
      <c r="G212" s="89" t="str">
        <f t="shared" ca="1" si="23"/>
        <v/>
      </c>
      <c r="H212" s="90" t="str">
        <f ca="1">+IF(G212&lt;&gt;"",G212/(COUNT(C212:$C$1217)),"")</f>
        <v/>
      </c>
      <c r="I212" s="89" t="str">
        <f t="shared" ca="1" si="20"/>
        <v/>
      </c>
    </row>
    <row r="213" spans="1:9" x14ac:dyDescent="0.25">
      <c r="A213" s="31">
        <v>196</v>
      </c>
      <c r="B213" s="81" t="str">
        <f t="shared" ref="B213:B276" ca="1" si="24">+IF(C213&lt;&gt;"",YEAR(C213),"")</f>
        <v/>
      </c>
      <c r="C213" s="82" t="str">
        <f t="shared" ref="C213:C276" ca="1" si="25">+IF(EOMONTH($C$1,A213)&lt;=EOMONTH($C$1,$C$4*12),EOMONTH($C$1,A213),"")</f>
        <v/>
      </c>
      <c r="D213" s="89" t="str">
        <f t="shared" ca="1" si="21"/>
        <v/>
      </c>
      <c r="E213" s="90" t="str">
        <f ca="1">+IF(D213&lt;&gt;"",D213*VLOOKUP(YEAR($C213),'Proyecciones DTF'!$B$4:$Y$112,3),"")</f>
        <v/>
      </c>
      <c r="F213" s="90" t="str">
        <f t="shared" ca="1" si="22"/>
        <v/>
      </c>
      <c r="G213" s="89" t="str">
        <f t="shared" ca="1" si="23"/>
        <v/>
      </c>
      <c r="H213" s="90" t="str">
        <f ca="1">+IF(G213&lt;&gt;"",G213/(COUNT(C213:$C$1217)),"")</f>
        <v/>
      </c>
      <c r="I213" s="89" t="str">
        <f t="shared" ref="I213:I276" ca="1" si="26">+IF(H213&lt;&gt;"",G213-H213,"")</f>
        <v/>
      </c>
    </row>
    <row r="214" spans="1:9" x14ac:dyDescent="0.25">
      <c r="A214" s="31">
        <v>197</v>
      </c>
      <c r="B214" s="81" t="str">
        <f t="shared" ca="1" si="24"/>
        <v/>
      </c>
      <c r="C214" s="82" t="str">
        <f t="shared" ca="1" si="25"/>
        <v/>
      </c>
      <c r="D214" s="89" t="str">
        <f t="shared" ca="1" si="21"/>
        <v/>
      </c>
      <c r="E214" s="90" t="str">
        <f ca="1">+IF(D214&lt;&gt;"",D214*VLOOKUP(YEAR($C214),'Proyecciones DTF'!$B$4:$Y$112,3),"")</f>
        <v/>
      </c>
      <c r="F214" s="90" t="str">
        <f t="shared" ca="1" si="22"/>
        <v/>
      </c>
      <c r="G214" s="89" t="str">
        <f t="shared" ca="1" si="23"/>
        <v/>
      </c>
      <c r="H214" s="90" t="str">
        <f ca="1">+IF(G214&lt;&gt;"",G214/(COUNT(C214:$C$1217)),"")</f>
        <v/>
      </c>
      <c r="I214" s="89" t="str">
        <f t="shared" ca="1" si="26"/>
        <v/>
      </c>
    </row>
    <row r="215" spans="1:9" x14ac:dyDescent="0.25">
      <c r="A215" s="31">
        <v>198</v>
      </c>
      <c r="B215" s="81" t="str">
        <f t="shared" ca="1" si="24"/>
        <v/>
      </c>
      <c r="C215" s="82" t="str">
        <f t="shared" ca="1" si="25"/>
        <v/>
      </c>
      <c r="D215" s="89" t="str">
        <f t="shared" ca="1" si="21"/>
        <v/>
      </c>
      <c r="E215" s="90" t="str">
        <f ca="1">+IF(D215&lt;&gt;"",D215*VLOOKUP(YEAR($C215),'Proyecciones DTF'!$B$4:$Y$112,3),"")</f>
        <v/>
      </c>
      <c r="F215" s="90" t="str">
        <f t="shared" ca="1" si="22"/>
        <v/>
      </c>
      <c r="G215" s="89" t="str">
        <f t="shared" ca="1" si="23"/>
        <v/>
      </c>
      <c r="H215" s="90" t="str">
        <f ca="1">+IF(G215&lt;&gt;"",G215/(COUNT(C215:$C$1217)),"")</f>
        <v/>
      </c>
      <c r="I215" s="89" t="str">
        <f t="shared" ca="1" si="26"/>
        <v/>
      </c>
    </row>
    <row r="216" spans="1:9" x14ac:dyDescent="0.25">
      <c r="A216" s="31">
        <v>199</v>
      </c>
      <c r="B216" s="81" t="str">
        <f t="shared" ca="1" si="24"/>
        <v/>
      </c>
      <c r="C216" s="82" t="str">
        <f t="shared" ca="1" si="25"/>
        <v/>
      </c>
      <c r="D216" s="89" t="str">
        <f t="shared" ca="1" si="21"/>
        <v/>
      </c>
      <c r="E216" s="90" t="str">
        <f ca="1">+IF(D216&lt;&gt;"",D216*VLOOKUP(YEAR($C216),'Proyecciones DTF'!$B$4:$Y$112,3),"")</f>
        <v/>
      </c>
      <c r="F216" s="90" t="str">
        <f t="shared" ca="1" si="22"/>
        <v/>
      </c>
      <c r="G216" s="89" t="str">
        <f t="shared" ca="1" si="23"/>
        <v/>
      </c>
      <c r="H216" s="90" t="str">
        <f ca="1">+IF(G216&lt;&gt;"",G216/(COUNT(C216:$C$1217)),"")</f>
        <v/>
      </c>
      <c r="I216" s="89" t="str">
        <f t="shared" ca="1" si="26"/>
        <v/>
      </c>
    </row>
    <row r="217" spans="1:9" x14ac:dyDescent="0.25">
      <c r="A217" s="31">
        <v>200</v>
      </c>
      <c r="B217" s="81" t="str">
        <f t="shared" ca="1" si="24"/>
        <v/>
      </c>
      <c r="C217" s="82" t="str">
        <f t="shared" ca="1" si="25"/>
        <v/>
      </c>
      <c r="D217" s="89" t="str">
        <f t="shared" ca="1" si="21"/>
        <v/>
      </c>
      <c r="E217" s="90" t="str">
        <f ca="1">+IF(D217&lt;&gt;"",D217*VLOOKUP(YEAR($C217),'Proyecciones DTF'!$B$4:$Y$112,3),"")</f>
        <v/>
      </c>
      <c r="F217" s="90" t="str">
        <f t="shared" ca="1" si="22"/>
        <v/>
      </c>
      <c r="G217" s="89" t="str">
        <f t="shared" ca="1" si="23"/>
        <v/>
      </c>
      <c r="H217" s="90" t="str">
        <f ca="1">+IF(G217&lt;&gt;"",G217/(COUNT(C217:$C$1217)),"")</f>
        <v/>
      </c>
      <c r="I217" s="89" t="str">
        <f t="shared" ca="1" si="26"/>
        <v/>
      </c>
    </row>
    <row r="218" spans="1:9" x14ac:dyDescent="0.25">
      <c r="A218" s="31">
        <v>201</v>
      </c>
      <c r="B218" s="81" t="str">
        <f t="shared" ca="1" si="24"/>
        <v/>
      </c>
      <c r="C218" s="82" t="str">
        <f t="shared" ca="1" si="25"/>
        <v/>
      </c>
      <c r="D218" s="89" t="str">
        <f t="shared" ca="1" si="21"/>
        <v/>
      </c>
      <c r="E218" s="90" t="str">
        <f ca="1">+IF(D218&lt;&gt;"",D218*VLOOKUP(YEAR($C218),'Proyecciones DTF'!$B$4:$Y$112,3),"")</f>
        <v/>
      </c>
      <c r="F218" s="90" t="str">
        <f t="shared" ca="1" si="22"/>
        <v/>
      </c>
      <c r="G218" s="89" t="str">
        <f t="shared" ca="1" si="23"/>
        <v/>
      </c>
      <c r="H218" s="90" t="str">
        <f ca="1">+IF(G218&lt;&gt;"",G218/(COUNT(C218:$C$1217)),"")</f>
        <v/>
      </c>
      <c r="I218" s="89" t="str">
        <f t="shared" ca="1" si="26"/>
        <v/>
      </c>
    </row>
    <row r="219" spans="1:9" x14ac:dyDescent="0.25">
      <c r="A219" s="31">
        <v>202</v>
      </c>
      <c r="B219" s="81" t="str">
        <f t="shared" ca="1" si="24"/>
        <v/>
      </c>
      <c r="C219" s="82" t="str">
        <f t="shared" ca="1" si="25"/>
        <v/>
      </c>
      <c r="D219" s="89" t="str">
        <f t="shared" ca="1" si="21"/>
        <v/>
      </c>
      <c r="E219" s="90" t="str">
        <f ca="1">+IF(D219&lt;&gt;"",D219*VLOOKUP(YEAR($C219),'Proyecciones DTF'!$B$4:$Y$112,3),"")</f>
        <v/>
      </c>
      <c r="F219" s="90" t="str">
        <f t="shared" ca="1" si="22"/>
        <v/>
      </c>
      <c r="G219" s="89" t="str">
        <f t="shared" ca="1" si="23"/>
        <v/>
      </c>
      <c r="H219" s="90" t="str">
        <f ca="1">+IF(G219&lt;&gt;"",G219/(COUNT(C219:$C$1217)),"")</f>
        <v/>
      </c>
      <c r="I219" s="89" t="str">
        <f t="shared" ca="1" si="26"/>
        <v/>
      </c>
    </row>
    <row r="220" spans="1:9" x14ac:dyDescent="0.25">
      <c r="A220" s="31">
        <v>203</v>
      </c>
      <c r="B220" s="81" t="str">
        <f t="shared" ca="1" si="24"/>
        <v/>
      </c>
      <c r="C220" s="82" t="str">
        <f t="shared" ca="1" si="25"/>
        <v/>
      </c>
      <c r="D220" s="89" t="str">
        <f t="shared" ca="1" si="21"/>
        <v/>
      </c>
      <c r="E220" s="90" t="str">
        <f ca="1">+IF(D220&lt;&gt;"",D220*VLOOKUP(YEAR($C220),'Proyecciones DTF'!$B$4:$Y$112,3),"")</f>
        <v/>
      </c>
      <c r="F220" s="90" t="str">
        <f t="shared" ca="1" si="22"/>
        <v/>
      </c>
      <c r="G220" s="89" t="str">
        <f t="shared" ca="1" si="23"/>
        <v/>
      </c>
      <c r="H220" s="90" t="str">
        <f ca="1">+IF(G220&lt;&gt;"",G220/(COUNT(C220:$C$1217)),"")</f>
        <v/>
      </c>
      <c r="I220" s="89" t="str">
        <f t="shared" ca="1" si="26"/>
        <v/>
      </c>
    </row>
    <row r="221" spans="1:9" x14ac:dyDescent="0.25">
      <c r="A221" s="31">
        <v>204</v>
      </c>
      <c r="B221" s="81" t="str">
        <f t="shared" ca="1" si="24"/>
        <v/>
      </c>
      <c r="C221" s="82" t="str">
        <f t="shared" ca="1" si="25"/>
        <v/>
      </c>
      <c r="D221" s="89" t="str">
        <f t="shared" ca="1" si="21"/>
        <v/>
      </c>
      <c r="E221" s="90" t="str">
        <f ca="1">+IF(D221&lt;&gt;"",D221*VLOOKUP(YEAR($C221),'Proyecciones DTF'!$B$4:$Y$112,3),"")</f>
        <v/>
      </c>
      <c r="F221" s="90" t="str">
        <f t="shared" ca="1" si="22"/>
        <v/>
      </c>
      <c r="G221" s="89" t="str">
        <f t="shared" ca="1" si="23"/>
        <v/>
      </c>
      <c r="H221" s="90" t="str">
        <f ca="1">+IF(G221&lt;&gt;"",G221/(COUNT(C221:$C$1217)),"")</f>
        <v/>
      </c>
      <c r="I221" s="89" t="str">
        <f t="shared" ca="1" si="26"/>
        <v/>
      </c>
    </row>
    <row r="222" spans="1:9" x14ac:dyDescent="0.25">
      <c r="A222" s="31">
        <v>205</v>
      </c>
      <c r="B222" s="81" t="str">
        <f t="shared" ca="1" si="24"/>
        <v/>
      </c>
      <c r="C222" s="82" t="str">
        <f t="shared" ca="1" si="25"/>
        <v/>
      </c>
      <c r="D222" s="89" t="str">
        <f t="shared" ca="1" si="21"/>
        <v/>
      </c>
      <c r="E222" s="90" t="str">
        <f ca="1">+IF(D222&lt;&gt;"",D222*VLOOKUP(YEAR($C222),'Proyecciones DTF'!$B$4:$Y$112,3),"")</f>
        <v/>
      </c>
      <c r="F222" s="90" t="str">
        <f t="shared" ca="1" si="22"/>
        <v/>
      </c>
      <c r="G222" s="89" t="str">
        <f t="shared" ca="1" si="23"/>
        <v/>
      </c>
      <c r="H222" s="90" t="str">
        <f ca="1">+IF(G222&lt;&gt;"",G222/(COUNT(C222:$C$1217)),"")</f>
        <v/>
      </c>
      <c r="I222" s="89" t="str">
        <f t="shared" ca="1" si="26"/>
        <v/>
      </c>
    </row>
    <row r="223" spans="1:9" x14ac:dyDescent="0.25">
      <c r="A223" s="31">
        <v>206</v>
      </c>
      <c r="B223" s="81" t="str">
        <f t="shared" ca="1" si="24"/>
        <v/>
      </c>
      <c r="C223" s="82" t="str">
        <f t="shared" ca="1" si="25"/>
        <v/>
      </c>
      <c r="D223" s="89" t="str">
        <f t="shared" ca="1" si="21"/>
        <v/>
      </c>
      <c r="E223" s="90" t="str">
        <f ca="1">+IF(D223&lt;&gt;"",D223*VLOOKUP(YEAR($C223),'Proyecciones DTF'!$B$4:$Y$112,3),"")</f>
        <v/>
      </c>
      <c r="F223" s="90" t="str">
        <f t="shared" ca="1" si="22"/>
        <v/>
      </c>
      <c r="G223" s="89" t="str">
        <f t="shared" ca="1" si="23"/>
        <v/>
      </c>
      <c r="H223" s="90" t="str">
        <f ca="1">+IF(G223&lt;&gt;"",G223/(COUNT(C223:$C$1217)),"")</f>
        <v/>
      </c>
      <c r="I223" s="89" t="str">
        <f t="shared" ca="1" si="26"/>
        <v/>
      </c>
    </row>
    <row r="224" spans="1:9" x14ac:dyDescent="0.25">
      <c r="A224" s="31">
        <v>207</v>
      </c>
      <c r="B224" s="81" t="str">
        <f t="shared" ca="1" si="24"/>
        <v/>
      </c>
      <c r="C224" s="82" t="str">
        <f t="shared" ca="1" si="25"/>
        <v/>
      </c>
      <c r="D224" s="89" t="str">
        <f t="shared" ca="1" si="21"/>
        <v/>
      </c>
      <c r="E224" s="90" t="str">
        <f ca="1">+IF(D224&lt;&gt;"",D224*VLOOKUP(YEAR($C224),'Proyecciones DTF'!$B$4:$Y$112,3),"")</f>
        <v/>
      </c>
      <c r="F224" s="90" t="str">
        <f t="shared" ca="1" si="22"/>
        <v/>
      </c>
      <c r="G224" s="89" t="str">
        <f t="shared" ca="1" si="23"/>
        <v/>
      </c>
      <c r="H224" s="90" t="str">
        <f ca="1">+IF(G224&lt;&gt;"",G224/(COUNT(C224:$C$1217)),"")</f>
        <v/>
      </c>
      <c r="I224" s="89" t="str">
        <f t="shared" ca="1" si="26"/>
        <v/>
      </c>
    </row>
    <row r="225" spans="1:9" x14ac:dyDescent="0.25">
      <c r="A225" s="31">
        <v>208</v>
      </c>
      <c r="B225" s="81" t="str">
        <f t="shared" ca="1" si="24"/>
        <v/>
      </c>
      <c r="C225" s="82" t="str">
        <f t="shared" ca="1" si="25"/>
        <v/>
      </c>
      <c r="D225" s="89" t="str">
        <f t="shared" ca="1" si="21"/>
        <v/>
      </c>
      <c r="E225" s="90" t="str">
        <f ca="1">+IF(D225&lt;&gt;"",D225*VLOOKUP(YEAR($C225),'Proyecciones DTF'!$B$4:$Y$112,3),"")</f>
        <v/>
      </c>
      <c r="F225" s="90" t="str">
        <f t="shared" ca="1" si="22"/>
        <v/>
      </c>
      <c r="G225" s="89" t="str">
        <f t="shared" ca="1" si="23"/>
        <v/>
      </c>
      <c r="H225" s="90" t="str">
        <f ca="1">+IF(G225&lt;&gt;"",G225/(COUNT(C225:$C$1217)),"")</f>
        <v/>
      </c>
      <c r="I225" s="89" t="str">
        <f t="shared" ca="1" si="26"/>
        <v/>
      </c>
    </row>
    <row r="226" spans="1:9" x14ac:dyDescent="0.25">
      <c r="A226" s="31">
        <v>209</v>
      </c>
      <c r="B226" s="81" t="str">
        <f t="shared" ca="1" si="24"/>
        <v/>
      </c>
      <c r="C226" s="82" t="str">
        <f t="shared" ca="1" si="25"/>
        <v/>
      </c>
      <c r="D226" s="89" t="str">
        <f t="shared" ca="1" si="21"/>
        <v/>
      </c>
      <c r="E226" s="90" t="str">
        <f ca="1">+IF(D226&lt;&gt;"",D226*VLOOKUP(YEAR($C226),'Proyecciones DTF'!$B$4:$Y$112,3),"")</f>
        <v/>
      </c>
      <c r="F226" s="90" t="str">
        <f t="shared" ca="1" si="22"/>
        <v/>
      </c>
      <c r="G226" s="89" t="str">
        <f t="shared" ca="1" si="23"/>
        <v/>
      </c>
      <c r="H226" s="90" t="str">
        <f ca="1">+IF(G226&lt;&gt;"",G226/(COUNT(C226:$C$1217)),"")</f>
        <v/>
      </c>
      <c r="I226" s="89" t="str">
        <f t="shared" ca="1" si="26"/>
        <v/>
      </c>
    </row>
    <row r="227" spans="1:9" x14ac:dyDescent="0.25">
      <c r="A227" s="31">
        <v>210</v>
      </c>
      <c r="B227" s="81" t="str">
        <f t="shared" ca="1" si="24"/>
        <v/>
      </c>
      <c r="C227" s="82" t="str">
        <f t="shared" ca="1" si="25"/>
        <v/>
      </c>
      <c r="D227" s="89" t="str">
        <f t="shared" ca="1" si="21"/>
        <v/>
      </c>
      <c r="E227" s="90" t="str">
        <f ca="1">+IF(D227&lt;&gt;"",D227*VLOOKUP(YEAR($C227),'Proyecciones DTF'!$B$4:$Y$112,3),"")</f>
        <v/>
      </c>
      <c r="F227" s="90" t="str">
        <f t="shared" ca="1" si="22"/>
        <v/>
      </c>
      <c r="G227" s="89" t="str">
        <f t="shared" ca="1" si="23"/>
        <v/>
      </c>
      <c r="H227" s="90" t="str">
        <f ca="1">+IF(G227&lt;&gt;"",G227/(COUNT(C227:$C$1217)),"")</f>
        <v/>
      </c>
      <c r="I227" s="89" t="str">
        <f t="shared" ca="1" si="26"/>
        <v/>
      </c>
    </row>
    <row r="228" spans="1:9" x14ac:dyDescent="0.25">
      <c r="A228" s="31">
        <v>211</v>
      </c>
      <c r="B228" s="81" t="str">
        <f t="shared" ca="1" si="24"/>
        <v/>
      </c>
      <c r="C228" s="82" t="str">
        <f t="shared" ca="1" si="25"/>
        <v/>
      </c>
      <c r="D228" s="89" t="str">
        <f t="shared" ca="1" si="21"/>
        <v/>
      </c>
      <c r="E228" s="90" t="str">
        <f ca="1">+IF(D228&lt;&gt;"",D228*VLOOKUP(YEAR($C228),'Proyecciones DTF'!$B$4:$Y$112,3),"")</f>
        <v/>
      </c>
      <c r="F228" s="90" t="str">
        <f t="shared" ca="1" si="22"/>
        <v/>
      </c>
      <c r="G228" s="89" t="str">
        <f t="shared" ca="1" si="23"/>
        <v/>
      </c>
      <c r="H228" s="90" t="str">
        <f ca="1">+IF(G228&lt;&gt;"",G228/(COUNT(C228:$C$1217)),"")</f>
        <v/>
      </c>
      <c r="I228" s="89" t="str">
        <f t="shared" ca="1" si="26"/>
        <v/>
      </c>
    </row>
    <row r="229" spans="1:9" x14ac:dyDescent="0.25">
      <c r="A229" s="31">
        <v>212</v>
      </c>
      <c r="B229" s="81" t="str">
        <f t="shared" ca="1" si="24"/>
        <v/>
      </c>
      <c r="C229" s="82" t="str">
        <f t="shared" ca="1" si="25"/>
        <v/>
      </c>
      <c r="D229" s="89" t="str">
        <f t="shared" ca="1" si="21"/>
        <v/>
      </c>
      <c r="E229" s="90" t="str">
        <f ca="1">+IF(D229&lt;&gt;"",D229*VLOOKUP(YEAR($C229),'Proyecciones DTF'!$B$4:$Y$112,3),"")</f>
        <v/>
      </c>
      <c r="F229" s="90" t="str">
        <f t="shared" ca="1" si="22"/>
        <v/>
      </c>
      <c r="G229" s="89" t="str">
        <f t="shared" ca="1" si="23"/>
        <v/>
      </c>
      <c r="H229" s="90" t="str">
        <f ca="1">+IF(G229&lt;&gt;"",G229/(COUNT(C229:$C$1217)),"")</f>
        <v/>
      </c>
      <c r="I229" s="89" t="str">
        <f t="shared" ca="1" si="26"/>
        <v/>
      </c>
    </row>
    <row r="230" spans="1:9" x14ac:dyDescent="0.25">
      <c r="A230" s="31">
        <v>213</v>
      </c>
      <c r="B230" s="81" t="str">
        <f t="shared" ca="1" si="24"/>
        <v/>
      </c>
      <c r="C230" s="82" t="str">
        <f t="shared" ca="1" si="25"/>
        <v/>
      </c>
      <c r="D230" s="89" t="str">
        <f t="shared" ca="1" si="21"/>
        <v/>
      </c>
      <c r="E230" s="90" t="str">
        <f ca="1">+IF(D230&lt;&gt;"",D230*VLOOKUP(YEAR($C230),'Proyecciones DTF'!$B$4:$Y$112,3),"")</f>
        <v/>
      </c>
      <c r="F230" s="90" t="str">
        <f t="shared" ca="1" si="22"/>
        <v/>
      </c>
      <c r="G230" s="89" t="str">
        <f t="shared" ca="1" si="23"/>
        <v/>
      </c>
      <c r="H230" s="90" t="str">
        <f ca="1">+IF(G230&lt;&gt;"",G230/(COUNT(C230:$C$1217)),"")</f>
        <v/>
      </c>
      <c r="I230" s="89" t="str">
        <f t="shared" ca="1" si="26"/>
        <v/>
      </c>
    </row>
    <row r="231" spans="1:9" x14ac:dyDescent="0.25">
      <c r="A231" s="31">
        <v>214</v>
      </c>
      <c r="B231" s="81" t="str">
        <f t="shared" ca="1" si="24"/>
        <v/>
      </c>
      <c r="C231" s="82" t="str">
        <f t="shared" ca="1" si="25"/>
        <v/>
      </c>
      <c r="D231" s="89" t="str">
        <f t="shared" ca="1" si="21"/>
        <v/>
      </c>
      <c r="E231" s="90" t="str">
        <f ca="1">+IF(D231&lt;&gt;"",D231*VLOOKUP(YEAR($C231),'Proyecciones DTF'!$B$4:$Y$112,3),"")</f>
        <v/>
      </c>
      <c r="F231" s="90" t="str">
        <f t="shared" ca="1" si="22"/>
        <v/>
      </c>
      <c r="G231" s="89" t="str">
        <f t="shared" ca="1" si="23"/>
        <v/>
      </c>
      <c r="H231" s="90" t="str">
        <f ca="1">+IF(G231&lt;&gt;"",G231/(COUNT(C231:$C$1217)),"")</f>
        <v/>
      </c>
      <c r="I231" s="89" t="str">
        <f t="shared" ca="1" si="26"/>
        <v/>
      </c>
    </row>
    <row r="232" spans="1:9" x14ac:dyDescent="0.25">
      <c r="A232" s="31">
        <v>215</v>
      </c>
      <c r="B232" s="81" t="str">
        <f t="shared" ca="1" si="24"/>
        <v/>
      </c>
      <c r="C232" s="82" t="str">
        <f t="shared" ca="1" si="25"/>
        <v/>
      </c>
      <c r="D232" s="89" t="str">
        <f t="shared" ca="1" si="21"/>
        <v/>
      </c>
      <c r="E232" s="90" t="str">
        <f ca="1">+IF(D232&lt;&gt;"",D232*VLOOKUP(YEAR($C232),'Proyecciones DTF'!$B$4:$Y$112,3),"")</f>
        <v/>
      </c>
      <c r="F232" s="90" t="str">
        <f t="shared" ca="1" si="22"/>
        <v/>
      </c>
      <c r="G232" s="89" t="str">
        <f t="shared" ca="1" si="23"/>
        <v/>
      </c>
      <c r="H232" s="90" t="str">
        <f ca="1">+IF(G232&lt;&gt;"",G232/(COUNT(C232:$C$1217)),"")</f>
        <v/>
      </c>
      <c r="I232" s="89" t="str">
        <f t="shared" ca="1" si="26"/>
        <v/>
      </c>
    </row>
    <row r="233" spans="1:9" x14ac:dyDescent="0.25">
      <c r="A233" s="31">
        <v>216</v>
      </c>
      <c r="B233" s="81" t="str">
        <f t="shared" ca="1" si="24"/>
        <v/>
      </c>
      <c r="C233" s="82" t="str">
        <f t="shared" ca="1" si="25"/>
        <v/>
      </c>
      <c r="D233" s="89" t="str">
        <f t="shared" ca="1" si="21"/>
        <v/>
      </c>
      <c r="E233" s="90" t="str">
        <f ca="1">+IF(D233&lt;&gt;"",D233*VLOOKUP(YEAR($C233),'Proyecciones DTF'!$B$4:$Y$112,3),"")</f>
        <v/>
      </c>
      <c r="F233" s="90" t="str">
        <f t="shared" ca="1" si="22"/>
        <v/>
      </c>
      <c r="G233" s="89" t="str">
        <f t="shared" ca="1" si="23"/>
        <v/>
      </c>
      <c r="H233" s="90" t="str">
        <f ca="1">+IF(G233&lt;&gt;"",G233/(COUNT(C233:$C$1217)),"")</f>
        <v/>
      </c>
      <c r="I233" s="89" t="str">
        <f t="shared" ca="1" si="26"/>
        <v/>
      </c>
    </row>
    <row r="234" spans="1:9" x14ac:dyDescent="0.25">
      <c r="A234" s="31">
        <v>217</v>
      </c>
      <c r="B234" s="81" t="str">
        <f t="shared" ca="1" si="24"/>
        <v/>
      </c>
      <c r="C234" s="82" t="str">
        <f t="shared" ca="1" si="25"/>
        <v/>
      </c>
      <c r="D234" s="89" t="str">
        <f t="shared" ca="1" si="21"/>
        <v/>
      </c>
      <c r="E234" s="90" t="str">
        <f ca="1">+IF(D234&lt;&gt;"",D234*VLOOKUP(YEAR($C234),'Proyecciones DTF'!$B$4:$Y$112,3),"")</f>
        <v/>
      </c>
      <c r="F234" s="90" t="str">
        <f t="shared" ca="1" si="22"/>
        <v/>
      </c>
      <c r="G234" s="89" t="str">
        <f t="shared" ca="1" si="23"/>
        <v/>
      </c>
      <c r="H234" s="90" t="str">
        <f ca="1">+IF(G234&lt;&gt;"",G234/(COUNT(C234:$C$1217)),"")</f>
        <v/>
      </c>
      <c r="I234" s="89" t="str">
        <f t="shared" ca="1" si="26"/>
        <v/>
      </c>
    </row>
    <row r="235" spans="1:9" x14ac:dyDescent="0.25">
      <c r="A235" s="31">
        <v>218</v>
      </c>
      <c r="B235" s="81" t="str">
        <f t="shared" ca="1" si="24"/>
        <v/>
      </c>
      <c r="C235" s="82" t="str">
        <f t="shared" ca="1" si="25"/>
        <v/>
      </c>
      <c r="D235" s="89" t="str">
        <f t="shared" ca="1" si="21"/>
        <v/>
      </c>
      <c r="E235" s="90" t="str">
        <f ca="1">+IF(D235&lt;&gt;"",D235*VLOOKUP(YEAR($C235),'Proyecciones DTF'!$B$4:$Y$112,3),"")</f>
        <v/>
      </c>
      <c r="F235" s="90" t="str">
        <f t="shared" ca="1" si="22"/>
        <v/>
      </c>
      <c r="G235" s="89" t="str">
        <f t="shared" ca="1" si="23"/>
        <v/>
      </c>
      <c r="H235" s="90" t="str">
        <f ca="1">+IF(G235&lt;&gt;"",G235/(COUNT(C235:$C$1217)),"")</f>
        <v/>
      </c>
      <c r="I235" s="89" t="str">
        <f t="shared" ca="1" si="26"/>
        <v/>
      </c>
    </row>
    <row r="236" spans="1:9" x14ac:dyDescent="0.25">
      <c r="A236" s="31">
        <v>219</v>
      </c>
      <c r="B236" s="81" t="str">
        <f t="shared" ca="1" si="24"/>
        <v/>
      </c>
      <c r="C236" s="82" t="str">
        <f t="shared" ca="1" si="25"/>
        <v/>
      </c>
      <c r="D236" s="89" t="str">
        <f t="shared" ca="1" si="21"/>
        <v/>
      </c>
      <c r="E236" s="90" t="str">
        <f ca="1">+IF(D236&lt;&gt;"",D236*VLOOKUP(YEAR($C236),'Proyecciones DTF'!$B$4:$Y$112,3),"")</f>
        <v/>
      </c>
      <c r="F236" s="90" t="str">
        <f t="shared" ca="1" si="22"/>
        <v/>
      </c>
      <c r="G236" s="89" t="str">
        <f t="shared" ca="1" si="23"/>
        <v/>
      </c>
      <c r="H236" s="90" t="str">
        <f ca="1">+IF(G236&lt;&gt;"",G236/(COUNT(C236:$C$1217)),"")</f>
        <v/>
      </c>
      <c r="I236" s="89" t="str">
        <f t="shared" ca="1" si="26"/>
        <v/>
      </c>
    </row>
    <row r="237" spans="1:9" x14ac:dyDescent="0.25">
      <c r="A237" s="31">
        <v>220</v>
      </c>
      <c r="B237" s="81" t="str">
        <f t="shared" ca="1" si="24"/>
        <v/>
      </c>
      <c r="C237" s="82" t="str">
        <f t="shared" ca="1" si="25"/>
        <v/>
      </c>
      <c r="D237" s="89" t="str">
        <f t="shared" ca="1" si="21"/>
        <v/>
      </c>
      <c r="E237" s="90" t="str">
        <f ca="1">+IF(D237&lt;&gt;"",D237*VLOOKUP(YEAR($C237),'Proyecciones DTF'!$B$4:$Y$112,3),"")</f>
        <v/>
      </c>
      <c r="F237" s="90" t="str">
        <f t="shared" ca="1" si="22"/>
        <v/>
      </c>
      <c r="G237" s="89" t="str">
        <f t="shared" ca="1" si="23"/>
        <v/>
      </c>
      <c r="H237" s="90" t="str">
        <f ca="1">+IF(G237&lt;&gt;"",G237/(COUNT(C237:$C$1217)),"")</f>
        <v/>
      </c>
      <c r="I237" s="89" t="str">
        <f t="shared" ca="1" si="26"/>
        <v/>
      </c>
    </row>
    <row r="238" spans="1:9" x14ac:dyDescent="0.25">
      <c r="A238" s="31">
        <v>221</v>
      </c>
      <c r="B238" s="81" t="str">
        <f t="shared" ca="1" si="24"/>
        <v/>
      </c>
      <c r="C238" s="82" t="str">
        <f t="shared" ca="1" si="25"/>
        <v/>
      </c>
      <c r="D238" s="89" t="str">
        <f t="shared" ca="1" si="21"/>
        <v/>
      </c>
      <c r="E238" s="90" t="str">
        <f ca="1">+IF(D238&lt;&gt;"",D238*VLOOKUP(YEAR($C238),'Proyecciones DTF'!$B$4:$Y$112,3),"")</f>
        <v/>
      </c>
      <c r="F238" s="90" t="str">
        <f t="shared" ca="1" si="22"/>
        <v/>
      </c>
      <c r="G238" s="89" t="str">
        <f t="shared" ca="1" si="23"/>
        <v/>
      </c>
      <c r="H238" s="90" t="str">
        <f ca="1">+IF(G238&lt;&gt;"",G238/(COUNT(C238:$C$1217)),"")</f>
        <v/>
      </c>
      <c r="I238" s="89" t="str">
        <f t="shared" ca="1" si="26"/>
        <v/>
      </c>
    </row>
    <row r="239" spans="1:9" x14ac:dyDescent="0.25">
      <c r="A239" s="31">
        <v>222</v>
      </c>
      <c r="B239" s="81" t="str">
        <f t="shared" ca="1" si="24"/>
        <v/>
      </c>
      <c r="C239" s="82" t="str">
        <f t="shared" ca="1" si="25"/>
        <v/>
      </c>
      <c r="D239" s="89" t="str">
        <f t="shared" ca="1" si="21"/>
        <v/>
      </c>
      <c r="E239" s="90" t="str">
        <f ca="1">+IF(D239&lt;&gt;"",D239*VLOOKUP(YEAR($C239),'Proyecciones DTF'!$B$4:$Y$112,3),"")</f>
        <v/>
      </c>
      <c r="F239" s="90" t="str">
        <f t="shared" ca="1" si="22"/>
        <v/>
      </c>
      <c r="G239" s="89" t="str">
        <f t="shared" ca="1" si="23"/>
        <v/>
      </c>
      <c r="H239" s="90" t="str">
        <f ca="1">+IF(G239&lt;&gt;"",G239/(COUNT(C239:$C$1217)),"")</f>
        <v/>
      </c>
      <c r="I239" s="89" t="str">
        <f t="shared" ca="1" si="26"/>
        <v/>
      </c>
    </row>
    <row r="240" spans="1:9" x14ac:dyDescent="0.25">
      <c r="A240" s="31">
        <v>223</v>
      </c>
      <c r="B240" s="81" t="str">
        <f t="shared" ca="1" si="24"/>
        <v/>
      </c>
      <c r="C240" s="82" t="str">
        <f t="shared" ca="1" si="25"/>
        <v/>
      </c>
      <c r="D240" s="89" t="str">
        <f t="shared" ca="1" si="21"/>
        <v/>
      </c>
      <c r="E240" s="90" t="str">
        <f ca="1">+IF(D240&lt;&gt;"",D240*VLOOKUP(YEAR($C240),'Proyecciones DTF'!$B$4:$Y$112,3),"")</f>
        <v/>
      </c>
      <c r="F240" s="90" t="str">
        <f t="shared" ca="1" si="22"/>
        <v/>
      </c>
      <c r="G240" s="89" t="str">
        <f t="shared" ca="1" si="23"/>
        <v/>
      </c>
      <c r="H240" s="90" t="str">
        <f ca="1">+IF(G240&lt;&gt;"",G240/(COUNT(C240:$C$1217)),"")</f>
        <v/>
      </c>
      <c r="I240" s="89" t="str">
        <f t="shared" ca="1" si="26"/>
        <v/>
      </c>
    </row>
    <row r="241" spans="1:9" x14ac:dyDescent="0.25">
      <c r="A241" s="31">
        <v>224</v>
      </c>
      <c r="B241" s="81" t="str">
        <f t="shared" ca="1" si="24"/>
        <v/>
      </c>
      <c r="C241" s="82" t="str">
        <f t="shared" ca="1" si="25"/>
        <v/>
      </c>
      <c r="D241" s="89" t="str">
        <f t="shared" ca="1" si="21"/>
        <v/>
      </c>
      <c r="E241" s="90" t="str">
        <f ca="1">+IF(D241&lt;&gt;"",D241*VLOOKUP(YEAR($C241),'Proyecciones DTF'!$B$4:$Y$112,3),"")</f>
        <v/>
      </c>
      <c r="F241" s="90" t="str">
        <f t="shared" ca="1" si="22"/>
        <v/>
      </c>
      <c r="G241" s="89" t="str">
        <f t="shared" ca="1" si="23"/>
        <v/>
      </c>
      <c r="H241" s="90" t="str">
        <f ca="1">+IF(G241&lt;&gt;"",G241/(COUNT(C241:$C$1217)),"")</f>
        <v/>
      </c>
      <c r="I241" s="89" t="str">
        <f t="shared" ca="1" si="26"/>
        <v/>
      </c>
    </row>
    <row r="242" spans="1:9" x14ac:dyDescent="0.25">
      <c r="A242" s="31">
        <v>225</v>
      </c>
      <c r="B242" s="81" t="str">
        <f t="shared" ca="1" si="24"/>
        <v/>
      </c>
      <c r="C242" s="82" t="str">
        <f t="shared" ca="1" si="25"/>
        <v/>
      </c>
      <c r="D242" s="89" t="str">
        <f t="shared" ca="1" si="21"/>
        <v/>
      </c>
      <c r="E242" s="90" t="str">
        <f ca="1">+IF(D242&lt;&gt;"",D242*VLOOKUP(YEAR($C242),'Proyecciones DTF'!$B$4:$Y$112,3),"")</f>
        <v/>
      </c>
      <c r="F242" s="90" t="str">
        <f t="shared" ca="1" si="22"/>
        <v/>
      </c>
      <c r="G242" s="89" t="str">
        <f t="shared" ca="1" si="23"/>
        <v/>
      </c>
      <c r="H242" s="90" t="str">
        <f ca="1">+IF(G242&lt;&gt;"",G242/(COUNT(C242:$C$1217)),"")</f>
        <v/>
      </c>
      <c r="I242" s="89" t="str">
        <f t="shared" ca="1" si="26"/>
        <v/>
      </c>
    </row>
    <row r="243" spans="1:9" x14ac:dyDescent="0.25">
      <c r="A243" s="31">
        <v>226</v>
      </c>
      <c r="B243" s="81" t="str">
        <f t="shared" ca="1" si="24"/>
        <v/>
      </c>
      <c r="C243" s="82" t="str">
        <f t="shared" ca="1" si="25"/>
        <v/>
      </c>
      <c r="D243" s="89" t="str">
        <f t="shared" ca="1" si="21"/>
        <v/>
      </c>
      <c r="E243" s="90" t="str">
        <f ca="1">+IF(D243&lt;&gt;"",D243*VLOOKUP(YEAR($C243),'Proyecciones DTF'!$B$4:$Y$112,3),"")</f>
        <v/>
      </c>
      <c r="F243" s="90" t="str">
        <f t="shared" ca="1" si="22"/>
        <v/>
      </c>
      <c r="G243" s="89" t="str">
        <f t="shared" ca="1" si="23"/>
        <v/>
      </c>
      <c r="H243" s="90" t="str">
        <f ca="1">+IF(G243&lt;&gt;"",G243/(COUNT(C243:$C$1217)),"")</f>
        <v/>
      </c>
      <c r="I243" s="89" t="str">
        <f t="shared" ca="1" si="26"/>
        <v/>
      </c>
    </row>
    <row r="244" spans="1:9" x14ac:dyDescent="0.25">
      <c r="A244" s="31">
        <v>227</v>
      </c>
      <c r="B244" s="81" t="str">
        <f t="shared" ca="1" si="24"/>
        <v/>
      </c>
      <c r="C244" s="82" t="str">
        <f t="shared" ca="1" si="25"/>
        <v/>
      </c>
      <c r="D244" s="89" t="str">
        <f t="shared" ca="1" si="21"/>
        <v/>
      </c>
      <c r="E244" s="90" t="str">
        <f ca="1">+IF(D244&lt;&gt;"",D244*VLOOKUP(YEAR($C244),'Proyecciones DTF'!$B$4:$Y$112,3),"")</f>
        <v/>
      </c>
      <c r="F244" s="90" t="str">
        <f t="shared" ca="1" si="22"/>
        <v/>
      </c>
      <c r="G244" s="89" t="str">
        <f t="shared" ca="1" si="23"/>
        <v/>
      </c>
      <c r="H244" s="90" t="str">
        <f ca="1">+IF(G244&lt;&gt;"",G244/(COUNT(C244:$C$1217)),"")</f>
        <v/>
      </c>
      <c r="I244" s="89" t="str">
        <f t="shared" ca="1" si="26"/>
        <v/>
      </c>
    </row>
    <row r="245" spans="1:9" x14ac:dyDescent="0.25">
      <c r="A245" s="31">
        <v>228</v>
      </c>
      <c r="B245" s="81" t="str">
        <f t="shared" ca="1" si="24"/>
        <v/>
      </c>
      <c r="C245" s="82" t="str">
        <f t="shared" ca="1" si="25"/>
        <v/>
      </c>
      <c r="D245" s="89" t="str">
        <f t="shared" ca="1" si="21"/>
        <v/>
      </c>
      <c r="E245" s="90" t="str">
        <f ca="1">+IF(D245&lt;&gt;"",D245*VLOOKUP(YEAR($C245),'Proyecciones DTF'!$B$4:$Y$112,3),"")</f>
        <v/>
      </c>
      <c r="F245" s="90" t="str">
        <f t="shared" ca="1" si="22"/>
        <v/>
      </c>
      <c r="G245" s="89" t="str">
        <f t="shared" ca="1" si="23"/>
        <v/>
      </c>
      <c r="H245" s="90" t="str">
        <f ca="1">+IF(G245&lt;&gt;"",G245/(COUNT(C245:$C$1217)),"")</f>
        <v/>
      </c>
      <c r="I245" s="89" t="str">
        <f t="shared" ca="1" si="26"/>
        <v/>
      </c>
    </row>
    <row r="246" spans="1:9" x14ac:dyDescent="0.25">
      <c r="A246" s="31">
        <v>229</v>
      </c>
      <c r="B246" s="81" t="str">
        <f t="shared" ca="1" si="24"/>
        <v/>
      </c>
      <c r="C246" s="82" t="str">
        <f t="shared" ca="1" si="25"/>
        <v/>
      </c>
      <c r="D246" s="89" t="str">
        <f t="shared" ca="1" si="21"/>
        <v/>
      </c>
      <c r="E246" s="90" t="str">
        <f ca="1">+IF(D246&lt;&gt;"",D246*VLOOKUP(YEAR($C246),'Proyecciones DTF'!$B$4:$Y$112,3),"")</f>
        <v/>
      </c>
      <c r="F246" s="90" t="str">
        <f t="shared" ca="1" si="22"/>
        <v/>
      </c>
      <c r="G246" s="89" t="str">
        <f t="shared" ca="1" si="23"/>
        <v/>
      </c>
      <c r="H246" s="90" t="str">
        <f ca="1">+IF(G246&lt;&gt;"",G246/(COUNT(C246:$C$1217)),"")</f>
        <v/>
      </c>
      <c r="I246" s="89" t="str">
        <f t="shared" ca="1" si="26"/>
        <v/>
      </c>
    </row>
    <row r="247" spans="1:9" x14ac:dyDescent="0.25">
      <c r="A247" s="31">
        <v>230</v>
      </c>
      <c r="B247" s="81" t="str">
        <f t="shared" ca="1" si="24"/>
        <v/>
      </c>
      <c r="C247" s="82" t="str">
        <f t="shared" ca="1" si="25"/>
        <v/>
      </c>
      <c r="D247" s="89" t="str">
        <f t="shared" ca="1" si="21"/>
        <v/>
      </c>
      <c r="E247" s="90" t="str">
        <f ca="1">+IF(D247&lt;&gt;"",D247*VLOOKUP(YEAR($C247),'Proyecciones DTF'!$B$4:$Y$112,3),"")</f>
        <v/>
      </c>
      <c r="F247" s="90" t="str">
        <f t="shared" ca="1" si="22"/>
        <v/>
      </c>
      <c r="G247" s="89" t="str">
        <f t="shared" ca="1" si="23"/>
        <v/>
      </c>
      <c r="H247" s="90" t="str">
        <f ca="1">+IF(G247&lt;&gt;"",G247/(COUNT(C247:$C$1217)),"")</f>
        <v/>
      </c>
      <c r="I247" s="89" t="str">
        <f t="shared" ca="1" si="26"/>
        <v/>
      </c>
    </row>
    <row r="248" spans="1:9" x14ac:dyDescent="0.25">
      <c r="A248" s="31">
        <v>231</v>
      </c>
      <c r="B248" s="81" t="str">
        <f t="shared" ca="1" si="24"/>
        <v/>
      </c>
      <c r="C248" s="82" t="str">
        <f t="shared" ca="1" si="25"/>
        <v/>
      </c>
      <c r="D248" s="89" t="str">
        <f t="shared" ca="1" si="21"/>
        <v/>
      </c>
      <c r="E248" s="90" t="str">
        <f ca="1">+IF(D248&lt;&gt;"",D248*VLOOKUP(YEAR($C248),'Proyecciones DTF'!$B$4:$Y$112,3),"")</f>
        <v/>
      </c>
      <c r="F248" s="90" t="str">
        <f t="shared" ca="1" si="22"/>
        <v/>
      </c>
      <c r="G248" s="89" t="str">
        <f t="shared" ca="1" si="23"/>
        <v/>
      </c>
      <c r="H248" s="90" t="str">
        <f ca="1">+IF(G248&lt;&gt;"",G248/(COUNT(C248:$C$1217)),"")</f>
        <v/>
      </c>
      <c r="I248" s="89" t="str">
        <f t="shared" ca="1" si="26"/>
        <v/>
      </c>
    </row>
    <row r="249" spans="1:9" x14ac:dyDescent="0.25">
      <c r="A249" s="31">
        <v>232</v>
      </c>
      <c r="B249" s="81" t="str">
        <f t="shared" ca="1" si="24"/>
        <v/>
      </c>
      <c r="C249" s="82" t="str">
        <f t="shared" ca="1" si="25"/>
        <v/>
      </c>
      <c r="D249" s="89" t="str">
        <f t="shared" ca="1" si="21"/>
        <v/>
      </c>
      <c r="E249" s="90" t="str">
        <f ca="1">+IF(D249&lt;&gt;"",D249*VLOOKUP(YEAR($C249),'Proyecciones DTF'!$B$4:$Y$112,3),"")</f>
        <v/>
      </c>
      <c r="F249" s="90" t="str">
        <f t="shared" ca="1" si="22"/>
        <v/>
      </c>
      <c r="G249" s="89" t="str">
        <f t="shared" ca="1" si="23"/>
        <v/>
      </c>
      <c r="H249" s="90" t="str">
        <f ca="1">+IF(G249&lt;&gt;"",G249/(COUNT(C249:$C$1217)),"")</f>
        <v/>
      </c>
      <c r="I249" s="89" t="str">
        <f t="shared" ca="1" si="26"/>
        <v/>
      </c>
    </row>
    <row r="250" spans="1:9" x14ac:dyDescent="0.25">
      <c r="A250" s="31">
        <v>233</v>
      </c>
      <c r="B250" s="81" t="str">
        <f t="shared" ca="1" si="24"/>
        <v/>
      </c>
      <c r="C250" s="82" t="str">
        <f t="shared" ca="1" si="25"/>
        <v/>
      </c>
      <c r="D250" s="89" t="str">
        <f t="shared" ca="1" si="21"/>
        <v/>
      </c>
      <c r="E250" s="90" t="str">
        <f ca="1">+IF(D250&lt;&gt;"",D250*VLOOKUP(YEAR($C250),'Proyecciones DTF'!$B$4:$Y$112,3),"")</f>
        <v/>
      </c>
      <c r="F250" s="90" t="str">
        <f t="shared" ca="1" si="22"/>
        <v/>
      </c>
      <c r="G250" s="89" t="str">
        <f t="shared" ca="1" si="23"/>
        <v/>
      </c>
      <c r="H250" s="90" t="str">
        <f ca="1">+IF(G250&lt;&gt;"",G250/(COUNT(C250:$C$1217)),"")</f>
        <v/>
      </c>
      <c r="I250" s="89" t="str">
        <f t="shared" ca="1" si="26"/>
        <v/>
      </c>
    </row>
    <row r="251" spans="1:9" x14ac:dyDescent="0.25">
      <c r="A251" s="31">
        <v>234</v>
      </c>
      <c r="B251" s="81" t="str">
        <f t="shared" ca="1" si="24"/>
        <v/>
      </c>
      <c r="C251" s="82" t="str">
        <f t="shared" ca="1" si="25"/>
        <v/>
      </c>
      <c r="D251" s="89" t="str">
        <f t="shared" ca="1" si="21"/>
        <v/>
      </c>
      <c r="E251" s="90" t="str">
        <f ca="1">+IF(D251&lt;&gt;"",D251*VLOOKUP(YEAR($C251),'Proyecciones DTF'!$B$4:$Y$112,3),"")</f>
        <v/>
      </c>
      <c r="F251" s="90" t="str">
        <f t="shared" ca="1" si="22"/>
        <v/>
      </c>
      <c r="G251" s="89" t="str">
        <f t="shared" ca="1" si="23"/>
        <v/>
      </c>
      <c r="H251" s="90" t="str">
        <f ca="1">+IF(G251&lt;&gt;"",G251/(COUNT(C251:$C$1217)),"")</f>
        <v/>
      </c>
      <c r="I251" s="89" t="str">
        <f t="shared" ca="1" si="26"/>
        <v/>
      </c>
    </row>
    <row r="252" spans="1:9" x14ac:dyDescent="0.25">
      <c r="A252" s="31">
        <v>235</v>
      </c>
      <c r="B252" s="81" t="str">
        <f t="shared" ca="1" si="24"/>
        <v/>
      </c>
      <c r="C252" s="82" t="str">
        <f t="shared" ca="1" si="25"/>
        <v/>
      </c>
      <c r="D252" s="89" t="str">
        <f t="shared" ca="1" si="21"/>
        <v/>
      </c>
      <c r="E252" s="90" t="str">
        <f ca="1">+IF(D252&lt;&gt;"",D252*VLOOKUP(YEAR($C252),'Proyecciones DTF'!$B$4:$Y$112,3),"")</f>
        <v/>
      </c>
      <c r="F252" s="90" t="str">
        <f t="shared" ca="1" si="22"/>
        <v/>
      </c>
      <c r="G252" s="89" t="str">
        <f t="shared" ca="1" si="23"/>
        <v/>
      </c>
      <c r="H252" s="90" t="str">
        <f ca="1">+IF(G252&lt;&gt;"",G252/(COUNT(C252:$C$1217)),"")</f>
        <v/>
      </c>
      <c r="I252" s="89" t="str">
        <f t="shared" ca="1" si="26"/>
        <v/>
      </c>
    </row>
    <row r="253" spans="1:9" x14ac:dyDescent="0.25">
      <c r="A253" s="31">
        <v>236</v>
      </c>
      <c r="B253" s="81" t="str">
        <f t="shared" ca="1" si="24"/>
        <v/>
      </c>
      <c r="C253" s="82" t="str">
        <f t="shared" ca="1" si="25"/>
        <v/>
      </c>
      <c r="D253" s="89" t="str">
        <f t="shared" ca="1" si="21"/>
        <v/>
      </c>
      <c r="E253" s="90" t="str">
        <f ca="1">+IF(D253&lt;&gt;"",D253*VLOOKUP(YEAR($C253),'Proyecciones DTF'!$B$4:$Y$112,3),"")</f>
        <v/>
      </c>
      <c r="F253" s="90" t="str">
        <f t="shared" ca="1" si="22"/>
        <v/>
      </c>
      <c r="G253" s="89" t="str">
        <f t="shared" ca="1" si="23"/>
        <v/>
      </c>
      <c r="H253" s="90" t="str">
        <f ca="1">+IF(G253&lt;&gt;"",G253/(COUNT(C253:$C$1217)),"")</f>
        <v/>
      </c>
      <c r="I253" s="89" t="str">
        <f t="shared" ca="1" si="26"/>
        <v/>
      </c>
    </row>
    <row r="254" spans="1:9" x14ac:dyDescent="0.25">
      <c r="A254" s="31">
        <v>237</v>
      </c>
      <c r="B254" s="81" t="str">
        <f t="shared" ca="1" si="24"/>
        <v/>
      </c>
      <c r="C254" s="82" t="str">
        <f t="shared" ca="1" si="25"/>
        <v/>
      </c>
      <c r="D254" s="89" t="str">
        <f t="shared" ca="1" si="21"/>
        <v/>
      </c>
      <c r="E254" s="90" t="str">
        <f ca="1">+IF(D254&lt;&gt;"",D254*VLOOKUP(YEAR($C254),'Proyecciones DTF'!$B$4:$Y$112,3),"")</f>
        <v/>
      </c>
      <c r="F254" s="90" t="str">
        <f t="shared" ca="1" si="22"/>
        <v/>
      </c>
      <c r="G254" s="89" t="str">
        <f t="shared" ca="1" si="23"/>
        <v/>
      </c>
      <c r="H254" s="90" t="str">
        <f ca="1">+IF(G254&lt;&gt;"",G254/(COUNT(C254:$C$1217)),"")</f>
        <v/>
      </c>
      <c r="I254" s="89" t="str">
        <f t="shared" ca="1" si="26"/>
        <v/>
      </c>
    </row>
    <row r="255" spans="1:9" x14ac:dyDescent="0.25">
      <c r="A255" s="31">
        <v>238</v>
      </c>
      <c r="B255" s="81" t="str">
        <f t="shared" ca="1" si="24"/>
        <v/>
      </c>
      <c r="C255" s="82" t="str">
        <f t="shared" ca="1" si="25"/>
        <v/>
      </c>
      <c r="D255" s="89" t="str">
        <f t="shared" ca="1" si="21"/>
        <v/>
      </c>
      <c r="E255" s="90" t="str">
        <f ca="1">+IF(D255&lt;&gt;"",D255*VLOOKUP(YEAR($C255),'Proyecciones DTF'!$B$4:$Y$112,3),"")</f>
        <v/>
      </c>
      <c r="F255" s="90" t="str">
        <f t="shared" ca="1" si="22"/>
        <v/>
      </c>
      <c r="G255" s="89" t="str">
        <f t="shared" ca="1" si="23"/>
        <v/>
      </c>
      <c r="H255" s="90" t="str">
        <f ca="1">+IF(G255&lt;&gt;"",G255/(COUNT(C255:$C$1217)),"")</f>
        <v/>
      </c>
      <c r="I255" s="89" t="str">
        <f t="shared" ca="1" si="26"/>
        <v/>
      </c>
    </row>
    <row r="256" spans="1:9" x14ac:dyDescent="0.25">
      <c r="A256" s="31">
        <v>239</v>
      </c>
      <c r="B256" s="81" t="str">
        <f t="shared" ca="1" si="24"/>
        <v/>
      </c>
      <c r="C256" s="82" t="str">
        <f t="shared" ca="1" si="25"/>
        <v/>
      </c>
      <c r="D256" s="89" t="str">
        <f t="shared" ca="1" si="21"/>
        <v/>
      </c>
      <c r="E256" s="90" t="str">
        <f ca="1">+IF(D256&lt;&gt;"",D256*VLOOKUP(YEAR($C256),'Proyecciones DTF'!$B$4:$Y$112,3),"")</f>
        <v/>
      </c>
      <c r="F256" s="90" t="str">
        <f t="shared" ca="1" si="22"/>
        <v/>
      </c>
      <c r="G256" s="89" t="str">
        <f t="shared" ca="1" si="23"/>
        <v/>
      </c>
      <c r="H256" s="90" t="str">
        <f ca="1">+IF(G256&lt;&gt;"",G256/(COUNT(C256:$C$1217)),"")</f>
        <v/>
      </c>
      <c r="I256" s="89" t="str">
        <f t="shared" ca="1" si="26"/>
        <v/>
      </c>
    </row>
    <row r="257" spans="1:9" x14ac:dyDescent="0.25">
      <c r="A257" s="31">
        <v>240</v>
      </c>
      <c r="B257" s="81" t="str">
        <f t="shared" ca="1" si="24"/>
        <v/>
      </c>
      <c r="C257" s="82" t="str">
        <f t="shared" ca="1" si="25"/>
        <v/>
      </c>
      <c r="D257" s="89" t="str">
        <f t="shared" ca="1" si="21"/>
        <v/>
      </c>
      <c r="E257" s="90" t="str">
        <f ca="1">+IF(D257&lt;&gt;"",D257*VLOOKUP(YEAR($C257),'Proyecciones DTF'!$B$4:$Y$112,3),"")</f>
        <v/>
      </c>
      <c r="F257" s="90" t="str">
        <f t="shared" ca="1" si="22"/>
        <v/>
      </c>
      <c r="G257" s="89" t="str">
        <f t="shared" ca="1" si="23"/>
        <v/>
      </c>
      <c r="H257" s="90" t="str">
        <f ca="1">+IF(G257&lt;&gt;"",G257/(COUNT(C257:$C$1217)),"")</f>
        <v/>
      </c>
      <c r="I257" s="89" t="str">
        <f t="shared" ca="1" si="26"/>
        <v/>
      </c>
    </row>
    <row r="258" spans="1:9" x14ac:dyDescent="0.25">
      <c r="A258" s="31">
        <v>241</v>
      </c>
      <c r="B258" s="81" t="str">
        <f t="shared" ca="1" si="24"/>
        <v/>
      </c>
      <c r="C258" s="82" t="str">
        <f t="shared" ca="1" si="25"/>
        <v/>
      </c>
      <c r="D258" s="89" t="str">
        <f t="shared" ca="1" si="21"/>
        <v/>
      </c>
      <c r="E258" s="90" t="str">
        <f ca="1">+IF(D258&lt;&gt;"",D258*VLOOKUP(YEAR($C258),'Proyecciones DTF'!$B$4:$Y$112,3),"")</f>
        <v/>
      </c>
      <c r="F258" s="90" t="str">
        <f t="shared" ca="1" si="22"/>
        <v/>
      </c>
      <c r="G258" s="89" t="str">
        <f t="shared" ca="1" si="23"/>
        <v/>
      </c>
      <c r="H258" s="90" t="str">
        <f ca="1">+IF(G258&lt;&gt;"",G258/(COUNT(C258:$C$1217)),"")</f>
        <v/>
      </c>
      <c r="I258" s="89" t="str">
        <f t="shared" ca="1" si="26"/>
        <v/>
      </c>
    </row>
    <row r="259" spans="1:9" x14ac:dyDescent="0.25">
      <c r="A259" s="31">
        <v>242</v>
      </c>
      <c r="B259" s="81" t="str">
        <f t="shared" ca="1" si="24"/>
        <v/>
      </c>
      <c r="C259" s="82" t="str">
        <f t="shared" ca="1" si="25"/>
        <v/>
      </c>
      <c r="D259" s="89" t="str">
        <f t="shared" ca="1" si="21"/>
        <v/>
      </c>
      <c r="E259" s="90" t="str">
        <f ca="1">+IF(D259&lt;&gt;"",D259*VLOOKUP(YEAR($C259),'Proyecciones DTF'!$B$4:$Y$112,3),"")</f>
        <v/>
      </c>
      <c r="F259" s="90" t="str">
        <f t="shared" ca="1" si="22"/>
        <v/>
      </c>
      <c r="G259" s="89" t="str">
        <f t="shared" ca="1" si="23"/>
        <v/>
      </c>
      <c r="H259" s="90" t="str">
        <f ca="1">+IF(G259&lt;&gt;"",G259/(COUNT(C259:$C$1217)),"")</f>
        <v/>
      </c>
      <c r="I259" s="89" t="str">
        <f t="shared" ca="1" si="26"/>
        <v/>
      </c>
    </row>
    <row r="260" spans="1:9" x14ac:dyDescent="0.25">
      <c r="A260" s="31">
        <v>243</v>
      </c>
      <c r="B260" s="81" t="str">
        <f t="shared" ca="1" si="24"/>
        <v/>
      </c>
      <c r="C260" s="82" t="str">
        <f t="shared" ca="1" si="25"/>
        <v/>
      </c>
      <c r="D260" s="89" t="str">
        <f t="shared" ca="1" si="21"/>
        <v/>
      </c>
      <c r="E260" s="90" t="str">
        <f ca="1">+IF(D260&lt;&gt;"",D260*VLOOKUP(YEAR($C260),'Proyecciones DTF'!$B$4:$Y$112,3),"")</f>
        <v/>
      </c>
      <c r="F260" s="90" t="str">
        <f t="shared" ca="1" si="22"/>
        <v/>
      </c>
      <c r="G260" s="89" t="str">
        <f t="shared" ca="1" si="23"/>
        <v/>
      </c>
      <c r="H260" s="90" t="str">
        <f ca="1">+IF(G260&lt;&gt;"",G260/(COUNT(C260:$C$1217)),"")</f>
        <v/>
      </c>
      <c r="I260" s="89" t="str">
        <f t="shared" ca="1" si="26"/>
        <v/>
      </c>
    </row>
    <row r="261" spans="1:9" x14ac:dyDescent="0.25">
      <c r="A261" s="31">
        <v>244</v>
      </c>
      <c r="B261" s="81" t="str">
        <f t="shared" ca="1" si="24"/>
        <v/>
      </c>
      <c r="C261" s="82" t="str">
        <f t="shared" ca="1" si="25"/>
        <v/>
      </c>
      <c r="D261" s="89" t="str">
        <f t="shared" ca="1" si="21"/>
        <v/>
      </c>
      <c r="E261" s="90" t="str">
        <f ca="1">+IF(D261&lt;&gt;"",D261*VLOOKUP(YEAR($C261),'Proyecciones DTF'!$B$4:$Y$112,3),"")</f>
        <v/>
      </c>
      <c r="F261" s="90" t="str">
        <f t="shared" ca="1" si="22"/>
        <v/>
      </c>
      <c r="G261" s="89" t="str">
        <f t="shared" ca="1" si="23"/>
        <v/>
      </c>
      <c r="H261" s="90" t="str">
        <f ca="1">+IF(G261&lt;&gt;"",G261/(COUNT(C261:$C$1217)),"")</f>
        <v/>
      </c>
      <c r="I261" s="89" t="str">
        <f t="shared" ca="1" si="26"/>
        <v/>
      </c>
    </row>
    <row r="262" spans="1:9" x14ac:dyDescent="0.25">
      <c r="A262" s="31">
        <v>245</v>
      </c>
      <c r="B262" s="81" t="str">
        <f t="shared" ca="1" si="24"/>
        <v/>
      </c>
      <c r="C262" s="82" t="str">
        <f t="shared" ca="1" si="25"/>
        <v/>
      </c>
      <c r="D262" s="89" t="str">
        <f t="shared" ca="1" si="21"/>
        <v/>
      </c>
      <c r="E262" s="90" t="str">
        <f ca="1">+IF(D262&lt;&gt;"",D262*VLOOKUP(YEAR($C262),'Proyecciones DTF'!$B$4:$Y$112,3),"")</f>
        <v/>
      </c>
      <c r="F262" s="90" t="str">
        <f t="shared" ca="1" si="22"/>
        <v/>
      </c>
      <c r="G262" s="89" t="str">
        <f t="shared" ca="1" si="23"/>
        <v/>
      </c>
      <c r="H262" s="90" t="str">
        <f ca="1">+IF(G262&lt;&gt;"",G262/(COUNT(C262:$C$1217)),"")</f>
        <v/>
      </c>
      <c r="I262" s="89" t="str">
        <f t="shared" ca="1" si="26"/>
        <v/>
      </c>
    </row>
    <row r="263" spans="1:9" x14ac:dyDescent="0.25">
      <c r="A263" s="31">
        <v>246</v>
      </c>
      <c r="B263" s="81" t="str">
        <f t="shared" ca="1" si="24"/>
        <v/>
      </c>
      <c r="C263" s="82" t="str">
        <f t="shared" ca="1" si="25"/>
        <v/>
      </c>
      <c r="D263" s="89" t="str">
        <f t="shared" ca="1" si="21"/>
        <v/>
      </c>
      <c r="E263" s="90" t="str">
        <f ca="1">+IF(D263&lt;&gt;"",D263*VLOOKUP(YEAR($C263),'Proyecciones DTF'!$B$4:$Y$112,3),"")</f>
        <v/>
      </c>
      <c r="F263" s="90" t="str">
        <f t="shared" ca="1" si="22"/>
        <v/>
      </c>
      <c r="G263" s="89" t="str">
        <f t="shared" ca="1" si="23"/>
        <v/>
      </c>
      <c r="H263" s="90" t="str">
        <f ca="1">+IF(G263&lt;&gt;"",G263/(COUNT(C263:$C$1217)),"")</f>
        <v/>
      </c>
      <c r="I263" s="89" t="str">
        <f t="shared" ca="1" si="26"/>
        <v/>
      </c>
    </row>
    <row r="264" spans="1:9" x14ac:dyDescent="0.25">
      <c r="A264" s="31">
        <v>247</v>
      </c>
      <c r="B264" s="81" t="str">
        <f t="shared" ca="1" si="24"/>
        <v/>
      </c>
      <c r="C264" s="82" t="str">
        <f t="shared" ca="1" si="25"/>
        <v/>
      </c>
      <c r="D264" s="89" t="str">
        <f t="shared" ca="1" si="21"/>
        <v/>
      </c>
      <c r="E264" s="90" t="str">
        <f ca="1">+IF(D264&lt;&gt;"",D264*VLOOKUP(YEAR($C264),'Proyecciones DTF'!$B$4:$Y$112,3),"")</f>
        <v/>
      </c>
      <c r="F264" s="90" t="str">
        <f t="shared" ca="1" si="22"/>
        <v/>
      </c>
      <c r="G264" s="89" t="str">
        <f t="shared" ca="1" si="23"/>
        <v/>
      </c>
      <c r="H264" s="90" t="str">
        <f ca="1">+IF(G264&lt;&gt;"",G264/(COUNT(C264:$C$1217)),"")</f>
        <v/>
      </c>
      <c r="I264" s="89" t="str">
        <f t="shared" ca="1" si="26"/>
        <v/>
      </c>
    </row>
    <row r="265" spans="1:9" x14ac:dyDescent="0.25">
      <c r="A265" s="31">
        <v>248</v>
      </c>
      <c r="B265" s="81" t="str">
        <f t="shared" ca="1" si="24"/>
        <v/>
      </c>
      <c r="C265" s="82" t="str">
        <f t="shared" ca="1" si="25"/>
        <v/>
      </c>
      <c r="D265" s="89" t="str">
        <f t="shared" ca="1" si="21"/>
        <v/>
      </c>
      <c r="E265" s="90" t="str">
        <f ca="1">+IF(D265&lt;&gt;"",D265*VLOOKUP(YEAR($C265),'Proyecciones DTF'!$B$4:$Y$112,3),"")</f>
        <v/>
      </c>
      <c r="F265" s="90" t="str">
        <f t="shared" ca="1" si="22"/>
        <v/>
      </c>
      <c r="G265" s="89" t="str">
        <f t="shared" ca="1" si="23"/>
        <v/>
      </c>
      <c r="H265" s="90" t="str">
        <f ca="1">+IF(G265&lt;&gt;"",G265/(COUNT(C265:$C$1217)),"")</f>
        <v/>
      </c>
      <c r="I265" s="89" t="str">
        <f t="shared" ca="1" si="26"/>
        <v/>
      </c>
    </row>
    <row r="266" spans="1:9" x14ac:dyDescent="0.25">
      <c r="A266" s="31">
        <v>249</v>
      </c>
      <c r="B266" s="81" t="str">
        <f t="shared" ca="1" si="24"/>
        <v/>
      </c>
      <c r="C266" s="82" t="str">
        <f t="shared" ca="1" si="25"/>
        <v/>
      </c>
      <c r="D266" s="89" t="str">
        <f t="shared" ca="1" si="21"/>
        <v/>
      </c>
      <c r="E266" s="90" t="str">
        <f ca="1">+IF(D266&lt;&gt;"",D266*VLOOKUP(YEAR($C266),'Proyecciones DTF'!$B$4:$Y$112,3),"")</f>
        <v/>
      </c>
      <c r="F266" s="90" t="str">
        <f t="shared" ca="1" si="22"/>
        <v/>
      </c>
      <c r="G266" s="89" t="str">
        <f t="shared" ca="1" si="23"/>
        <v/>
      </c>
      <c r="H266" s="90" t="str">
        <f ca="1">+IF(G266&lt;&gt;"",G266/(COUNT(C266:$C$1217)),"")</f>
        <v/>
      </c>
      <c r="I266" s="89" t="str">
        <f t="shared" ca="1" si="26"/>
        <v/>
      </c>
    </row>
    <row r="267" spans="1:9" x14ac:dyDescent="0.25">
      <c r="A267" s="31">
        <v>250</v>
      </c>
      <c r="B267" s="81" t="str">
        <f t="shared" ca="1" si="24"/>
        <v/>
      </c>
      <c r="C267" s="82" t="str">
        <f t="shared" ca="1" si="25"/>
        <v/>
      </c>
      <c r="D267" s="89" t="str">
        <f t="shared" ca="1" si="21"/>
        <v/>
      </c>
      <c r="E267" s="90" t="str">
        <f ca="1">+IF(D267&lt;&gt;"",D267*VLOOKUP(YEAR($C267),'Proyecciones DTF'!$B$4:$Y$112,3),"")</f>
        <v/>
      </c>
      <c r="F267" s="90" t="str">
        <f t="shared" ca="1" si="22"/>
        <v/>
      </c>
      <c r="G267" s="89" t="str">
        <f t="shared" ca="1" si="23"/>
        <v/>
      </c>
      <c r="H267" s="90" t="str">
        <f ca="1">+IF(G267&lt;&gt;"",G267/(COUNT(C267:$C$1217)),"")</f>
        <v/>
      </c>
      <c r="I267" s="89" t="str">
        <f t="shared" ca="1" si="26"/>
        <v/>
      </c>
    </row>
    <row r="268" spans="1:9" x14ac:dyDescent="0.25">
      <c r="A268" s="31">
        <v>251</v>
      </c>
      <c r="B268" s="81" t="str">
        <f t="shared" ca="1" si="24"/>
        <v/>
      </c>
      <c r="C268" s="82" t="str">
        <f t="shared" ca="1" si="25"/>
        <v/>
      </c>
      <c r="D268" s="89" t="str">
        <f t="shared" ca="1" si="21"/>
        <v/>
      </c>
      <c r="E268" s="90" t="str">
        <f ca="1">+IF(D268&lt;&gt;"",D268*VLOOKUP(YEAR($C268),'Proyecciones DTF'!$B$4:$Y$112,3),"")</f>
        <v/>
      </c>
      <c r="F268" s="90" t="str">
        <f t="shared" ca="1" si="22"/>
        <v/>
      </c>
      <c r="G268" s="89" t="str">
        <f t="shared" ca="1" si="23"/>
        <v/>
      </c>
      <c r="H268" s="90" t="str">
        <f ca="1">+IF(G268&lt;&gt;"",G268/(COUNT(C268:$C$1217)),"")</f>
        <v/>
      </c>
      <c r="I268" s="89" t="str">
        <f t="shared" ca="1" si="26"/>
        <v/>
      </c>
    </row>
    <row r="269" spans="1:9" x14ac:dyDescent="0.25">
      <c r="A269" s="31">
        <v>252</v>
      </c>
      <c r="B269" s="81" t="str">
        <f t="shared" ca="1" si="24"/>
        <v/>
      </c>
      <c r="C269" s="82" t="str">
        <f t="shared" ca="1" si="25"/>
        <v/>
      </c>
      <c r="D269" s="89" t="str">
        <f t="shared" ca="1" si="21"/>
        <v/>
      </c>
      <c r="E269" s="90" t="str">
        <f ca="1">+IF(D269&lt;&gt;"",D269*VLOOKUP(YEAR($C269),'Proyecciones DTF'!$B$4:$Y$112,3),"")</f>
        <v/>
      </c>
      <c r="F269" s="90" t="str">
        <f t="shared" ca="1" si="22"/>
        <v/>
      </c>
      <c r="G269" s="89" t="str">
        <f t="shared" ca="1" si="23"/>
        <v/>
      </c>
      <c r="H269" s="90" t="str">
        <f ca="1">+IF(G269&lt;&gt;"",G269/(COUNT(C269:$C$1217)),"")</f>
        <v/>
      </c>
      <c r="I269" s="89" t="str">
        <f t="shared" ca="1" si="26"/>
        <v/>
      </c>
    </row>
    <row r="270" spans="1:9" x14ac:dyDescent="0.25">
      <c r="A270" s="31">
        <v>253</v>
      </c>
      <c r="B270" s="81" t="str">
        <f t="shared" ca="1" si="24"/>
        <v/>
      </c>
      <c r="C270" s="82" t="str">
        <f t="shared" ca="1" si="25"/>
        <v/>
      </c>
      <c r="D270" s="89" t="str">
        <f t="shared" ca="1" si="21"/>
        <v/>
      </c>
      <c r="E270" s="90" t="str">
        <f ca="1">+IF(D270&lt;&gt;"",D270*VLOOKUP(YEAR($C270),'Proyecciones DTF'!$B$4:$Y$112,3),"")</f>
        <v/>
      </c>
      <c r="F270" s="90" t="str">
        <f t="shared" ca="1" si="22"/>
        <v/>
      </c>
      <c r="G270" s="89" t="str">
        <f t="shared" ca="1" si="23"/>
        <v/>
      </c>
      <c r="H270" s="90" t="str">
        <f ca="1">+IF(G270&lt;&gt;"",G270/(COUNT(C270:$C$1217)),"")</f>
        <v/>
      </c>
      <c r="I270" s="89" t="str">
        <f t="shared" ca="1" si="26"/>
        <v/>
      </c>
    </row>
    <row r="271" spans="1:9" x14ac:dyDescent="0.25">
      <c r="A271" s="31">
        <v>254</v>
      </c>
      <c r="B271" s="81" t="str">
        <f t="shared" ca="1" si="24"/>
        <v/>
      </c>
      <c r="C271" s="82" t="str">
        <f t="shared" ca="1" si="25"/>
        <v/>
      </c>
      <c r="D271" s="89" t="str">
        <f t="shared" ca="1" si="21"/>
        <v/>
      </c>
      <c r="E271" s="90" t="str">
        <f ca="1">+IF(D271&lt;&gt;"",D271*VLOOKUP(YEAR($C271),'Proyecciones DTF'!$B$4:$Y$112,3),"")</f>
        <v/>
      </c>
      <c r="F271" s="90" t="str">
        <f t="shared" ca="1" si="22"/>
        <v/>
      </c>
      <c r="G271" s="89" t="str">
        <f t="shared" ca="1" si="23"/>
        <v/>
      </c>
      <c r="H271" s="90" t="str">
        <f ca="1">+IF(G271&lt;&gt;"",G271/(COUNT(C271:$C$1217)),"")</f>
        <v/>
      </c>
      <c r="I271" s="89" t="str">
        <f t="shared" ca="1" si="26"/>
        <v/>
      </c>
    </row>
    <row r="272" spans="1:9" x14ac:dyDescent="0.25">
      <c r="A272" s="31">
        <v>255</v>
      </c>
      <c r="B272" s="81" t="str">
        <f t="shared" ca="1" si="24"/>
        <v/>
      </c>
      <c r="C272" s="82" t="str">
        <f t="shared" ca="1" si="25"/>
        <v/>
      </c>
      <c r="D272" s="89" t="str">
        <f t="shared" ca="1" si="21"/>
        <v/>
      </c>
      <c r="E272" s="90" t="str">
        <f ca="1">+IF(D272&lt;&gt;"",D272*VLOOKUP(YEAR($C272),'Proyecciones DTF'!$B$4:$Y$112,3),"")</f>
        <v/>
      </c>
      <c r="F272" s="90" t="str">
        <f t="shared" ca="1" si="22"/>
        <v/>
      </c>
      <c r="G272" s="89" t="str">
        <f t="shared" ca="1" si="23"/>
        <v/>
      </c>
      <c r="H272" s="90" t="str">
        <f ca="1">+IF(G272&lt;&gt;"",G272/(COUNT(C272:$C$1217)),"")</f>
        <v/>
      </c>
      <c r="I272" s="89" t="str">
        <f t="shared" ca="1" si="26"/>
        <v/>
      </c>
    </row>
    <row r="273" spans="1:9" x14ac:dyDescent="0.25">
      <c r="A273" s="31">
        <v>256</v>
      </c>
      <c r="B273" s="81" t="str">
        <f t="shared" ca="1" si="24"/>
        <v/>
      </c>
      <c r="C273" s="82" t="str">
        <f t="shared" ca="1" si="25"/>
        <v/>
      </c>
      <c r="D273" s="89" t="str">
        <f t="shared" ca="1" si="21"/>
        <v/>
      </c>
      <c r="E273" s="90" t="str">
        <f ca="1">+IF(D273&lt;&gt;"",D273*VLOOKUP(YEAR($C273),'Proyecciones DTF'!$B$4:$Y$112,3),"")</f>
        <v/>
      </c>
      <c r="F273" s="90" t="str">
        <f t="shared" ca="1" si="22"/>
        <v/>
      </c>
      <c r="G273" s="89" t="str">
        <f t="shared" ca="1" si="23"/>
        <v/>
      </c>
      <c r="H273" s="90" t="str">
        <f ca="1">+IF(G273&lt;&gt;"",G273/(COUNT(C273:$C$1217)),"")</f>
        <v/>
      </c>
      <c r="I273" s="89" t="str">
        <f t="shared" ca="1" si="26"/>
        <v/>
      </c>
    </row>
    <row r="274" spans="1:9" x14ac:dyDescent="0.25">
      <c r="A274" s="31">
        <v>257</v>
      </c>
      <c r="B274" s="81" t="str">
        <f t="shared" ca="1" si="24"/>
        <v/>
      </c>
      <c r="C274" s="82" t="str">
        <f t="shared" ca="1" si="25"/>
        <v/>
      </c>
      <c r="D274" s="89" t="str">
        <f t="shared" ca="1" si="21"/>
        <v/>
      </c>
      <c r="E274" s="90" t="str">
        <f ca="1">+IF(D274&lt;&gt;"",D274*VLOOKUP(YEAR($C274),'Proyecciones DTF'!$B$4:$Y$112,3),"")</f>
        <v/>
      </c>
      <c r="F274" s="90" t="str">
        <f t="shared" ca="1" si="22"/>
        <v/>
      </c>
      <c r="G274" s="89" t="str">
        <f t="shared" ca="1" si="23"/>
        <v/>
      </c>
      <c r="H274" s="90" t="str">
        <f ca="1">+IF(G274&lt;&gt;"",G274/(COUNT(C274:$C$1217)),"")</f>
        <v/>
      </c>
      <c r="I274" s="89" t="str">
        <f t="shared" ca="1" si="26"/>
        <v/>
      </c>
    </row>
    <row r="275" spans="1:9" x14ac:dyDescent="0.25">
      <c r="A275" s="31">
        <v>258</v>
      </c>
      <c r="B275" s="81" t="str">
        <f t="shared" ca="1" si="24"/>
        <v/>
      </c>
      <c r="C275" s="82" t="str">
        <f t="shared" ca="1" si="25"/>
        <v/>
      </c>
      <c r="D275" s="89" t="str">
        <f t="shared" ref="D275:D338" ca="1" si="27">+IF(C275&lt;&gt;"",I274,"")</f>
        <v/>
      </c>
      <c r="E275" s="90" t="str">
        <f ca="1">+IF(D275&lt;&gt;"",D275*VLOOKUP(YEAR($C275),'Proyecciones DTF'!$B$4:$Y$112,3),"")</f>
        <v/>
      </c>
      <c r="F275" s="90" t="str">
        <f t="shared" ref="F275:F338" ca="1" si="28">+IF(E275&lt;&gt;"",+E275*(1-$C$15),"")</f>
        <v/>
      </c>
      <c r="G275" s="89" t="str">
        <f t="shared" ref="G275:G338" ca="1" si="29">+IF(F275&lt;&gt;"",D275+F275,"")</f>
        <v/>
      </c>
      <c r="H275" s="90" t="str">
        <f ca="1">+IF(G275&lt;&gt;"",G275/(COUNT(C275:$C$1217)),"")</f>
        <v/>
      </c>
      <c r="I275" s="89" t="str">
        <f t="shared" ca="1" si="26"/>
        <v/>
      </c>
    </row>
    <row r="276" spans="1:9" x14ac:dyDescent="0.25">
      <c r="A276" s="31">
        <v>259</v>
      </c>
      <c r="B276" s="81" t="str">
        <f t="shared" ca="1" si="24"/>
        <v/>
      </c>
      <c r="C276" s="82" t="str">
        <f t="shared" ca="1" si="25"/>
        <v/>
      </c>
      <c r="D276" s="89" t="str">
        <f t="shared" ca="1" si="27"/>
        <v/>
      </c>
      <c r="E276" s="90" t="str">
        <f ca="1">+IF(D276&lt;&gt;"",D276*VLOOKUP(YEAR($C276),'Proyecciones DTF'!$B$4:$Y$112,3),"")</f>
        <v/>
      </c>
      <c r="F276" s="90" t="str">
        <f t="shared" ca="1" si="28"/>
        <v/>
      </c>
      <c r="G276" s="89" t="str">
        <f t="shared" ca="1" si="29"/>
        <v/>
      </c>
      <c r="H276" s="90" t="str">
        <f ca="1">+IF(G276&lt;&gt;"",G276/(COUNT(C276:$C$1217)),"")</f>
        <v/>
      </c>
      <c r="I276" s="89" t="str">
        <f t="shared" ca="1" si="26"/>
        <v/>
      </c>
    </row>
    <row r="277" spans="1:9" x14ac:dyDescent="0.25">
      <c r="A277" s="31">
        <v>260</v>
      </c>
      <c r="B277" s="81" t="str">
        <f t="shared" ref="B277:B340" ca="1" si="30">+IF(C277&lt;&gt;"",YEAR(C277),"")</f>
        <v/>
      </c>
      <c r="C277" s="82" t="str">
        <f t="shared" ref="C277:C340" ca="1" si="31">+IF(EOMONTH($C$1,A277)&lt;=EOMONTH($C$1,$C$4*12),EOMONTH($C$1,A277),"")</f>
        <v/>
      </c>
      <c r="D277" s="89" t="str">
        <f t="shared" ca="1" si="27"/>
        <v/>
      </c>
      <c r="E277" s="90" t="str">
        <f ca="1">+IF(D277&lt;&gt;"",D277*VLOOKUP(YEAR($C277),'Proyecciones DTF'!$B$4:$Y$112,3),"")</f>
        <v/>
      </c>
      <c r="F277" s="90" t="str">
        <f t="shared" ca="1" si="28"/>
        <v/>
      </c>
      <c r="G277" s="89" t="str">
        <f t="shared" ca="1" si="29"/>
        <v/>
      </c>
      <c r="H277" s="90" t="str">
        <f ca="1">+IF(G277&lt;&gt;"",G277/(COUNT(C277:$C$1217)),"")</f>
        <v/>
      </c>
      <c r="I277" s="89" t="str">
        <f t="shared" ref="I277:I340" ca="1" si="32">+IF(H277&lt;&gt;"",G277-H277,"")</f>
        <v/>
      </c>
    </row>
    <row r="278" spans="1:9" x14ac:dyDescent="0.25">
      <c r="A278" s="31">
        <v>261</v>
      </c>
      <c r="B278" s="81" t="str">
        <f t="shared" ca="1" si="30"/>
        <v/>
      </c>
      <c r="C278" s="82" t="str">
        <f t="shared" ca="1" si="31"/>
        <v/>
      </c>
      <c r="D278" s="89" t="str">
        <f t="shared" ca="1" si="27"/>
        <v/>
      </c>
      <c r="E278" s="90" t="str">
        <f ca="1">+IF(D278&lt;&gt;"",D278*VLOOKUP(YEAR($C278),'Proyecciones DTF'!$B$4:$Y$112,3),"")</f>
        <v/>
      </c>
      <c r="F278" s="90" t="str">
        <f t="shared" ca="1" si="28"/>
        <v/>
      </c>
      <c r="G278" s="89" t="str">
        <f t="shared" ca="1" si="29"/>
        <v/>
      </c>
      <c r="H278" s="90" t="str">
        <f ca="1">+IF(G278&lt;&gt;"",G278/(COUNT(C278:$C$1217)),"")</f>
        <v/>
      </c>
      <c r="I278" s="89" t="str">
        <f t="shared" ca="1" si="32"/>
        <v/>
      </c>
    </row>
    <row r="279" spans="1:9" x14ac:dyDescent="0.25">
      <c r="A279" s="31">
        <v>262</v>
      </c>
      <c r="B279" s="81" t="str">
        <f t="shared" ca="1" si="30"/>
        <v/>
      </c>
      <c r="C279" s="82" t="str">
        <f t="shared" ca="1" si="31"/>
        <v/>
      </c>
      <c r="D279" s="89" t="str">
        <f t="shared" ca="1" si="27"/>
        <v/>
      </c>
      <c r="E279" s="90" t="str">
        <f ca="1">+IF(D279&lt;&gt;"",D279*VLOOKUP(YEAR($C279),'Proyecciones DTF'!$B$4:$Y$112,3),"")</f>
        <v/>
      </c>
      <c r="F279" s="90" t="str">
        <f t="shared" ca="1" si="28"/>
        <v/>
      </c>
      <c r="G279" s="89" t="str">
        <f t="shared" ca="1" si="29"/>
        <v/>
      </c>
      <c r="H279" s="90" t="str">
        <f ca="1">+IF(G279&lt;&gt;"",G279/(COUNT(C279:$C$1217)),"")</f>
        <v/>
      </c>
      <c r="I279" s="89" t="str">
        <f t="shared" ca="1" si="32"/>
        <v/>
      </c>
    </row>
    <row r="280" spans="1:9" x14ac:dyDescent="0.25">
      <c r="A280" s="31">
        <v>263</v>
      </c>
      <c r="B280" s="81" t="str">
        <f t="shared" ca="1" si="30"/>
        <v/>
      </c>
      <c r="C280" s="82" t="str">
        <f t="shared" ca="1" si="31"/>
        <v/>
      </c>
      <c r="D280" s="89" t="str">
        <f t="shared" ca="1" si="27"/>
        <v/>
      </c>
      <c r="E280" s="90" t="str">
        <f ca="1">+IF(D280&lt;&gt;"",D280*VLOOKUP(YEAR($C280),'Proyecciones DTF'!$B$4:$Y$112,3),"")</f>
        <v/>
      </c>
      <c r="F280" s="90" t="str">
        <f t="shared" ca="1" si="28"/>
        <v/>
      </c>
      <c r="G280" s="89" t="str">
        <f t="shared" ca="1" si="29"/>
        <v/>
      </c>
      <c r="H280" s="90" t="str">
        <f ca="1">+IF(G280&lt;&gt;"",G280/(COUNT(C280:$C$1217)),"")</f>
        <v/>
      </c>
      <c r="I280" s="89" t="str">
        <f t="shared" ca="1" si="32"/>
        <v/>
      </c>
    </row>
    <row r="281" spans="1:9" x14ac:dyDescent="0.25">
      <c r="A281" s="31">
        <v>264</v>
      </c>
      <c r="B281" s="81" t="str">
        <f t="shared" ca="1" si="30"/>
        <v/>
      </c>
      <c r="C281" s="82" t="str">
        <f t="shared" ca="1" si="31"/>
        <v/>
      </c>
      <c r="D281" s="89" t="str">
        <f t="shared" ca="1" si="27"/>
        <v/>
      </c>
      <c r="E281" s="90" t="str">
        <f ca="1">+IF(D281&lt;&gt;"",D281*VLOOKUP(YEAR($C281),'Proyecciones DTF'!$B$4:$Y$112,3),"")</f>
        <v/>
      </c>
      <c r="F281" s="90" t="str">
        <f t="shared" ca="1" si="28"/>
        <v/>
      </c>
      <c r="G281" s="89" t="str">
        <f t="shared" ca="1" si="29"/>
        <v/>
      </c>
      <c r="H281" s="90" t="str">
        <f ca="1">+IF(G281&lt;&gt;"",G281/(COUNT(C281:$C$1217)),"")</f>
        <v/>
      </c>
      <c r="I281" s="89" t="str">
        <f t="shared" ca="1" si="32"/>
        <v/>
      </c>
    </row>
    <row r="282" spans="1:9" x14ac:dyDescent="0.25">
      <c r="A282" s="31">
        <v>265</v>
      </c>
      <c r="B282" s="81" t="str">
        <f t="shared" ca="1" si="30"/>
        <v/>
      </c>
      <c r="C282" s="82" t="str">
        <f t="shared" ca="1" si="31"/>
        <v/>
      </c>
      <c r="D282" s="89" t="str">
        <f t="shared" ca="1" si="27"/>
        <v/>
      </c>
      <c r="E282" s="90" t="str">
        <f ca="1">+IF(D282&lt;&gt;"",D282*VLOOKUP(YEAR($C282),'Proyecciones DTF'!$B$4:$Y$112,3),"")</f>
        <v/>
      </c>
      <c r="F282" s="90" t="str">
        <f t="shared" ca="1" si="28"/>
        <v/>
      </c>
      <c r="G282" s="89" t="str">
        <f t="shared" ca="1" si="29"/>
        <v/>
      </c>
      <c r="H282" s="90" t="str">
        <f ca="1">+IF(G282&lt;&gt;"",G282/(COUNT(C282:$C$1217)),"")</f>
        <v/>
      </c>
      <c r="I282" s="89" t="str">
        <f t="shared" ca="1" si="32"/>
        <v/>
      </c>
    </row>
    <row r="283" spans="1:9" x14ac:dyDescent="0.25">
      <c r="A283" s="31">
        <v>266</v>
      </c>
      <c r="B283" s="81" t="str">
        <f t="shared" ca="1" si="30"/>
        <v/>
      </c>
      <c r="C283" s="82" t="str">
        <f t="shared" ca="1" si="31"/>
        <v/>
      </c>
      <c r="D283" s="89" t="str">
        <f t="shared" ca="1" si="27"/>
        <v/>
      </c>
      <c r="E283" s="90" t="str">
        <f ca="1">+IF(D283&lt;&gt;"",D283*VLOOKUP(YEAR($C283),'Proyecciones DTF'!$B$4:$Y$112,3),"")</f>
        <v/>
      </c>
      <c r="F283" s="90" t="str">
        <f t="shared" ca="1" si="28"/>
        <v/>
      </c>
      <c r="G283" s="89" t="str">
        <f t="shared" ca="1" si="29"/>
        <v/>
      </c>
      <c r="H283" s="90" t="str">
        <f ca="1">+IF(G283&lt;&gt;"",G283/(COUNT(C283:$C$1217)),"")</f>
        <v/>
      </c>
      <c r="I283" s="89" t="str">
        <f t="shared" ca="1" si="32"/>
        <v/>
      </c>
    </row>
    <row r="284" spans="1:9" x14ac:dyDescent="0.25">
      <c r="A284" s="31">
        <v>267</v>
      </c>
      <c r="B284" s="81" t="str">
        <f t="shared" ca="1" si="30"/>
        <v/>
      </c>
      <c r="C284" s="82" t="str">
        <f t="shared" ca="1" si="31"/>
        <v/>
      </c>
      <c r="D284" s="89" t="str">
        <f t="shared" ca="1" si="27"/>
        <v/>
      </c>
      <c r="E284" s="90" t="str">
        <f ca="1">+IF(D284&lt;&gt;"",D284*VLOOKUP(YEAR($C284),'Proyecciones DTF'!$B$4:$Y$112,3),"")</f>
        <v/>
      </c>
      <c r="F284" s="90" t="str">
        <f t="shared" ca="1" si="28"/>
        <v/>
      </c>
      <c r="G284" s="89" t="str">
        <f t="shared" ca="1" si="29"/>
        <v/>
      </c>
      <c r="H284" s="90" t="str">
        <f ca="1">+IF(G284&lt;&gt;"",G284/(COUNT(C284:$C$1217)),"")</f>
        <v/>
      </c>
      <c r="I284" s="89" t="str">
        <f t="shared" ca="1" si="32"/>
        <v/>
      </c>
    </row>
    <row r="285" spans="1:9" x14ac:dyDescent="0.25">
      <c r="A285" s="31">
        <v>268</v>
      </c>
      <c r="B285" s="81" t="str">
        <f t="shared" ca="1" si="30"/>
        <v/>
      </c>
      <c r="C285" s="82" t="str">
        <f t="shared" ca="1" si="31"/>
        <v/>
      </c>
      <c r="D285" s="89" t="str">
        <f t="shared" ca="1" si="27"/>
        <v/>
      </c>
      <c r="E285" s="90" t="str">
        <f ca="1">+IF(D285&lt;&gt;"",D285*VLOOKUP(YEAR($C285),'Proyecciones DTF'!$B$4:$Y$112,3),"")</f>
        <v/>
      </c>
      <c r="F285" s="90" t="str">
        <f t="shared" ca="1" si="28"/>
        <v/>
      </c>
      <c r="G285" s="89" t="str">
        <f t="shared" ca="1" si="29"/>
        <v/>
      </c>
      <c r="H285" s="90" t="str">
        <f ca="1">+IF(G285&lt;&gt;"",G285/(COUNT(C285:$C$1217)),"")</f>
        <v/>
      </c>
      <c r="I285" s="89" t="str">
        <f t="shared" ca="1" si="32"/>
        <v/>
      </c>
    </row>
    <row r="286" spans="1:9" x14ac:dyDescent="0.25">
      <c r="A286" s="31">
        <v>269</v>
      </c>
      <c r="B286" s="81" t="str">
        <f t="shared" ca="1" si="30"/>
        <v/>
      </c>
      <c r="C286" s="82" t="str">
        <f t="shared" ca="1" si="31"/>
        <v/>
      </c>
      <c r="D286" s="89" t="str">
        <f t="shared" ca="1" si="27"/>
        <v/>
      </c>
      <c r="E286" s="90" t="str">
        <f ca="1">+IF(D286&lt;&gt;"",D286*VLOOKUP(YEAR($C286),'Proyecciones DTF'!$B$4:$Y$112,3),"")</f>
        <v/>
      </c>
      <c r="F286" s="90" t="str">
        <f t="shared" ca="1" si="28"/>
        <v/>
      </c>
      <c r="G286" s="89" t="str">
        <f t="shared" ca="1" si="29"/>
        <v/>
      </c>
      <c r="H286" s="90" t="str">
        <f ca="1">+IF(G286&lt;&gt;"",G286/(COUNT(C286:$C$1217)),"")</f>
        <v/>
      </c>
      <c r="I286" s="89" t="str">
        <f t="shared" ca="1" si="32"/>
        <v/>
      </c>
    </row>
    <row r="287" spans="1:9" x14ac:dyDescent="0.25">
      <c r="A287" s="31">
        <v>270</v>
      </c>
      <c r="B287" s="81" t="str">
        <f t="shared" ca="1" si="30"/>
        <v/>
      </c>
      <c r="C287" s="82" t="str">
        <f t="shared" ca="1" si="31"/>
        <v/>
      </c>
      <c r="D287" s="89" t="str">
        <f t="shared" ca="1" si="27"/>
        <v/>
      </c>
      <c r="E287" s="90" t="str">
        <f ca="1">+IF(D287&lt;&gt;"",D287*VLOOKUP(YEAR($C287),'Proyecciones DTF'!$B$4:$Y$112,3),"")</f>
        <v/>
      </c>
      <c r="F287" s="90" t="str">
        <f t="shared" ca="1" si="28"/>
        <v/>
      </c>
      <c r="G287" s="89" t="str">
        <f t="shared" ca="1" si="29"/>
        <v/>
      </c>
      <c r="H287" s="90" t="str">
        <f ca="1">+IF(G287&lt;&gt;"",G287/(COUNT(C287:$C$1217)),"")</f>
        <v/>
      </c>
      <c r="I287" s="89" t="str">
        <f t="shared" ca="1" si="32"/>
        <v/>
      </c>
    </row>
    <row r="288" spans="1:9" x14ac:dyDescent="0.25">
      <c r="A288" s="31">
        <v>271</v>
      </c>
      <c r="B288" s="81" t="str">
        <f t="shared" ca="1" si="30"/>
        <v/>
      </c>
      <c r="C288" s="82" t="str">
        <f t="shared" ca="1" si="31"/>
        <v/>
      </c>
      <c r="D288" s="89" t="str">
        <f t="shared" ca="1" si="27"/>
        <v/>
      </c>
      <c r="E288" s="90" t="str">
        <f ca="1">+IF(D288&lt;&gt;"",D288*VLOOKUP(YEAR($C288),'Proyecciones DTF'!$B$4:$Y$112,3),"")</f>
        <v/>
      </c>
      <c r="F288" s="90" t="str">
        <f t="shared" ca="1" si="28"/>
        <v/>
      </c>
      <c r="G288" s="89" t="str">
        <f t="shared" ca="1" si="29"/>
        <v/>
      </c>
      <c r="H288" s="90" t="str">
        <f ca="1">+IF(G288&lt;&gt;"",G288/(COUNT(C288:$C$1217)),"")</f>
        <v/>
      </c>
      <c r="I288" s="89" t="str">
        <f t="shared" ca="1" si="32"/>
        <v/>
      </c>
    </row>
    <row r="289" spans="1:9" x14ac:dyDescent="0.25">
      <c r="A289" s="31">
        <v>272</v>
      </c>
      <c r="B289" s="81" t="str">
        <f t="shared" ca="1" si="30"/>
        <v/>
      </c>
      <c r="C289" s="82" t="str">
        <f t="shared" ca="1" si="31"/>
        <v/>
      </c>
      <c r="D289" s="89" t="str">
        <f t="shared" ca="1" si="27"/>
        <v/>
      </c>
      <c r="E289" s="90" t="str">
        <f ca="1">+IF(D289&lt;&gt;"",D289*VLOOKUP(YEAR($C289),'Proyecciones DTF'!$B$4:$Y$112,3),"")</f>
        <v/>
      </c>
      <c r="F289" s="90" t="str">
        <f t="shared" ca="1" si="28"/>
        <v/>
      </c>
      <c r="G289" s="89" t="str">
        <f t="shared" ca="1" si="29"/>
        <v/>
      </c>
      <c r="H289" s="90" t="str">
        <f ca="1">+IF(G289&lt;&gt;"",G289/(COUNT(C289:$C$1217)),"")</f>
        <v/>
      </c>
      <c r="I289" s="89" t="str">
        <f t="shared" ca="1" si="32"/>
        <v/>
      </c>
    </row>
    <row r="290" spans="1:9" x14ac:dyDescent="0.25">
      <c r="A290" s="31">
        <v>273</v>
      </c>
      <c r="B290" s="81" t="str">
        <f t="shared" ca="1" si="30"/>
        <v/>
      </c>
      <c r="C290" s="82" t="str">
        <f t="shared" ca="1" si="31"/>
        <v/>
      </c>
      <c r="D290" s="89" t="str">
        <f t="shared" ca="1" si="27"/>
        <v/>
      </c>
      <c r="E290" s="90" t="str">
        <f ca="1">+IF(D290&lt;&gt;"",D290*VLOOKUP(YEAR($C290),'Proyecciones DTF'!$B$4:$Y$112,3),"")</f>
        <v/>
      </c>
      <c r="F290" s="90" t="str">
        <f t="shared" ca="1" si="28"/>
        <v/>
      </c>
      <c r="G290" s="89" t="str">
        <f t="shared" ca="1" si="29"/>
        <v/>
      </c>
      <c r="H290" s="90" t="str">
        <f ca="1">+IF(G290&lt;&gt;"",G290/(COUNT(C290:$C$1217)),"")</f>
        <v/>
      </c>
      <c r="I290" s="89" t="str">
        <f t="shared" ca="1" si="32"/>
        <v/>
      </c>
    </row>
    <row r="291" spans="1:9" x14ac:dyDescent="0.25">
      <c r="A291" s="31">
        <v>274</v>
      </c>
      <c r="B291" s="81" t="str">
        <f t="shared" ca="1" si="30"/>
        <v/>
      </c>
      <c r="C291" s="82" t="str">
        <f t="shared" ca="1" si="31"/>
        <v/>
      </c>
      <c r="D291" s="89" t="str">
        <f t="shared" ca="1" si="27"/>
        <v/>
      </c>
      <c r="E291" s="90" t="str">
        <f ca="1">+IF(D291&lt;&gt;"",D291*VLOOKUP(YEAR($C291),'Proyecciones DTF'!$B$4:$Y$112,3),"")</f>
        <v/>
      </c>
      <c r="F291" s="90" t="str">
        <f t="shared" ca="1" si="28"/>
        <v/>
      </c>
      <c r="G291" s="89" t="str">
        <f t="shared" ca="1" si="29"/>
        <v/>
      </c>
      <c r="H291" s="90" t="str">
        <f ca="1">+IF(G291&lt;&gt;"",G291/(COUNT(C291:$C$1217)),"")</f>
        <v/>
      </c>
      <c r="I291" s="89" t="str">
        <f t="shared" ca="1" si="32"/>
        <v/>
      </c>
    </row>
    <row r="292" spans="1:9" x14ac:dyDescent="0.25">
      <c r="A292" s="31">
        <v>275</v>
      </c>
      <c r="B292" s="81" t="str">
        <f t="shared" ca="1" si="30"/>
        <v/>
      </c>
      <c r="C292" s="82" t="str">
        <f t="shared" ca="1" si="31"/>
        <v/>
      </c>
      <c r="D292" s="89" t="str">
        <f t="shared" ca="1" si="27"/>
        <v/>
      </c>
      <c r="E292" s="90" t="str">
        <f ca="1">+IF(D292&lt;&gt;"",D292*VLOOKUP(YEAR($C292),'Proyecciones DTF'!$B$4:$Y$112,3),"")</f>
        <v/>
      </c>
      <c r="F292" s="90" t="str">
        <f t="shared" ca="1" si="28"/>
        <v/>
      </c>
      <c r="G292" s="89" t="str">
        <f t="shared" ca="1" si="29"/>
        <v/>
      </c>
      <c r="H292" s="90" t="str">
        <f ca="1">+IF(G292&lt;&gt;"",G292/(COUNT(C292:$C$1217)),"")</f>
        <v/>
      </c>
      <c r="I292" s="89" t="str">
        <f t="shared" ca="1" si="32"/>
        <v/>
      </c>
    </row>
    <row r="293" spans="1:9" x14ac:dyDescent="0.25">
      <c r="A293" s="31">
        <v>276</v>
      </c>
      <c r="B293" s="81" t="str">
        <f t="shared" ca="1" si="30"/>
        <v/>
      </c>
      <c r="C293" s="82" t="str">
        <f t="shared" ca="1" si="31"/>
        <v/>
      </c>
      <c r="D293" s="89" t="str">
        <f t="shared" ca="1" si="27"/>
        <v/>
      </c>
      <c r="E293" s="90" t="str">
        <f ca="1">+IF(D293&lt;&gt;"",D293*VLOOKUP(YEAR($C293),'Proyecciones DTF'!$B$4:$Y$112,3),"")</f>
        <v/>
      </c>
      <c r="F293" s="90" t="str">
        <f t="shared" ca="1" si="28"/>
        <v/>
      </c>
      <c r="G293" s="89" t="str">
        <f t="shared" ca="1" si="29"/>
        <v/>
      </c>
      <c r="H293" s="90" t="str">
        <f ca="1">+IF(G293&lt;&gt;"",G293/(COUNT(C293:$C$1217)),"")</f>
        <v/>
      </c>
      <c r="I293" s="89" t="str">
        <f t="shared" ca="1" si="32"/>
        <v/>
      </c>
    </row>
    <row r="294" spans="1:9" x14ac:dyDescent="0.25">
      <c r="A294" s="31">
        <v>277</v>
      </c>
      <c r="B294" s="81" t="str">
        <f t="shared" ca="1" si="30"/>
        <v/>
      </c>
      <c r="C294" s="82" t="str">
        <f t="shared" ca="1" si="31"/>
        <v/>
      </c>
      <c r="D294" s="89" t="str">
        <f t="shared" ca="1" si="27"/>
        <v/>
      </c>
      <c r="E294" s="90" t="str">
        <f ca="1">+IF(D294&lt;&gt;"",D294*VLOOKUP(YEAR($C294),'Proyecciones DTF'!$B$4:$Y$112,3),"")</f>
        <v/>
      </c>
      <c r="F294" s="90" t="str">
        <f t="shared" ca="1" si="28"/>
        <v/>
      </c>
      <c r="G294" s="89" t="str">
        <f t="shared" ca="1" si="29"/>
        <v/>
      </c>
      <c r="H294" s="90" t="str">
        <f ca="1">+IF(G294&lt;&gt;"",G294/(COUNT(C294:$C$1217)),"")</f>
        <v/>
      </c>
      <c r="I294" s="89" t="str">
        <f t="shared" ca="1" si="32"/>
        <v/>
      </c>
    </row>
    <row r="295" spans="1:9" x14ac:dyDescent="0.25">
      <c r="A295" s="31">
        <v>278</v>
      </c>
      <c r="B295" s="81" t="str">
        <f t="shared" ca="1" si="30"/>
        <v/>
      </c>
      <c r="C295" s="82" t="str">
        <f t="shared" ca="1" si="31"/>
        <v/>
      </c>
      <c r="D295" s="89" t="str">
        <f t="shared" ca="1" si="27"/>
        <v/>
      </c>
      <c r="E295" s="90" t="str">
        <f ca="1">+IF(D295&lt;&gt;"",D295*VLOOKUP(YEAR($C295),'Proyecciones DTF'!$B$4:$Y$112,3),"")</f>
        <v/>
      </c>
      <c r="F295" s="90" t="str">
        <f t="shared" ca="1" si="28"/>
        <v/>
      </c>
      <c r="G295" s="89" t="str">
        <f t="shared" ca="1" si="29"/>
        <v/>
      </c>
      <c r="H295" s="90" t="str">
        <f ca="1">+IF(G295&lt;&gt;"",G295/(COUNT(C295:$C$1217)),"")</f>
        <v/>
      </c>
      <c r="I295" s="89" t="str">
        <f t="shared" ca="1" si="32"/>
        <v/>
      </c>
    </row>
    <row r="296" spans="1:9" x14ac:dyDescent="0.25">
      <c r="A296" s="31">
        <v>279</v>
      </c>
      <c r="B296" s="81" t="str">
        <f t="shared" ca="1" si="30"/>
        <v/>
      </c>
      <c r="C296" s="82" t="str">
        <f t="shared" ca="1" si="31"/>
        <v/>
      </c>
      <c r="D296" s="89" t="str">
        <f t="shared" ca="1" si="27"/>
        <v/>
      </c>
      <c r="E296" s="90" t="str">
        <f ca="1">+IF(D296&lt;&gt;"",D296*VLOOKUP(YEAR($C296),'Proyecciones DTF'!$B$4:$Y$112,3),"")</f>
        <v/>
      </c>
      <c r="F296" s="90" t="str">
        <f t="shared" ca="1" si="28"/>
        <v/>
      </c>
      <c r="G296" s="89" t="str">
        <f t="shared" ca="1" si="29"/>
        <v/>
      </c>
      <c r="H296" s="90" t="str">
        <f ca="1">+IF(G296&lt;&gt;"",G296/(COUNT(C296:$C$1217)),"")</f>
        <v/>
      </c>
      <c r="I296" s="89" t="str">
        <f t="shared" ca="1" si="32"/>
        <v/>
      </c>
    </row>
    <row r="297" spans="1:9" x14ac:dyDescent="0.25">
      <c r="A297" s="31">
        <v>280</v>
      </c>
      <c r="B297" s="81" t="str">
        <f t="shared" ca="1" si="30"/>
        <v/>
      </c>
      <c r="C297" s="82" t="str">
        <f t="shared" ca="1" si="31"/>
        <v/>
      </c>
      <c r="D297" s="89" t="str">
        <f t="shared" ca="1" si="27"/>
        <v/>
      </c>
      <c r="E297" s="90" t="str">
        <f ca="1">+IF(D297&lt;&gt;"",D297*VLOOKUP(YEAR($C297),'Proyecciones DTF'!$B$4:$Y$112,3),"")</f>
        <v/>
      </c>
      <c r="F297" s="90" t="str">
        <f t="shared" ca="1" si="28"/>
        <v/>
      </c>
      <c r="G297" s="89" t="str">
        <f t="shared" ca="1" si="29"/>
        <v/>
      </c>
      <c r="H297" s="90" t="str">
        <f ca="1">+IF(G297&lt;&gt;"",G297/(COUNT(C297:$C$1217)),"")</f>
        <v/>
      </c>
      <c r="I297" s="89" t="str">
        <f t="shared" ca="1" si="32"/>
        <v/>
      </c>
    </row>
    <row r="298" spans="1:9" x14ac:dyDescent="0.25">
      <c r="A298" s="31">
        <v>281</v>
      </c>
      <c r="B298" s="81" t="str">
        <f t="shared" ca="1" si="30"/>
        <v/>
      </c>
      <c r="C298" s="82" t="str">
        <f t="shared" ca="1" si="31"/>
        <v/>
      </c>
      <c r="D298" s="89" t="str">
        <f t="shared" ca="1" si="27"/>
        <v/>
      </c>
      <c r="E298" s="90" t="str">
        <f ca="1">+IF(D298&lt;&gt;"",D298*VLOOKUP(YEAR($C298),'Proyecciones DTF'!$B$4:$Y$112,3),"")</f>
        <v/>
      </c>
      <c r="F298" s="90" t="str">
        <f t="shared" ca="1" si="28"/>
        <v/>
      </c>
      <c r="G298" s="89" t="str">
        <f t="shared" ca="1" si="29"/>
        <v/>
      </c>
      <c r="H298" s="90" t="str">
        <f ca="1">+IF(G298&lt;&gt;"",G298/(COUNT(C298:$C$1217)),"")</f>
        <v/>
      </c>
      <c r="I298" s="89" t="str">
        <f t="shared" ca="1" si="32"/>
        <v/>
      </c>
    </row>
    <row r="299" spans="1:9" x14ac:dyDescent="0.25">
      <c r="A299" s="31">
        <v>282</v>
      </c>
      <c r="B299" s="81" t="str">
        <f t="shared" ca="1" si="30"/>
        <v/>
      </c>
      <c r="C299" s="82" t="str">
        <f t="shared" ca="1" si="31"/>
        <v/>
      </c>
      <c r="D299" s="89" t="str">
        <f t="shared" ca="1" si="27"/>
        <v/>
      </c>
      <c r="E299" s="90" t="str">
        <f ca="1">+IF(D299&lt;&gt;"",D299*VLOOKUP(YEAR($C299),'Proyecciones DTF'!$B$4:$Y$112,3),"")</f>
        <v/>
      </c>
      <c r="F299" s="90" t="str">
        <f t="shared" ca="1" si="28"/>
        <v/>
      </c>
      <c r="G299" s="89" t="str">
        <f t="shared" ca="1" si="29"/>
        <v/>
      </c>
      <c r="H299" s="90" t="str">
        <f ca="1">+IF(G299&lt;&gt;"",G299/(COUNT(C299:$C$1217)),"")</f>
        <v/>
      </c>
      <c r="I299" s="89" t="str">
        <f t="shared" ca="1" si="32"/>
        <v/>
      </c>
    </row>
    <row r="300" spans="1:9" x14ac:dyDescent="0.25">
      <c r="A300" s="31">
        <v>283</v>
      </c>
      <c r="B300" s="81" t="str">
        <f t="shared" ca="1" si="30"/>
        <v/>
      </c>
      <c r="C300" s="82" t="str">
        <f t="shared" ca="1" si="31"/>
        <v/>
      </c>
      <c r="D300" s="89" t="str">
        <f t="shared" ca="1" si="27"/>
        <v/>
      </c>
      <c r="E300" s="90" t="str">
        <f ca="1">+IF(D300&lt;&gt;"",D300*VLOOKUP(YEAR($C300),'Proyecciones DTF'!$B$4:$Y$112,3),"")</f>
        <v/>
      </c>
      <c r="F300" s="90" t="str">
        <f t="shared" ca="1" si="28"/>
        <v/>
      </c>
      <c r="G300" s="89" t="str">
        <f t="shared" ca="1" si="29"/>
        <v/>
      </c>
      <c r="H300" s="90" t="str">
        <f ca="1">+IF(G300&lt;&gt;"",G300/(COUNT(C300:$C$1217)),"")</f>
        <v/>
      </c>
      <c r="I300" s="89" t="str">
        <f t="shared" ca="1" si="32"/>
        <v/>
      </c>
    </row>
    <row r="301" spans="1:9" x14ac:dyDescent="0.25">
      <c r="A301" s="31">
        <v>284</v>
      </c>
      <c r="B301" s="81" t="str">
        <f t="shared" ca="1" si="30"/>
        <v/>
      </c>
      <c r="C301" s="82" t="str">
        <f t="shared" ca="1" si="31"/>
        <v/>
      </c>
      <c r="D301" s="89" t="str">
        <f t="shared" ca="1" si="27"/>
        <v/>
      </c>
      <c r="E301" s="90" t="str">
        <f ca="1">+IF(D301&lt;&gt;"",D301*VLOOKUP(YEAR($C301),'Proyecciones DTF'!$B$4:$Y$112,3),"")</f>
        <v/>
      </c>
      <c r="F301" s="90" t="str">
        <f t="shared" ca="1" si="28"/>
        <v/>
      </c>
      <c r="G301" s="89" t="str">
        <f t="shared" ca="1" si="29"/>
        <v/>
      </c>
      <c r="H301" s="90" t="str">
        <f ca="1">+IF(G301&lt;&gt;"",G301/(COUNT(C301:$C$1217)),"")</f>
        <v/>
      </c>
      <c r="I301" s="89" t="str">
        <f t="shared" ca="1" si="32"/>
        <v/>
      </c>
    </row>
    <row r="302" spans="1:9" x14ac:dyDescent="0.25">
      <c r="A302" s="31">
        <v>285</v>
      </c>
      <c r="B302" s="81" t="str">
        <f t="shared" ca="1" si="30"/>
        <v/>
      </c>
      <c r="C302" s="82" t="str">
        <f t="shared" ca="1" si="31"/>
        <v/>
      </c>
      <c r="D302" s="89" t="str">
        <f t="shared" ca="1" si="27"/>
        <v/>
      </c>
      <c r="E302" s="90" t="str">
        <f ca="1">+IF(D302&lt;&gt;"",D302*VLOOKUP(YEAR($C302),'Proyecciones DTF'!$B$4:$Y$112,3),"")</f>
        <v/>
      </c>
      <c r="F302" s="90" t="str">
        <f t="shared" ca="1" si="28"/>
        <v/>
      </c>
      <c r="G302" s="89" t="str">
        <f t="shared" ca="1" si="29"/>
        <v/>
      </c>
      <c r="H302" s="90" t="str">
        <f ca="1">+IF(G302&lt;&gt;"",G302/(COUNT(C302:$C$1217)),"")</f>
        <v/>
      </c>
      <c r="I302" s="89" t="str">
        <f t="shared" ca="1" si="32"/>
        <v/>
      </c>
    </row>
    <row r="303" spans="1:9" x14ac:dyDescent="0.25">
      <c r="A303" s="31">
        <v>286</v>
      </c>
      <c r="B303" s="81" t="str">
        <f t="shared" ca="1" si="30"/>
        <v/>
      </c>
      <c r="C303" s="82" t="str">
        <f t="shared" ca="1" si="31"/>
        <v/>
      </c>
      <c r="D303" s="89" t="str">
        <f t="shared" ca="1" si="27"/>
        <v/>
      </c>
      <c r="E303" s="90" t="str">
        <f ca="1">+IF(D303&lt;&gt;"",D303*VLOOKUP(YEAR($C303),'Proyecciones DTF'!$B$4:$Y$112,3),"")</f>
        <v/>
      </c>
      <c r="F303" s="90" t="str">
        <f t="shared" ca="1" si="28"/>
        <v/>
      </c>
      <c r="G303" s="89" t="str">
        <f t="shared" ca="1" si="29"/>
        <v/>
      </c>
      <c r="H303" s="90" t="str">
        <f ca="1">+IF(G303&lt;&gt;"",G303/(COUNT(C303:$C$1217)),"")</f>
        <v/>
      </c>
      <c r="I303" s="89" t="str">
        <f t="shared" ca="1" si="32"/>
        <v/>
      </c>
    </row>
    <row r="304" spans="1:9" x14ac:dyDescent="0.25">
      <c r="A304" s="31">
        <v>287</v>
      </c>
      <c r="B304" s="81" t="str">
        <f t="shared" ca="1" si="30"/>
        <v/>
      </c>
      <c r="C304" s="82" t="str">
        <f t="shared" ca="1" si="31"/>
        <v/>
      </c>
      <c r="D304" s="89" t="str">
        <f t="shared" ca="1" si="27"/>
        <v/>
      </c>
      <c r="E304" s="90" t="str">
        <f ca="1">+IF(D304&lt;&gt;"",D304*VLOOKUP(YEAR($C304),'Proyecciones DTF'!$B$4:$Y$112,3),"")</f>
        <v/>
      </c>
      <c r="F304" s="90" t="str">
        <f t="shared" ca="1" si="28"/>
        <v/>
      </c>
      <c r="G304" s="89" t="str">
        <f t="shared" ca="1" si="29"/>
        <v/>
      </c>
      <c r="H304" s="90" t="str">
        <f ca="1">+IF(G304&lt;&gt;"",G304/(COUNT(C304:$C$1217)),"")</f>
        <v/>
      </c>
      <c r="I304" s="89" t="str">
        <f t="shared" ca="1" si="32"/>
        <v/>
      </c>
    </row>
    <row r="305" spans="1:9" x14ac:dyDescent="0.25">
      <c r="A305" s="31">
        <v>288</v>
      </c>
      <c r="B305" s="81" t="str">
        <f t="shared" ca="1" si="30"/>
        <v/>
      </c>
      <c r="C305" s="82" t="str">
        <f t="shared" ca="1" si="31"/>
        <v/>
      </c>
      <c r="D305" s="89" t="str">
        <f t="shared" ca="1" si="27"/>
        <v/>
      </c>
      <c r="E305" s="90" t="str">
        <f ca="1">+IF(D305&lt;&gt;"",D305*VLOOKUP(YEAR($C305),'Proyecciones DTF'!$B$4:$Y$112,3),"")</f>
        <v/>
      </c>
      <c r="F305" s="90" t="str">
        <f t="shared" ca="1" si="28"/>
        <v/>
      </c>
      <c r="G305" s="89" t="str">
        <f t="shared" ca="1" si="29"/>
        <v/>
      </c>
      <c r="H305" s="90" t="str">
        <f ca="1">+IF(G305&lt;&gt;"",G305/(COUNT(C305:$C$1217)),"")</f>
        <v/>
      </c>
      <c r="I305" s="89" t="str">
        <f t="shared" ca="1" si="32"/>
        <v/>
      </c>
    </row>
    <row r="306" spans="1:9" x14ac:dyDescent="0.25">
      <c r="A306" s="31">
        <v>289</v>
      </c>
      <c r="B306" s="81" t="str">
        <f t="shared" ca="1" si="30"/>
        <v/>
      </c>
      <c r="C306" s="82" t="str">
        <f t="shared" ca="1" si="31"/>
        <v/>
      </c>
      <c r="D306" s="89" t="str">
        <f t="shared" ca="1" si="27"/>
        <v/>
      </c>
      <c r="E306" s="90" t="str">
        <f ca="1">+IF(D306&lt;&gt;"",D306*VLOOKUP(YEAR($C306),'Proyecciones DTF'!$B$4:$Y$112,3),"")</f>
        <v/>
      </c>
      <c r="F306" s="90" t="str">
        <f t="shared" ca="1" si="28"/>
        <v/>
      </c>
      <c r="G306" s="89" t="str">
        <f t="shared" ca="1" si="29"/>
        <v/>
      </c>
      <c r="H306" s="90" t="str">
        <f ca="1">+IF(G306&lt;&gt;"",G306/(COUNT(C306:$C$1217)),"")</f>
        <v/>
      </c>
      <c r="I306" s="89" t="str">
        <f t="shared" ca="1" si="32"/>
        <v/>
      </c>
    </row>
    <row r="307" spans="1:9" x14ac:dyDescent="0.25">
      <c r="A307" s="31">
        <v>290</v>
      </c>
      <c r="B307" s="81" t="str">
        <f t="shared" ca="1" si="30"/>
        <v/>
      </c>
      <c r="C307" s="82" t="str">
        <f t="shared" ca="1" si="31"/>
        <v/>
      </c>
      <c r="D307" s="89" t="str">
        <f t="shared" ca="1" si="27"/>
        <v/>
      </c>
      <c r="E307" s="90" t="str">
        <f ca="1">+IF(D307&lt;&gt;"",D307*VLOOKUP(YEAR($C307),'Proyecciones DTF'!$B$4:$Y$112,3),"")</f>
        <v/>
      </c>
      <c r="F307" s="90" t="str">
        <f t="shared" ca="1" si="28"/>
        <v/>
      </c>
      <c r="G307" s="89" t="str">
        <f t="shared" ca="1" si="29"/>
        <v/>
      </c>
      <c r="H307" s="90" t="str">
        <f ca="1">+IF(G307&lt;&gt;"",G307/(COUNT(C307:$C$1217)),"")</f>
        <v/>
      </c>
      <c r="I307" s="89" t="str">
        <f t="shared" ca="1" si="32"/>
        <v/>
      </c>
    </row>
    <row r="308" spans="1:9" x14ac:dyDescent="0.25">
      <c r="A308" s="31">
        <v>291</v>
      </c>
      <c r="B308" s="81" t="str">
        <f t="shared" ca="1" si="30"/>
        <v/>
      </c>
      <c r="C308" s="82" t="str">
        <f t="shared" ca="1" si="31"/>
        <v/>
      </c>
      <c r="D308" s="89" t="str">
        <f t="shared" ca="1" si="27"/>
        <v/>
      </c>
      <c r="E308" s="90" t="str">
        <f ca="1">+IF(D308&lt;&gt;"",D308*VLOOKUP(YEAR($C308),'Proyecciones DTF'!$B$4:$Y$112,3),"")</f>
        <v/>
      </c>
      <c r="F308" s="90" t="str">
        <f t="shared" ca="1" si="28"/>
        <v/>
      </c>
      <c r="G308" s="89" t="str">
        <f t="shared" ca="1" si="29"/>
        <v/>
      </c>
      <c r="H308" s="90" t="str">
        <f ca="1">+IF(G308&lt;&gt;"",G308/(COUNT(C308:$C$1217)),"")</f>
        <v/>
      </c>
      <c r="I308" s="89" t="str">
        <f t="shared" ca="1" si="32"/>
        <v/>
      </c>
    </row>
    <row r="309" spans="1:9" x14ac:dyDescent="0.25">
      <c r="A309" s="31">
        <v>292</v>
      </c>
      <c r="B309" s="81" t="str">
        <f t="shared" ca="1" si="30"/>
        <v/>
      </c>
      <c r="C309" s="82" t="str">
        <f t="shared" ca="1" si="31"/>
        <v/>
      </c>
      <c r="D309" s="89" t="str">
        <f t="shared" ca="1" si="27"/>
        <v/>
      </c>
      <c r="E309" s="90" t="str">
        <f ca="1">+IF(D309&lt;&gt;"",D309*VLOOKUP(YEAR($C309),'Proyecciones DTF'!$B$4:$Y$112,3),"")</f>
        <v/>
      </c>
      <c r="F309" s="90" t="str">
        <f t="shared" ca="1" si="28"/>
        <v/>
      </c>
      <c r="G309" s="89" t="str">
        <f t="shared" ca="1" si="29"/>
        <v/>
      </c>
      <c r="H309" s="90" t="str">
        <f ca="1">+IF(G309&lt;&gt;"",G309/(COUNT(C309:$C$1217)),"")</f>
        <v/>
      </c>
      <c r="I309" s="89" t="str">
        <f t="shared" ca="1" si="32"/>
        <v/>
      </c>
    </row>
    <row r="310" spans="1:9" x14ac:dyDescent="0.25">
      <c r="A310" s="31">
        <v>293</v>
      </c>
      <c r="B310" s="81" t="str">
        <f t="shared" ca="1" si="30"/>
        <v/>
      </c>
      <c r="C310" s="82" t="str">
        <f t="shared" ca="1" si="31"/>
        <v/>
      </c>
      <c r="D310" s="89" t="str">
        <f t="shared" ca="1" si="27"/>
        <v/>
      </c>
      <c r="E310" s="90" t="str">
        <f ca="1">+IF(D310&lt;&gt;"",D310*VLOOKUP(YEAR($C310),'Proyecciones DTF'!$B$4:$Y$112,3),"")</f>
        <v/>
      </c>
      <c r="F310" s="90" t="str">
        <f t="shared" ca="1" si="28"/>
        <v/>
      </c>
      <c r="G310" s="89" t="str">
        <f t="shared" ca="1" si="29"/>
        <v/>
      </c>
      <c r="H310" s="90" t="str">
        <f ca="1">+IF(G310&lt;&gt;"",G310/(COUNT(C310:$C$1217)),"")</f>
        <v/>
      </c>
      <c r="I310" s="89" t="str">
        <f t="shared" ca="1" si="32"/>
        <v/>
      </c>
    </row>
    <row r="311" spans="1:9" x14ac:dyDescent="0.25">
      <c r="A311" s="31">
        <v>294</v>
      </c>
      <c r="B311" s="81" t="str">
        <f t="shared" ca="1" si="30"/>
        <v/>
      </c>
      <c r="C311" s="82" t="str">
        <f t="shared" ca="1" si="31"/>
        <v/>
      </c>
      <c r="D311" s="89" t="str">
        <f t="shared" ca="1" si="27"/>
        <v/>
      </c>
      <c r="E311" s="90" t="str">
        <f ca="1">+IF(D311&lt;&gt;"",D311*VLOOKUP(YEAR($C311),'Proyecciones DTF'!$B$4:$Y$112,3),"")</f>
        <v/>
      </c>
      <c r="F311" s="90" t="str">
        <f t="shared" ca="1" si="28"/>
        <v/>
      </c>
      <c r="G311" s="89" t="str">
        <f t="shared" ca="1" si="29"/>
        <v/>
      </c>
      <c r="H311" s="90" t="str">
        <f ca="1">+IF(G311&lt;&gt;"",G311/(COUNT(C311:$C$1217)),"")</f>
        <v/>
      </c>
      <c r="I311" s="89" t="str">
        <f t="shared" ca="1" si="32"/>
        <v/>
      </c>
    </row>
    <row r="312" spans="1:9" x14ac:dyDescent="0.25">
      <c r="A312" s="31">
        <v>295</v>
      </c>
      <c r="B312" s="81" t="str">
        <f t="shared" ca="1" si="30"/>
        <v/>
      </c>
      <c r="C312" s="82" t="str">
        <f t="shared" ca="1" si="31"/>
        <v/>
      </c>
      <c r="D312" s="89" t="str">
        <f t="shared" ca="1" si="27"/>
        <v/>
      </c>
      <c r="E312" s="90" t="str">
        <f ca="1">+IF(D312&lt;&gt;"",D312*VLOOKUP(YEAR($C312),'Proyecciones DTF'!$B$4:$Y$112,3),"")</f>
        <v/>
      </c>
      <c r="F312" s="90" t="str">
        <f t="shared" ca="1" si="28"/>
        <v/>
      </c>
      <c r="G312" s="89" t="str">
        <f t="shared" ca="1" si="29"/>
        <v/>
      </c>
      <c r="H312" s="90" t="str">
        <f ca="1">+IF(G312&lt;&gt;"",G312/(COUNT(C312:$C$1217)),"")</f>
        <v/>
      </c>
      <c r="I312" s="89" t="str">
        <f t="shared" ca="1" si="32"/>
        <v/>
      </c>
    </row>
    <row r="313" spans="1:9" x14ac:dyDescent="0.25">
      <c r="A313" s="31">
        <v>296</v>
      </c>
      <c r="B313" s="81" t="str">
        <f t="shared" ca="1" si="30"/>
        <v/>
      </c>
      <c r="C313" s="82" t="str">
        <f t="shared" ca="1" si="31"/>
        <v/>
      </c>
      <c r="D313" s="89" t="str">
        <f t="shared" ca="1" si="27"/>
        <v/>
      </c>
      <c r="E313" s="90" t="str">
        <f ca="1">+IF(D313&lt;&gt;"",D313*VLOOKUP(YEAR($C313),'Proyecciones DTF'!$B$4:$Y$112,3),"")</f>
        <v/>
      </c>
      <c r="F313" s="90" t="str">
        <f t="shared" ca="1" si="28"/>
        <v/>
      </c>
      <c r="G313" s="89" t="str">
        <f t="shared" ca="1" si="29"/>
        <v/>
      </c>
      <c r="H313" s="90" t="str">
        <f ca="1">+IF(G313&lt;&gt;"",G313/(COUNT(C313:$C$1217)),"")</f>
        <v/>
      </c>
      <c r="I313" s="89" t="str">
        <f t="shared" ca="1" si="32"/>
        <v/>
      </c>
    </row>
    <row r="314" spans="1:9" x14ac:dyDescent="0.25">
      <c r="A314" s="31">
        <v>297</v>
      </c>
      <c r="B314" s="81" t="str">
        <f t="shared" ca="1" si="30"/>
        <v/>
      </c>
      <c r="C314" s="82" t="str">
        <f t="shared" ca="1" si="31"/>
        <v/>
      </c>
      <c r="D314" s="89" t="str">
        <f t="shared" ca="1" si="27"/>
        <v/>
      </c>
      <c r="E314" s="90" t="str">
        <f ca="1">+IF(D314&lt;&gt;"",D314*VLOOKUP(YEAR($C314),'Proyecciones DTF'!$B$4:$Y$112,3),"")</f>
        <v/>
      </c>
      <c r="F314" s="90" t="str">
        <f t="shared" ca="1" si="28"/>
        <v/>
      </c>
      <c r="G314" s="89" t="str">
        <f t="shared" ca="1" si="29"/>
        <v/>
      </c>
      <c r="H314" s="90" t="str">
        <f ca="1">+IF(G314&lt;&gt;"",G314/(COUNT(C314:$C$1217)),"")</f>
        <v/>
      </c>
      <c r="I314" s="89" t="str">
        <f t="shared" ca="1" si="32"/>
        <v/>
      </c>
    </row>
    <row r="315" spans="1:9" x14ac:dyDescent="0.25">
      <c r="A315" s="31">
        <v>298</v>
      </c>
      <c r="B315" s="81" t="str">
        <f t="shared" ca="1" si="30"/>
        <v/>
      </c>
      <c r="C315" s="82" t="str">
        <f t="shared" ca="1" si="31"/>
        <v/>
      </c>
      <c r="D315" s="89" t="str">
        <f t="shared" ca="1" si="27"/>
        <v/>
      </c>
      <c r="E315" s="90" t="str">
        <f ca="1">+IF(D315&lt;&gt;"",D315*VLOOKUP(YEAR($C315),'Proyecciones DTF'!$B$4:$Y$112,3),"")</f>
        <v/>
      </c>
      <c r="F315" s="90" t="str">
        <f t="shared" ca="1" si="28"/>
        <v/>
      </c>
      <c r="G315" s="89" t="str">
        <f t="shared" ca="1" si="29"/>
        <v/>
      </c>
      <c r="H315" s="90" t="str">
        <f ca="1">+IF(G315&lt;&gt;"",G315/(COUNT(C315:$C$1217)),"")</f>
        <v/>
      </c>
      <c r="I315" s="89" t="str">
        <f t="shared" ca="1" si="32"/>
        <v/>
      </c>
    </row>
    <row r="316" spans="1:9" x14ac:dyDescent="0.25">
      <c r="A316" s="31">
        <v>299</v>
      </c>
      <c r="B316" s="81" t="str">
        <f t="shared" ca="1" si="30"/>
        <v/>
      </c>
      <c r="C316" s="82" t="str">
        <f t="shared" ca="1" si="31"/>
        <v/>
      </c>
      <c r="D316" s="89" t="str">
        <f t="shared" ca="1" si="27"/>
        <v/>
      </c>
      <c r="E316" s="90" t="str">
        <f ca="1">+IF(D316&lt;&gt;"",D316*VLOOKUP(YEAR($C316),'Proyecciones DTF'!$B$4:$Y$112,3),"")</f>
        <v/>
      </c>
      <c r="F316" s="90" t="str">
        <f t="shared" ca="1" si="28"/>
        <v/>
      </c>
      <c r="G316" s="89" t="str">
        <f t="shared" ca="1" si="29"/>
        <v/>
      </c>
      <c r="H316" s="90" t="str">
        <f ca="1">+IF(G316&lt;&gt;"",G316/(COUNT(C316:$C$1217)),"")</f>
        <v/>
      </c>
      <c r="I316" s="89" t="str">
        <f t="shared" ca="1" si="32"/>
        <v/>
      </c>
    </row>
    <row r="317" spans="1:9" x14ac:dyDescent="0.25">
      <c r="A317" s="31">
        <v>300</v>
      </c>
      <c r="B317" s="81" t="str">
        <f t="shared" ca="1" si="30"/>
        <v/>
      </c>
      <c r="C317" s="82" t="str">
        <f t="shared" ca="1" si="31"/>
        <v/>
      </c>
      <c r="D317" s="89" t="str">
        <f t="shared" ca="1" si="27"/>
        <v/>
      </c>
      <c r="E317" s="90" t="str">
        <f ca="1">+IF(D317&lt;&gt;"",D317*VLOOKUP(YEAR($C317),'Proyecciones DTF'!$B$4:$Y$112,3),"")</f>
        <v/>
      </c>
      <c r="F317" s="90" t="str">
        <f t="shared" ca="1" si="28"/>
        <v/>
      </c>
      <c r="G317" s="89" t="str">
        <f t="shared" ca="1" si="29"/>
        <v/>
      </c>
      <c r="H317" s="90" t="str">
        <f ca="1">+IF(G317&lt;&gt;"",G317/(COUNT(C317:$C$1217)),"")</f>
        <v/>
      </c>
      <c r="I317" s="89" t="str">
        <f t="shared" ca="1" si="32"/>
        <v/>
      </c>
    </row>
    <row r="318" spans="1:9" x14ac:dyDescent="0.25">
      <c r="A318" s="31">
        <v>301</v>
      </c>
      <c r="B318" s="81" t="str">
        <f t="shared" ca="1" si="30"/>
        <v/>
      </c>
      <c r="C318" s="82" t="str">
        <f t="shared" ca="1" si="31"/>
        <v/>
      </c>
      <c r="D318" s="89" t="str">
        <f t="shared" ca="1" si="27"/>
        <v/>
      </c>
      <c r="E318" s="90" t="str">
        <f ca="1">+IF(D318&lt;&gt;"",D318*VLOOKUP(YEAR($C318),'Proyecciones DTF'!$B$4:$Y$112,3),"")</f>
        <v/>
      </c>
      <c r="F318" s="90" t="str">
        <f t="shared" ca="1" si="28"/>
        <v/>
      </c>
      <c r="G318" s="89" t="str">
        <f t="shared" ca="1" si="29"/>
        <v/>
      </c>
      <c r="H318" s="90" t="str">
        <f ca="1">+IF(G318&lt;&gt;"",G318/(COUNT(C318:$C$1217)),"")</f>
        <v/>
      </c>
      <c r="I318" s="89" t="str">
        <f t="shared" ca="1" si="32"/>
        <v/>
      </c>
    </row>
    <row r="319" spans="1:9" x14ac:dyDescent="0.25">
      <c r="A319" s="31">
        <v>302</v>
      </c>
      <c r="B319" s="81" t="str">
        <f t="shared" ca="1" si="30"/>
        <v/>
      </c>
      <c r="C319" s="82" t="str">
        <f t="shared" ca="1" si="31"/>
        <v/>
      </c>
      <c r="D319" s="89" t="str">
        <f t="shared" ca="1" si="27"/>
        <v/>
      </c>
      <c r="E319" s="90" t="str">
        <f ca="1">+IF(D319&lt;&gt;"",D319*VLOOKUP(YEAR($C319),'Proyecciones DTF'!$B$4:$Y$112,3),"")</f>
        <v/>
      </c>
      <c r="F319" s="90" t="str">
        <f t="shared" ca="1" si="28"/>
        <v/>
      </c>
      <c r="G319" s="89" t="str">
        <f t="shared" ca="1" si="29"/>
        <v/>
      </c>
      <c r="H319" s="90" t="str">
        <f ca="1">+IF(G319&lt;&gt;"",G319/(COUNT(C319:$C$1217)),"")</f>
        <v/>
      </c>
      <c r="I319" s="89" t="str">
        <f t="shared" ca="1" si="32"/>
        <v/>
      </c>
    </row>
    <row r="320" spans="1:9" x14ac:dyDescent="0.25">
      <c r="A320" s="31">
        <v>303</v>
      </c>
      <c r="B320" s="81" t="str">
        <f t="shared" ca="1" si="30"/>
        <v/>
      </c>
      <c r="C320" s="82" t="str">
        <f t="shared" ca="1" si="31"/>
        <v/>
      </c>
      <c r="D320" s="89" t="str">
        <f t="shared" ca="1" si="27"/>
        <v/>
      </c>
      <c r="E320" s="90" t="str">
        <f ca="1">+IF(D320&lt;&gt;"",D320*VLOOKUP(YEAR($C320),'Proyecciones DTF'!$B$4:$Y$112,3),"")</f>
        <v/>
      </c>
      <c r="F320" s="90" t="str">
        <f t="shared" ca="1" si="28"/>
        <v/>
      </c>
      <c r="G320" s="89" t="str">
        <f t="shared" ca="1" si="29"/>
        <v/>
      </c>
      <c r="H320" s="90" t="str">
        <f ca="1">+IF(G320&lt;&gt;"",G320/(COUNT(C320:$C$1217)),"")</f>
        <v/>
      </c>
      <c r="I320" s="89" t="str">
        <f t="shared" ca="1" si="32"/>
        <v/>
      </c>
    </row>
    <row r="321" spans="1:9" x14ac:dyDescent="0.25">
      <c r="A321" s="31">
        <v>304</v>
      </c>
      <c r="B321" s="81" t="str">
        <f t="shared" ca="1" si="30"/>
        <v/>
      </c>
      <c r="C321" s="82" t="str">
        <f t="shared" ca="1" si="31"/>
        <v/>
      </c>
      <c r="D321" s="89" t="str">
        <f t="shared" ca="1" si="27"/>
        <v/>
      </c>
      <c r="E321" s="90" t="str">
        <f ca="1">+IF(D321&lt;&gt;"",D321*VLOOKUP(YEAR($C321),'Proyecciones DTF'!$B$4:$Y$112,3),"")</f>
        <v/>
      </c>
      <c r="F321" s="90" t="str">
        <f t="shared" ca="1" si="28"/>
        <v/>
      </c>
      <c r="G321" s="89" t="str">
        <f t="shared" ca="1" si="29"/>
        <v/>
      </c>
      <c r="H321" s="90" t="str">
        <f ca="1">+IF(G321&lt;&gt;"",G321/(COUNT(C321:$C$1217)),"")</f>
        <v/>
      </c>
      <c r="I321" s="89" t="str">
        <f t="shared" ca="1" si="32"/>
        <v/>
      </c>
    </row>
    <row r="322" spans="1:9" x14ac:dyDescent="0.25">
      <c r="A322" s="31">
        <v>305</v>
      </c>
      <c r="B322" s="81" t="str">
        <f t="shared" ca="1" si="30"/>
        <v/>
      </c>
      <c r="C322" s="82" t="str">
        <f t="shared" ca="1" si="31"/>
        <v/>
      </c>
      <c r="D322" s="89" t="str">
        <f t="shared" ca="1" si="27"/>
        <v/>
      </c>
      <c r="E322" s="90" t="str">
        <f ca="1">+IF(D322&lt;&gt;"",D322*VLOOKUP(YEAR($C322),'Proyecciones DTF'!$B$4:$Y$112,3),"")</f>
        <v/>
      </c>
      <c r="F322" s="90" t="str">
        <f t="shared" ca="1" si="28"/>
        <v/>
      </c>
      <c r="G322" s="89" t="str">
        <f t="shared" ca="1" si="29"/>
        <v/>
      </c>
      <c r="H322" s="90" t="str">
        <f ca="1">+IF(G322&lt;&gt;"",G322/(COUNT(C322:$C$1217)),"")</f>
        <v/>
      </c>
      <c r="I322" s="89" t="str">
        <f t="shared" ca="1" si="32"/>
        <v/>
      </c>
    </row>
    <row r="323" spans="1:9" x14ac:dyDescent="0.25">
      <c r="A323" s="31">
        <v>306</v>
      </c>
      <c r="B323" s="81" t="str">
        <f t="shared" ca="1" si="30"/>
        <v/>
      </c>
      <c r="C323" s="82" t="str">
        <f t="shared" ca="1" si="31"/>
        <v/>
      </c>
      <c r="D323" s="89" t="str">
        <f t="shared" ca="1" si="27"/>
        <v/>
      </c>
      <c r="E323" s="90" t="str">
        <f ca="1">+IF(D323&lt;&gt;"",D323*VLOOKUP(YEAR($C323),'Proyecciones DTF'!$B$4:$Y$112,3),"")</f>
        <v/>
      </c>
      <c r="F323" s="90" t="str">
        <f t="shared" ca="1" si="28"/>
        <v/>
      </c>
      <c r="G323" s="89" t="str">
        <f t="shared" ca="1" si="29"/>
        <v/>
      </c>
      <c r="H323" s="90" t="str">
        <f ca="1">+IF(G323&lt;&gt;"",G323/(COUNT(C323:$C$1217)),"")</f>
        <v/>
      </c>
      <c r="I323" s="89" t="str">
        <f t="shared" ca="1" si="32"/>
        <v/>
      </c>
    </row>
    <row r="324" spans="1:9" x14ac:dyDescent="0.25">
      <c r="A324" s="31">
        <v>307</v>
      </c>
      <c r="B324" s="81" t="str">
        <f t="shared" ca="1" si="30"/>
        <v/>
      </c>
      <c r="C324" s="82" t="str">
        <f t="shared" ca="1" si="31"/>
        <v/>
      </c>
      <c r="D324" s="89" t="str">
        <f t="shared" ca="1" si="27"/>
        <v/>
      </c>
      <c r="E324" s="90" t="str">
        <f ca="1">+IF(D324&lt;&gt;"",D324*VLOOKUP(YEAR($C324),'Proyecciones DTF'!$B$4:$Y$112,3),"")</f>
        <v/>
      </c>
      <c r="F324" s="90" t="str">
        <f t="shared" ca="1" si="28"/>
        <v/>
      </c>
      <c r="G324" s="89" t="str">
        <f t="shared" ca="1" si="29"/>
        <v/>
      </c>
      <c r="H324" s="90" t="str">
        <f ca="1">+IF(G324&lt;&gt;"",G324/(COUNT(C324:$C$1217)),"")</f>
        <v/>
      </c>
      <c r="I324" s="89" t="str">
        <f t="shared" ca="1" si="32"/>
        <v/>
      </c>
    </row>
    <row r="325" spans="1:9" x14ac:dyDescent="0.25">
      <c r="A325" s="31">
        <v>308</v>
      </c>
      <c r="B325" s="81" t="str">
        <f t="shared" ca="1" si="30"/>
        <v/>
      </c>
      <c r="C325" s="82" t="str">
        <f t="shared" ca="1" si="31"/>
        <v/>
      </c>
      <c r="D325" s="89" t="str">
        <f t="shared" ca="1" si="27"/>
        <v/>
      </c>
      <c r="E325" s="90" t="str">
        <f ca="1">+IF(D325&lt;&gt;"",D325*VLOOKUP(YEAR($C325),'Proyecciones DTF'!$B$4:$Y$112,3),"")</f>
        <v/>
      </c>
      <c r="F325" s="90" t="str">
        <f t="shared" ca="1" si="28"/>
        <v/>
      </c>
      <c r="G325" s="89" t="str">
        <f t="shared" ca="1" si="29"/>
        <v/>
      </c>
      <c r="H325" s="90" t="str">
        <f ca="1">+IF(G325&lt;&gt;"",G325/(COUNT(C325:$C$1217)),"")</f>
        <v/>
      </c>
      <c r="I325" s="89" t="str">
        <f t="shared" ca="1" si="32"/>
        <v/>
      </c>
    </row>
    <row r="326" spans="1:9" x14ac:dyDescent="0.25">
      <c r="A326" s="31">
        <v>309</v>
      </c>
      <c r="B326" s="81" t="str">
        <f t="shared" ca="1" si="30"/>
        <v/>
      </c>
      <c r="C326" s="82" t="str">
        <f t="shared" ca="1" si="31"/>
        <v/>
      </c>
      <c r="D326" s="89" t="str">
        <f t="shared" ca="1" si="27"/>
        <v/>
      </c>
      <c r="E326" s="90" t="str">
        <f ca="1">+IF(D326&lt;&gt;"",D326*VLOOKUP(YEAR($C326),'Proyecciones DTF'!$B$4:$Y$112,3),"")</f>
        <v/>
      </c>
      <c r="F326" s="90" t="str">
        <f t="shared" ca="1" si="28"/>
        <v/>
      </c>
      <c r="G326" s="89" t="str">
        <f t="shared" ca="1" si="29"/>
        <v/>
      </c>
      <c r="H326" s="90" t="str">
        <f ca="1">+IF(G326&lt;&gt;"",G326/(COUNT(C326:$C$1217)),"")</f>
        <v/>
      </c>
      <c r="I326" s="89" t="str">
        <f t="shared" ca="1" si="32"/>
        <v/>
      </c>
    </row>
    <row r="327" spans="1:9" x14ac:dyDescent="0.25">
      <c r="A327" s="31">
        <v>310</v>
      </c>
      <c r="B327" s="81" t="str">
        <f t="shared" ca="1" si="30"/>
        <v/>
      </c>
      <c r="C327" s="82" t="str">
        <f t="shared" ca="1" si="31"/>
        <v/>
      </c>
      <c r="D327" s="89" t="str">
        <f t="shared" ca="1" si="27"/>
        <v/>
      </c>
      <c r="E327" s="90" t="str">
        <f ca="1">+IF(D327&lt;&gt;"",D327*VLOOKUP(YEAR($C327),'Proyecciones DTF'!$B$4:$Y$112,3),"")</f>
        <v/>
      </c>
      <c r="F327" s="90" t="str">
        <f t="shared" ca="1" si="28"/>
        <v/>
      </c>
      <c r="G327" s="89" t="str">
        <f t="shared" ca="1" si="29"/>
        <v/>
      </c>
      <c r="H327" s="90" t="str">
        <f ca="1">+IF(G327&lt;&gt;"",G327/(COUNT(C327:$C$1217)),"")</f>
        <v/>
      </c>
      <c r="I327" s="89" t="str">
        <f t="shared" ca="1" si="32"/>
        <v/>
      </c>
    </row>
    <row r="328" spans="1:9" x14ac:dyDescent="0.25">
      <c r="A328" s="31">
        <v>311</v>
      </c>
      <c r="B328" s="81" t="str">
        <f t="shared" ca="1" si="30"/>
        <v/>
      </c>
      <c r="C328" s="82" t="str">
        <f t="shared" ca="1" si="31"/>
        <v/>
      </c>
      <c r="D328" s="89" t="str">
        <f t="shared" ca="1" si="27"/>
        <v/>
      </c>
      <c r="E328" s="90" t="str">
        <f ca="1">+IF(D328&lt;&gt;"",D328*VLOOKUP(YEAR($C328),'Proyecciones DTF'!$B$4:$Y$112,3),"")</f>
        <v/>
      </c>
      <c r="F328" s="90" t="str">
        <f t="shared" ca="1" si="28"/>
        <v/>
      </c>
      <c r="G328" s="89" t="str">
        <f t="shared" ca="1" si="29"/>
        <v/>
      </c>
      <c r="H328" s="90" t="str">
        <f ca="1">+IF(G328&lt;&gt;"",G328/(COUNT(C328:$C$1217)),"")</f>
        <v/>
      </c>
      <c r="I328" s="89" t="str">
        <f t="shared" ca="1" si="32"/>
        <v/>
      </c>
    </row>
    <row r="329" spans="1:9" x14ac:dyDescent="0.25">
      <c r="A329" s="31">
        <v>312</v>
      </c>
      <c r="B329" s="81" t="str">
        <f t="shared" ca="1" si="30"/>
        <v/>
      </c>
      <c r="C329" s="82" t="str">
        <f t="shared" ca="1" si="31"/>
        <v/>
      </c>
      <c r="D329" s="89" t="str">
        <f t="shared" ca="1" si="27"/>
        <v/>
      </c>
      <c r="E329" s="90" t="str">
        <f ca="1">+IF(D329&lt;&gt;"",D329*VLOOKUP(YEAR($C329),'Proyecciones DTF'!$B$4:$Y$112,3),"")</f>
        <v/>
      </c>
      <c r="F329" s="90" t="str">
        <f t="shared" ca="1" si="28"/>
        <v/>
      </c>
      <c r="G329" s="89" t="str">
        <f t="shared" ca="1" si="29"/>
        <v/>
      </c>
      <c r="H329" s="90" t="str">
        <f ca="1">+IF(G329&lt;&gt;"",G329/(COUNT(C329:$C$1217)),"")</f>
        <v/>
      </c>
      <c r="I329" s="89" t="str">
        <f t="shared" ca="1" si="32"/>
        <v/>
      </c>
    </row>
    <row r="330" spans="1:9" x14ac:dyDescent="0.25">
      <c r="A330" s="31">
        <v>313</v>
      </c>
      <c r="B330" s="81" t="str">
        <f t="shared" ca="1" si="30"/>
        <v/>
      </c>
      <c r="C330" s="82" t="str">
        <f t="shared" ca="1" si="31"/>
        <v/>
      </c>
      <c r="D330" s="89" t="str">
        <f t="shared" ca="1" si="27"/>
        <v/>
      </c>
      <c r="E330" s="90" t="str">
        <f ca="1">+IF(D330&lt;&gt;"",D330*VLOOKUP(YEAR($C330),'Proyecciones DTF'!$B$4:$Y$112,3),"")</f>
        <v/>
      </c>
      <c r="F330" s="90" t="str">
        <f t="shared" ca="1" si="28"/>
        <v/>
      </c>
      <c r="G330" s="89" t="str">
        <f t="shared" ca="1" si="29"/>
        <v/>
      </c>
      <c r="H330" s="90" t="str">
        <f ca="1">+IF(G330&lt;&gt;"",G330/(COUNT(C330:$C$1217)),"")</f>
        <v/>
      </c>
      <c r="I330" s="89" t="str">
        <f t="shared" ca="1" si="32"/>
        <v/>
      </c>
    </row>
    <row r="331" spans="1:9" x14ac:dyDescent="0.25">
      <c r="A331" s="31">
        <v>314</v>
      </c>
      <c r="B331" s="81" t="str">
        <f t="shared" ca="1" si="30"/>
        <v/>
      </c>
      <c r="C331" s="82" t="str">
        <f t="shared" ca="1" si="31"/>
        <v/>
      </c>
      <c r="D331" s="89" t="str">
        <f t="shared" ca="1" si="27"/>
        <v/>
      </c>
      <c r="E331" s="90" t="str">
        <f ca="1">+IF(D331&lt;&gt;"",D331*VLOOKUP(YEAR($C331),'Proyecciones DTF'!$B$4:$Y$112,3),"")</f>
        <v/>
      </c>
      <c r="F331" s="90" t="str">
        <f t="shared" ca="1" si="28"/>
        <v/>
      </c>
      <c r="G331" s="89" t="str">
        <f t="shared" ca="1" si="29"/>
        <v/>
      </c>
      <c r="H331" s="90" t="str">
        <f ca="1">+IF(G331&lt;&gt;"",G331/(COUNT(C331:$C$1217)),"")</f>
        <v/>
      </c>
      <c r="I331" s="89" t="str">
        <f t="shared" ca="1" si="32"/>
        <v/>
      </c>
    </row>
    <row r="332" spans="1:9" x14ac:dyDescent="0.25">
      <c r="A332" s="31">
        <v>315</v>
      </c>
      <c r="B332" s="81" t="str">
        <f t="shared" ca="1" si="30"/>
        <v/>
      </c>
      <c r="C332" s="82" t="str">
        <f t="shared" ca="1" si="31"/>
        <v/>
      </c>
      <c r="D332" s="89" t="str">
        <f t="shared" ca="1" si="27"/>
        <v/>
      </c>
      <c r="E332" s="90" t="str">
        <f ca="1">+IF(D332&lt;&gt;"",D332*VLOOKUP(YEAR($C332),'Proyecciones DTF'!$B$4:$Y$112,3),"")</f>
        <v/>
      </c>
      <c r="F332" s="90" t="str">
        <f t="shared" ca="1" si="28"/>
        <v/>
      </c>
      <c r="G332" s="89" t="str">
        <f t="shared" ca="1" si="29"/>
        <v/>
      </c>
      <c r="H332" s="90" t="str">
        <f ca="1">+IF(G332&lt;&gt;"",G332/(COUNT(C332:$C$1217)),"")</f>
        <v/>
      </c>
      <c r="I332" s="89" t="str">
        <f t="shared" ca="1" si="32"/>
        <v/>
      </c>
    </row>
    <row r="333" spans="1:9" x14ac:dyDescent="0.25">
      <c r="A333" s="31">
        <v>316</v>
      </c>
      <c r="B333" s="81" t="str">
        <f t="shared" ca="1" si="30"/>
        <v/>
      </c>
      <c r="C333" s="82" t="str">
        <f t="shared" ca="1" si="31"/>
        <v/>
      </c>
      <c r="D333" s="89" t="str">
        <f t="shared" ca="1" si="27"/>
        <v/>
      </c>
      <c r="E333" s="90" t="str">
        <f ca="1">+IF(D333&lt;&gt;"",D333*VLOOKUP(YEAR($C333),'Proyecciones DTF'!$B$4:$Y$112,3),"")</f>
        <v/>
      </c>
      <c r="F333" s="90" t="str">
        <f t="shared" ca="1" si="28"/>
        <v/>
      </c>
      <c r="G333" s="89" t="str">
        <f t="shared" ca="1" si="29"/>
        <v/>
      </c>
      <c r="H333" s="90" t="str">
        <f ca="1">+IF(G333&lt;&gt;"",G333/(COUNT(C333:$C$1217)),"")</f>
        <v/>
      </c>
      <c r="I333" s="89" t="str">
        <f t="shared" ca="1" si="32"/>
        <v/>
      </c>
    </row>
    <row r="334" spans="1:9" x14ac:dyDescent="0.25">
      <c r="A334" s="31">
        <v>317</v>
      </c>
      <c r="B334" s="81" t="str">
        <f t="shared" ca="1" si="30"/>
        <v/>
      </c>
      <c r="C334" s="82" t="str">
        <f t="shared" ca="1" si="31"/>
        <v/>
      </c>
      <c r="D334" s="89" t="str">
        <f t="shared" ca="1" si="27"/>
        <v/>
      </c>
      <c r="E334" s="90" t="str">
        <f ca="1">+IF(D334&lt;&gt;"",D334*VLOOKUP(YEAR($C334),'Proyecciones DTF'!$B$4:$Y$112,3),"")</f>
        <v/>
      </c>
      <c r="F334" s="90" t="str">
        <f t="shared" ca="1" si="28"/>
        <v/>
      </c>
      <c r="G334" s="89" t="str">
        <f t="shared" ca="1" si="29"/>
        <v/>
      </c>
      <c r="H334" s="90" t="str">
        <f ca="1">+IF(G334&lt;&gt;"",G334/(COUNT(C334:$C$1217)),"")</f>
        <v/>
      </c>
      <c r="I334" s="89" t="str">
        <f t="shared" ca="1" si="32"/>
        <v/>
      </c>
    </row>
    <row r="335" spans="1:9" x14ac:dyDescent="0.25">
      <c r="A335" s="31">
        <v>318</v>
      </c>
      <c r="B335" s="81" t="str">
        <f t="shared" ca="1" si="30"/>
        <v/>
      </c>
      <c r="C335" s="82" t="str">
        <f t="shared" ca="1" si="31"/>
        <v/>
      </c>
      <c r="D335" s="89" t="str">
        <f t="shared" ca="1" si="27"/>
        <v/>
      </c>
      <c r="E335" s="90" t="str">
        <f ca="1">+IF(D335&lt;&gt;"",D335*VLOOKUP(YEAR($C335),'Proyecciones DTF'!$B$4:$Y$112,3),"")</f>
        <v/>
      </c>
      <c r="F335" s="90" t="str">
        <f t="shared" ca="1" si="28"/>
        <v/>
      </c>
      <c r="G335" s="89" t="str">
        <f t="shared" ca="1" si="29"/>
        <v/>
      </c>
      <c r="H335" s="90" t="str">
        <f ca="1">+IF(G335&lt;&gt;"",G335/(COUNT(C335:$C$1217)),"")</f>
        <v/>
      </c>
      <c r="I335" s="89" t="str">
        <f t="shared" ca="1" si="32"/>
        <v/>
      </c>
    </row>
    <row r="336" spans="1:9" x14ac:dyDescent="0.25">
      <c r="A336" s="31">
        <v>319</v>
      </c>
      <c r="B336" s="81" t="str">
        <f t="shared" ca="1" si="30"/>
        <v/>
      </c>
      <c r="C336" s="82" t="str">
        <f t="shared" ca="1" si="31"/>
        <v/>
      </c>
      <c r="D336" s="89" t="str">
        <f t="shared" ca="1" si="27"/>
        <v/>
      </c>
      <c r="E336" s="90" t="str">
        <f ca="1">+IF(D336&lt;&gt;"",D336*VLOOKUP(YEAR($C336),'Proyecciones DTF'!$B$4:$Y$112,3),"")</f>
        <v/>
      </c>
      <c r="F336" s="90" t="str">
        <f t="shared" ca="1" si="28"/>
        <v/>
      </c>
      <c r="G336" s="89" t="str">
        <f t="shared" ca="1" si="29"/>
        <v/>
      </c>
      <c r="H336" s="90" t="str">
        <f ca="1">+IF(G336&lt;&gt;"",G336/(COUNT(C336:$C$1217)),"")</f>
        <v/>
      </c>
      <c r="I336" s="89" t="str">
        <f t="shared" ca="1" si="32"/>
        <v/>
      </c>
    </row>
    <row r="337" spans="1:9" x14ac:dyDescent="0.25">
      <c r="A337" s="31">
        <v>320</v>
      </c>
      <c r="B337" s="81" t="str">
        <f t="shared" ca="1" si="30"/>
        <v/>
      </c>
      <c r="C337" s="82" t="str">
        <f t="shared" ca="1" si="31"/>
        <v/>
      </c>
      <c r="D337" s="89" t="str">
        <f t="shared" ca="1" si="27"/>
        <v/>
      </c>
      <c r="E337" s="90" t="str">
        <f ca="1">+IF(D337&lt;&gt;"",D337*VLOOKUP(YEAR($C337),'Proyecciones DTF'!$B$4:$Y$112,3),"")</f>
        <v/>
      </c>
      <c r="F337" s="90" t="str">
        <f t="shared" ca="1" si="28"/>
        <v/>
      </c>
      <c r="G337" s="89" t="str">
        <f t="shared" ca="1" si="29"/>
        <v/>
      </c>
      <c r="H337" s="90" t="str">
        <f ca="1">+IF(G337&lt;&gt;"",G337/(COUNT(C337:$C$1217)),"")</f>
        <v/>
      </c>
      <c r="I337" s="89" t="str">
        <f t="shared" ca="1" si="32"/>
        <v/>
      </c>
    </row>
    <row r="338" spans="1:9" x14ac:dyDescent="0.25">
      <c r="A338" s="31">
        <v>321</v>
      </c>
      <c r="B338" s="81" t="str">
        <f t="shared" ca="1" si="30"/>
        <v/>
      </c>
      <c r="C338" s="82" t="str">
        <f t="shared" ca="1" si="31"/>
        <v/>
      </c>
      <c r="D338" s="89" t="str">
        <f t="shared" ca="1" si="27"/>
        <v/>
      </c>
      <c r="E338" s="90" t="str">
        <f ca="1">+IF(D338&lt;&gt;"",D338*VLOOKUP(YEAR($C338),'Proyecciones DTF'!$B$4:$Y$112,3),"")</f>
        <v/>
      </c>
      <c r="F338" s="90" t="str">
        <f t="shared" ca="1" si="28"/>
        <v/>
      </c>
      <c r="G338" s="89" t="str">
        <f t="shared" ca="1" si="29"/>
        <v/>
      </c>
      <c r="H338" s="90" t="str">
        <f ca="1">+IF(G338&lt;&gt;"",G338/(COUNT(C338:$C$1217)),"")</f>
        <v/>
      </c>
      <c r="I338" s="89" t="str">
        <f t="shared" ca="1" si="32"/>
        <v/>
      </c>
    </row>
    <row r="339" spans="1:9" x14ac:dyDescent="0.25">
      <c r="A339" s="31">
        <v>322</v>
      </c>
      <c r="B339" s="81" t="str">
        <f t="shared" ca="1" si="30"/>
        <v/>
      </c>
      <c r="C339" s="82" t="str">
        <f t="shared" ca="1" si="31"/>
        <v/>
      </c>
      <c r="D339" s="89" t="str">
        <f t="shared" ref="D339:D402" ca="1" si="33">+IF(C339&lt;&gt;"",I338,"")</f>
        <v/>
      </c>
      <c r="E339" s="90" t="str">
        <f ca="1">+IF(D339&lt;&gt;"",D339*VLOOKUP(YEAR($C339),'Proyecciones DTF'!$B$4:$Y$112,3),"")</f>
        <v/>
      </c>
      <c r="F339" s="90" t="str">
        <f t="shared" ref="F339:F402" ca="1" si="34">+IF(E339&lt;&gt;"",+E339*(1-$C$15),"")</f>
        <v/>
      </c>
      <c r="G339" s="89" t="str">
        <f t="shared" ref="G339:G402" ca="1" si="35">+IF(F339&lt;&gt;"",D339+F339,"")</f>
        <v/>
      </c>
      <c r="H339" s="90" t="str">
        <f ca="1">+IF(G339&lt;&gt;"",G339/(COUNT(C339:$C$1217)),"")</f>
        <v/>
      </c>
      <c r="I339" s="89" t="str">
        <f t="shared" ca="1" si="32"/>
        <v/>
      </c>
    </row>
    <row r="340" spans="1:9" x14ac:dyDescent="0.25">
      <c r="A340" s="31">
        <v>323</v>
      </c>
      <c r="B340" s="81" t="str">
        <f t="shared" ca="1" si="30"/>
        <v/>
      </c>
      <c r="C340" s="82" t="str">
        <f t="shared" ca="1" si="31"/>
        <v/>
      </c>
      <c r="D340" s="89" t="str">
        <f t="shared" ca="1" si="33"/>
        <v/>
      </c>
      <c r="E340" s="90" t="str">
        <f ca="1">+IF(D340&lt;&gt;"",D340*VLOOKUP(YEAR($C340),'Proyecciones DTF'!$B$4:$Y$112,3),"")</f>
        <v/>
      </c>
      <c r="F340" s="90" t="str">
        <f t="shared" ca="1" si="34"/>
        <v/>
      </c>
      <c r="G340" s="89" t="str">
        <f t="shared" ca="1" si="35"/>
        <v/>
      </c>
      <c r="H340" s="90" t="str">
        <f ca="1">+IF(G340&lt;&gt;"",G340/(COUNT(C340:$C$1217)),"")</f>
        <v/>
      </c>
      <c r="I340" s="89" t="str">
        <f t="shared" ca="1" si="32"/>
        <v/>
      </c>
    </row>
    <row r="341" spans="1:9" x14ac:dyDescent="0.25">
      <c r="A341" s="31">
        <v>324</v>
      </c>
      <c r="B341" s="81" t="str">
        <f t="shared" ref="B341:B404" ca="1" si="36">+IF(C341&lt;&gt;"",YEAR(C341),"")</f>
        <v/>
      </c>
      <c r="C341" s="82" t="str">
        <f t="shared" ref="C341:C404" ca="1" si="37">+IF(EOMONTH($C$1,A341)&lt;=EOMONTH($C$1,$C$4*12),EOMONTH($C$1,A341),"")</f>
        <v/>
      </c>
      <c r="D341" s="89" t="str">
        <f t="shared" ca="1" si="33"/>
        <v/>
      </c>
      <c r="E341" s="90" t="str">
        <f ca="1">+IF(D341&lt;&gt;"",D341*VLOOKUP(YEAR($C341),'Proyecciones DTF'!$B$4:$Y$112,3),"")</f>
        <v/>
      </c>
      <c r="F341" s="90" t="str">
        <f t="shared" ca="1" si="34"/>
        <v/>
      </c>
      <c r="G341" s="89" t="str">
        <f t="shared" ca="1" si="35"/>
        <v/>
      </c>
      <c r="H341" s="90" t="str">
        <f ca="1">+IF(G341&lt;&gt;"",G341/(COUNT(C341:$C$1217)),"")</f>
        <v/>
      </c>
      <c r="I341" s="89" t="str">
        <f t="shared" ref="I341:I404" ca="1" si="38">+IF(H341&lt;&gt;"",G341-H341,"")</f>
        <v/>
      </c>
    </row>
    <row r="342" spans="1:9" x14ac:dyDescent="0.25">
      <c r="A342" s="31">
        <v>325</v>
      </c>
      <c r="B342" s="81" t="str">
        <f t="shared" ca="1" si="36"/>
        <v/>
      </c>
      <c r="C342" s="82" t="str">
        <f t="shared" ca="1" si="37"/>
        <v/>
      </c>
      <c r="D342" s="89" t="str">
        <f t="shared" ca="1" si="33"/>
        <v/>
      </c>
      <c r="E342" s="90" t="str">
        <f ca="1">+IF(D342&lt;&gt;"",D342*VLOOKUP(YEAR($C342),'Proyecciones DTF'!$B$4:$Y$112,3),"")</f>
        <v/>
      </c>
      <c r="F342" s="90" t="str">
        <f t="shared" ca="1" si="34"/>
        <v/>
      </c>
      <c r="G342" s="89" t="str">
        <f t="shared" ca="1" si="35"/>
        <v/>
      </c>
      <c r="H342" s="90" t="str">
        <f ca="1">+IF(G342&lt;&gt;"",G342/(COUNT(C342:$C$1217)),"")</f>
        <v/>
      </c>
      <c r="I342" s="89" t="str">
        <f t="shared" ca="1" si="38"/>
        <v/>
      </c>
    </row>
    <row r="343" spans="1:9" x14ac:dyDescent="0.25">
      <c r="A343" s="31">
        <v>326</v>
      </c>
      <c r="B343" s="81" t="str">
        <f t="shared" ca="1" si="36"/>
        <v/>
      </c>
      <c r="C343" s="82" t="str">
        <f t="shared" ca="1" si="37"/>
        <v/>
      </c>
      <c r="D343" s="89" t="str">
        <f t="shared" ca="1" si="33"/>
        <v/>
      </c>
      <c r="E343" s="90" t="str">
        <f ca="1">+IF(D343&lt;&gt;"",D343*VLOOKUP(YEAR($C343),'Proyecciones DTF'!$B$4:$Y$112,3),"")</f>
        <v/>
      </c>
      <c r="F343" s="90" t="str">
        <f t="shared" ca="1" si="34"/>
        <v/>
      </c>
      <c r="G343" s="89" t="str">
        <f t="shared" ca="1" si="35"/>
        <v/>
      </c>
      <c r="H343" s="90" t="str">
        <f ca="1">+IF(G343&lt;&gt;"",G343/(COUNT(C343:$C$1217)),"")</f>
        <v/>
      </c>
      <c r="I343" s="89" t="str">
        <f t="shared" ca="1" si="38"/>
        <v/>
      </c>
    </row>
    <row r="344" spans="1:9" x14ac:dyDescent="0.25">
      <c r="A344" s="31">
        <v>327</v>
      </c>
      <c r="B344" s="81" t="str">
        <f t="shared" ca="1" si="36"/>
        <v/>
      </c>
      <c r="C344" s="82" t="str">
        <f t="shared" ca="1" si="37"/>
        <v/>
      </c>
      <c r="D344" s="89" t="str">
        <f t="shared" ca="1" si="33"/>
        <v/>
      </c>
      <c r="E344" s="90" t="str">
        <f ca="1">+IF(D344&lt;&gt;"",D344*VLOOKUP(YEAR($C344),'Proyecciones DTF'!$B$4:$Y$112,3),"")</f>
        <v/>
      </c>
      <c r="F344" s="90" t="str">
        <f t="shared" ca="1" si="34"/>
        <v/>
      </c>
      <c r="G344" s="89" t="str">
        <f t="shared" ca="1" si="35"/>
        <v/>
      </c>
      <c r="H344" s="90" t="str">
        <f ca="1">+IF(G344&lt;&gt;"",G344/(COUNT(C344:$C$1217)),"")</f>
        <v/>
      </c>
      <c r="I344" s="89" t="str">
        <f t="shared" ca="1" si="38"/>
        <v/>
      </c>
    </row>
    <row r="345" spans="1:9" x14ac:dyDescent="0.25">
      <c r="A345" s="31">
        <v>328</v>
      </c>
      <c r="B345" s="81" t="str">
        <f t="shared" ca="1" si="36"/>
        <v/>
      </c>
      <c r="C345" s="82" t="str">
        <f t="shared" ca="1" si="37"/>
        <v/>
      </c>
      <c r="D345" s="89" t="str">
        <f t="shared" ca="1" si="33"/>
        <v/>
      </c>
      <c r="E345" s="90" t="str">
        <f ca="1">+IF(D345&lt;&gt;"",D345*VLOOKUP(YEAR($C345),'Proyecciones DTF'!$B$4:$Y$112,3),"")</f>
        <v/>
      </c>
      <c r="F345" s="90" t="str">
        <f t="shared" ca="1" si="34"/>
        <v/>
      </c>
      <c r="G345" s="89" t="str">
        <f t="shared" ca="1" si="35"/>
        <v/>
      </c>
      <c r="H345" s="90" t="str">
        <f ca="1">+IF(G345&lt;&gt;"",G345/(COUNT(C345:$C$1217)),"")</f>
        <v/>
      </c>
      <c r="I345" s="89" t="str">
        <f t="shared" ca="1" si="38"/>
        <v/>
      </c>
    </row>
    <row r="346" spans="1:9" x14ac:dyDescent="0.25">
      <c r="A346" s="31">
        <v>329</v>
      </c>
      <c r="B346" s="81" t="str">
        <f t="shared" ca="1" si="36"/>
        <v/>
      </c>
      <c r="C346" s="82" t="str">
        <f t="shared" ca="1" si="37"/>
        <v/>
      </c>
      <c r="D346" s="89" t="str">
        <f t="shared" ca="1" si="33"/>
        <v/>
      </c>
      <c r="E346" s="90" t="str">
        <f ca="1">+IF(D346&lt;&gt;"",D346*VLOOKUP(YEAR($C346),'Proyecciones DTF'!$B$4:$Y$112,3),"")</f>
        <v/>
      </c>
      <c r="F346" s="90" t="str">
        <f t="shared" ca="1" si="34"/>
        <v/>
      </c>
      <c r="G346" s="89" t="str">
        <f t="shared" ca="1" si="35"/>
        <v/>
      </c>
      <c r="H346" s="90" t="str">
        <f ca="1">+IF(G346&lt;&gt;"",G346/(COUNT(C346:$C$1217)),"")</f>
        <v/>
      </c>
      <c r="I346" s="89" t="str">
        <f t="shared" ca="1" si="38"/>
        <v/>
      </c>
    </row>
    <row r="347" spans="1:9" x14ac:dyDescent="0.25">
      <c r="A347" s="31">
        <v>330</v>
      </c>
      <c r="B347" s="81" t="str">
        <f t="shared" ca="1" si="36"/>
        <v/>
      </c>
      <c r="C347" s="82" t="str">
        <f t="shared" ca="1" si="37"/>
        <v/>
      </c>
      <c r="D347" s="89" t="str">
        <f t="shared" ca="1" si="33"/>
        <v/>
      </c>
      <c r="E347" s="90" t="str">
        <f ca="1">+IF(D347&lt;&gt;"",D347*VLOOKUP(YEAR($C347),'Proyecciones DTF'!$B$4:$Y$112,3),"")</f>
        <v/>
      </c>
      <c r="F347" s="90" t="str">
        <f t="shared" ca="1" si="34"/>
        <v/>
      </c>
      <c r="G347" s="89" t="str">
        <f t="shared" ca="1" si="35"/>
        <v/>
      </c>
      <c r="H347" s="90" t="str">
        <f ca="1">+IF(G347&lt;&gt;"",G347/(COUNT(C347:$C$1217)),"")</f>
        <v/>
      </c>
      <c r="I347" s="89" t="str">
        <f t="shared" ca="1" si="38"/>
        <v/>
      </c>
    </row>
    <row r="348" spans="1:9" x14ac:dyDescent="0.25">
      <c r="A348" s="31">
        <v>331</v>
      </c>
      <c r="B348" s="81" t="str">
        <f t="shared" ca="1" si="36"/>
        <v/>
      </c>
      <c r="C348" s="82" t="str">
        <f t="shared" ca="1" si="37"/>
        <v/>
      </c>
      <c r="D348" s="89" t="str">
        <f t="shared" ca="1" si="33"/>
        <v/>
      </c>
      <c r="E348" s="90" t="str">
        <f ca="1">+IF(D348&lt;&gt;"",D348*VLOOKUP(YEAR($C348),'Proyecciones DTF'!$B$4:$Y$112,3),"")</f>
        <v/>
      </c>
      <c r="F348" s="90" t="str">
        <f t="shared" ca="1" si="34"/>
        <v/>
      </c>
      <c r="G348" s="89" t="str">
        <f t="shared" ca="1" si="35"/>
        <v/>
      </c>
      <c r="H348" s="90" t="str">
        <f ca="1">+IF(G348&lt;&gt;"",G348/(COUNT(C348:$C$1217)),"")</f>
        <v/>
      </c>
      <c r="I348" s="89" t="str">
        <f t="shared" ca="1" si="38"/>
        <v/>
      </c>
    </row>
    <row r="349" spans="1:9" x14ac:dyDescent="0.25">
      <c r="A349" s="31">
        <v>332</v>
      </c>
      <c r="B349" s="81" t="str">
        <f t="shared" ca="1" si="36"/>
        <v/>
      </c>
      <c r="C349" s="82" t="str">
        <f t="shared" ca="1" si="37"/>
        <v/>
      </c>
      <c r="D349" s="89" t="str">
        <f t="shared" ca="1" si="33"/>
        <v/>
      </c>
      <c r="E349" s="90" t="str">
        <f ca="1">+IF(D349&lt;&gt;"",D349*VLOOKUP(YEAR($C349),'Proyecciones DTF'!$B$4:$Y$112,3),"")</f>
        <v/>
      </c>
      <c r="F349" s="90" t="str">
        <f t="shared" ca="1" si="34"/>
        <v/>
      </c>
      <c r="G349" s="89" t="str">
        <f t="shared" ca="1" si="35"/>
        <v/>
      </c>
      <c r="H349" s="90" t="str">
        <f ca="1">+IF(G349&lt;&gt;"",G349/(COUNT(C349:$C$1217)),"")</f>
        <v/>
      </c>
      <c r="I349" s="89" t="str">
        <f t="shared" ca="1" si="38"/>
        <v/>
      </c>
    </row>
    <row r="350" spans="1:9" x14ac:dyDescent="0.25">
      <c r="A350" s="31">
        <v>333</v>
      </c>
      <c r="B350" s="81" t="str">
        <f t="shared" ca="1" si="36"/>
        <v/>
      </c>
      <c r="C350" s="82" t="str">
        <f t="shared" ca="1" si="37"/>
        <v/>
      </c>
      <c r="D350" s="89" t="str">
        <f t="shared" ca="1" si="33"/>
        <v/>
      </c>
      <c r="E350" s="90" t="str">
        <f ca="1">+IF(D350&lt;&gt;"",D350*VLOOKUP(YEAR($C350),'Proyecciones DTF'!$B$4:$Y$112,3),"")</f>
        <v/>
      </c>
      <c r="F350" s="90" t="str">
        <f t="shared" ca="1" si="34"/>
        <v/>
      </c>
      <c r="G350" s="89" t="str">
        <f t="shared" ca="1" si="35"/>
        <v/>
      </c>
      <c r="H350" s="90" t="str">
        <f ca="1">+IF(G350&lt;&gt;"",G350/(COUNT(C350:$C$1217)),"")</f>
        <v/>
      </c>
      <c r="I350" s="89" t="str">
        <f t="shared" ca="1" si="38"/>
        <v/>
      </c>
    </row>
    <row r="351" spans="1:9" x14ac:dyDescent="0.25">
      <c r="A351" s="31">
        <v>334</v>
      </c>
      <c r="B351" s="81" t="str">
        <f t="shared" ca="1" si="36"/>
        <v/>
      </c>
      <c r="C351" s="82" t="str">
        <f t="shared" ca="1" si="37"/>
        <v/>
      </c>
      <c r="D351" s="89" t="str">
        <f t="shared" ca="1" si="33"/>
        <v/>
      </c>
      <c r="E351" s="90" t="str">
        <f ca="1">+IF(D351&lt;&gt;"",D351*VLOOKUP(YEAR($C351),'Proyecciones DTF'!$B$4:$Y$112,3),"")</f>
        <v/>
      </c>
      <c r="F351" s="90" t="str">
        <f t="shared" ca="1" si="34"/>
        <v/>
      </c>
      <c r="G351" s="89" t="str">
        <f t="shared" ca="1" si="35"/>
        <v/>
      </c>
      <c r="H351" s="90" t="str">
        <f ca="1">+IF(G351&lt;&gt;"",G351/(COUNT(C351:$C$1217)),"")</f>
        <v/>
      </c>
      <c r="I351" s="89" t="str">
        <f t="shared" ca="1" si="38"/>
        <v/>
      </c>
    </row>
    <row r="352" spans="1:9" x14ac:dyDescent="0.25">
      <c r="A352" s="31">
        <v>335</v>
      </c>
      <c r="B352" s="81" t="str">
        <f t="shared" ca="1" si="36"/>
        <v/>
      </c>
      <c r="C352" s="82" t="str">
        <f t="shared" ca="1" si="37"/>
        <v/>
      </c>
      <c r="D352" s="89" t="str">
        <f t="shared" ca="1" si="33"/>
        <v/>
      </c>
      <c r="E352" s="90" t="str">
        <f ca="1">+IF(D352&lt;&gt;"",D352*VLOOKUP(YEAR($C352),'Proyecciones DTF'!$B$4:$Y$112,3),"")</f>
        <v/>
      </c>
      <c r="F352" s="90" t="str">
        <f t="shared" ca="1" si="34"/>
        <v/>
      </c>
      <c r="G352" s="89" t="str">
        <f t="shared" ca="1" si="35"/>
        <v/>
      </c>
      <c r="H352" s="90" t="str">
        <f ca="1">+IF(G352&lt;&gt;"",G352/(COUNT(C352:$C$1217)),"")</f>
        <v/>
      </c>
      <c r="I352" s="89" t="str">
        <f t="shared" ca="1" si="38"/>
        <v/>
      </c>
    </row>
    <row r="353" spans="1:9" x14ac:dyDescent="0.25">
      <c r="A353" s="31">
        <v>336</v>
      </c>
      <c r="B353" s="81" t="str">
        <f t="shared" ca="1" si="36"/>
        <v/>
      </c>
      <c r="C353" s="82" t="str">
        <f t="shared" ca="1" si="37"/>
        <v/>
      </c>
      <c r="D353" s="89" t="str">
        <f t="shared" ca="1" si="33"/>
        <v/>
      </c>
      <c r="E353" s="90" t="str">
        <f ca="1">+IF(D353&lt;&gt;"",D353*VLOOKUP(YEAR($C353),'Proyecciones DTF'!$B$4:$Y$112,3),"")</f>
        <v/>
      </c>
      <c r="F353" s="90" t="str">
        <f t="shared" ca="1" si="34"/>
        <v/>
      </c>
      <c r="G353" s="89" t="str">
        <f t="shared" ca="1" si="35"/>
        <v/>
      </c>
      <c r="H353" s="90" t="str">
        <f ca="1">+IF(G353&lt;&gt;"",G353/(COUNT(C353:$C$1217)),"")</f>
        <v/>
      </c>
      <c r="I353" s="89" t="str">
        <f t="shared" ca="1" si="38"/>
        <v/>
      </c>
    </row>
    <row r="354" spans="1:9" x14ac:dyDescent="0.25">
      <c r="A354" s="31">
        <v>337</v>
      </c>
      <c r="B354" s="81" t="str">
        <f t="shared" ca="1" si="36"/>
        <v/>
      </c>
      <c r="C354" s="82" t="str">
        <f t="shared" ca="1" si="37"/>
        <v/>
      </c>
      <c r="D354" s="89" t="str">
        <f t="shared" ca="1" si="33"/>
        <v/>
      </c>
      <c r="E354" s="90" t="str">
        <f ca="1">+IF(D354&lt;&gt;"",D354*VLOOKUP(YEAR($C354),'Proyecciones DTF'!$B$4:$Y$112,3),"")</f>
        <v/>
      </c>
      <c r="F354" s="90" t="str">
        <f t="shared" ca="1" si="34"/>
        <v/>
      </c>
      <c r="G354" s="89" t="str">
        <f t="shared" ca="1" si="35"/>
        <v/>
      </c>
      <c r="H354" s="90" t="str">
        <f ca="1">+IF(G354&lt;&gt;"",G354/(COUNT(C354:$C$1217)),"")</f>
        <v/>
      </c>
      <c r="I354" s="89" t="str">
        <f t="shared" ca="1" si="38"/>
        <v/>
      </c>
    </row>
    <row r="355" spans="1:9" x14ac:dyDescent="0.25">
      <c r="A355" s="31">
        <v>338</v>
      </c>
      <c r="B355" s="81" t="str">
        <f t="shared" ca="1" si="36"/>
        <v/>
      </c>
      <c r="C355" s="82" t="str">
        <f t="shared" ca="1" si="37"/>
        <v/>
      </c>
      <c r="D355" s="89" t="str">
        <f t="shared" ca="1" si="33"/>
        <v/>
      </c>
      <c r="E355" s="90" t="str">
        <f ca="1">+IF(D355&lt;&gt;"",D355*VLOOKUP(YEAR($C355),'Proyecciones DTF'!$B$4:$Y$112,3),"")</f>
        <v/>
      </c>
      <c r="F355" s="90" t="str">
        <f t="shared" ca="1" si="34"/>
        <v/>
      </c>
      <c r="G355" s="89" t="str">
        <f t="shared" ca="1" si="35"/>
        <v/>
      </c>
      <c r="H355" s="90" t="str">
        <f ca="1">+IF(G355&lt;&gt;"",G355/(COUNT(C355:$C$1217)),"")</f>
        <v/>
      </c>
      <c r="I355" s="89" t="str">
        <f t="shared" ca="1" si="38"/>
        <v/>
      </c>
    </row>
    <row r="356" spans="1:9" x14ac:dyDescent="0.25">
      <c r="A356" s="31">
        <v>339</v>
      </c>
      <c r="B356" s="81" t="str">
        <f t="shared" ca="1" si="36"/>
        <v/>
      </c>
      <c r="C356" s="82" t="str">
        <f t="shared" ca="1" si="37"/>
        <v/>
      </c>
      <c r="D356" s="89" t="str">
        <f t="shared" ca="1" si="33"/>
        <v/>
      </c>
      <c r="E356" s="90" t="str">
        <f ca="1">+IF(D356&lt;&gt;"",D356*VLOOKUP(YEAR($C356),'Proyecciones DTF'!$B$4:$Y$112,3),"")</f>
        <v/>
      </c>
      <c r="F356" s="90" t="str">
        <f t="shared" ca="1" si="34"/>
        <v/>
      </c>
      <c r="G356" s="89" t="str">
        <f t="shared" ca="1" si="35"/>
        <v/>
      </c>
      <c r="H356" s="90" t="str">
        <f ca="1">+IF(G356&lt;&gt;"",G356/(COUNT(C356:$C$1217)),"")</f>
        <v/>
      </c>
      <c r="I356" s="89" t="str">
        <f t="shared" ca="1" si="38"/>
        <v/>
      </c>
    </row>
    <row r="357" spans="1:9" x14ac:dyDescent="0.25">
      <c r="A357" s="31">
        <v>340</v>
      </c>
      <c r="B357" s="81" t="str">
        <f t="shared" ca="1" si="36"/>
        <v/>
      </c>
      <c r="C357" s="82" t="str">
        <f t="shared" ca="1" si="37"/>
        <v/>
      </c>
      <c r="D357" s="89" t="str">
        <f t="shared" ca="1" si="33"/>
        <v/>
      </c>
      <c r="E357" s="90" t="str">
        <f ca="1">+IF(D357&lt;&gt;"",D357*VLOOKUP(YEAR($C357),'Proyecciones DTF'!$B$4:$Y$112,3),"")</f>
        <v/>
      </c>
      <c r="F357" s="90" t="str">
        <f t="shared" ca="1" si="34"/>
        <v/>
      </c>
      <c r="G357" s="89" t="str">
        <f t="shared" ca="1" si="35"/>
        <v/>
      </c>
      <c r="H357" s="90" t="str">
        <f ca="1">+IF(G357&lt;&gt;"",G357/(COUNT(C357:$C$1217)),"")</f>
        <v/>
      </c>
      <c r="I357" s="89" t="str">
        <f t="shared" ca="1" si="38"/>
        <v/>
      </c>
    </row>
    <row r="358" spans="1:9" x14ac:dyDescent="0.25">
      <c r="A358" s="31">
        <v>341</v>
      </c>
      <c r="B358" s="81" t="str">
        <f t="shared" ca="1" si="36"/>
        <v/>
      </c>
      <c r="C358" s="82" t="str">
        <f t="shared" ca="1" si="37"/>
        <v/>
      </c>
      <c r="D358" s="89" t="str">
        <f t="shared" ca="1" si="33"/>
        <v/>
      </c>
      <c r="E358" s="90" t="str">
        <f ca="1">+IF(D358&lt;&gt;"",D358*VLOOKUP(YEAR($C358),'Proyecciones DTF'!$B$4:$Y$112,3),"")</f>
        <v/>
      </c>
      <c r="F358" s="90" t="str">
        <f t="shared" ca="1" si="34"/>
        <v/>
      </c>
      <c r="G358" s="89" t="str">
        <f t="shared" ca="1" si="35"/>
        <v/>
      </c>
      <c r="H358" s="90" t="str">
        <f ca="1">+IF(G358&lt;&gt;"",G358/(COUNT(C358:$C$1217)),"")</f>
        <v/>
      </c>
      <c r="I358" s="89" t="str">
        <f t="shared" ca="1" si="38"/>
        <v/>
      </c>
    </row>
    <row r="359" spans="1:9" x14ac:dyDescent="0.25">
      <c r="A359" s="31">
        <v>342</v>
      </c>
      <c r="B359" s="81" t="str">
        <f t="shared" ca="1" si="36"/>
        <v/>
      </c>
      <c r="C359" s="82" t="str">
        <f t="shared" ca="1" si="37"/>
        <v/>
      </c>
      <c r="D359" s="89" t="str">
        <f t="shared" ca="1" si="33"/>
        <v/>
      </c>
      <c r="E359" s="90" t="str">
        <f ca="1">+IF(D359&lt;&gt;"",D359*VLOOKUP(YEAR($C359),'Proyecciones DTF'!$B$4:$Y$112,3),"")</f>
        <v/>
      </c>
      <c r="F359" s="90" t="str">
        <f t="shared" ca="1" si="34"/>
        <v/>
      </c>
      <c r="G359" s="89" t="str">
        <f t="shared" ca="1" si="35"/>
        <v/>
      </c>
      <c r="H359" s="90" t="str">
        <f ca="1">+IF(G359&lt;&gt;"",G359/(COUNT(C359:$C$1217)),"")</f>
        <v/>
      </c>
      <c r="I359" s="89" t="str">
        <f t="shared" ca="1" si="38"/>
        <v/>
      </c>
    </row>
    <row r="360" spans="1:9" x14ac:dyDescent="0.25">
      <c r="A360" s="31">
        <v>343</v>
      </c>
      <c r="B360" s="81" t="str">
        <f t="shared" ca="1" si="36"/>
        <v/>
      </c>
      <c r="C360" s="82" t="str">
        <f t="shared" ca="1" si="37"/>
        <v/>
      </c>
      <c r="D360" s="89" t="str">
        <f t="shared" ca="1" si="33"/>
        <v/>
      </c>
      <c r="E360" s="90" t="str">
        <f ca="1">+IF(D360&lt;&gt;"",D360*VLOOKUP(YEAR($C360),'Proyecciones DTF'!$B$4:$Y$112,3),"")</f>
        <v/>
      </c>
      <c r="F360" s="90" t="str">
        <f t="shared" ca="1" si="34"/>
        <v/>
      </c>
      <c r="G360" s="89" t="str">
        <f t="shared" ca="1" si="35"/>
        <v/>
      </c>
      <c r="H360" s="90" t="str">
        <f ca="1">+IF(G360&lt;&gt;"",G360/(COUNT(C360:$C$1217)),"")</f>
        <v/>
      </c>
      <c r="I360" s="89" t="str">
        <f t="shared" ca="1" si="38"/>
        <v/>
      </c>
    </row>
    <row r="361" spans="1:9" x14ac:dyDescent="0.25">
      <c r="A361" s="31">
        <v>344</v>
      </c>
      <c r="B361" s="81" t="str">
        <f t="shared" ca="1" si="36"/>
        <v/>
      </c>
      <c r="C361" s="82" t="str">
        <f t="shared" ca="1" si="37"/>
        <v/>
      </c>
      <c r="D361" s="89" t="str">
        <f t="shared" ca="1" si="33"/>
        <v/>
      </c>
      <c r="E361" s="90" t="str">
        <f ca="1">+IF(D361&lt;&gt;"",D361*VLOOKUP(YEAR($C361),'Proyecciones DTF'!$B$4:$Y$112,3),"")</f>
        <v/>
      </c>
      <c r="F361" s="90" t="str">
        <f t="shared" ca="1" si="34"/>
        <v/>
      </c>
      <c r="G361" s="89" t="str">
        <f t="shared" ca="1" si="35"/>
        <v/>
      </c>
      <c r="H361" s="90" t="str">
        <f ca="1">+IF(G361&lt;&gt;"",G361/(COUNT(C361:$C$1217)),"")</f>
        <v/>
      </c>
      <c r="I361" s="89" t="str">
        <f t="shared" ca="1" si="38"/>
        <v/>
      </c>
    </row>
    <row r="362" spans="1:9" x14ac:dyDescent="0.25">
      <c r="A362" s="31">
        <v>345</v>
      </c>
      <c r="B362" s="81" t="str">
        <f t="shared" ca="1" si="36"/>
        <v/>
      </c>
      <c r="C362" s="82" t="str">
        <f t="shared" ca="1" si="37"/>
        <v/>
      </c>
      <c r="D362" s="89" t="str">
        <f t="shared" ca="1" si="33"/>
        <v/>
      </c>
      <c r="E362" s="90" t="str">
        <f ca="1">+IF(D362&lt;&gt;"",D362*VLOOKUP(YEAR($C362),'Proyecciones DTF'!$B$4:$Y$112,3),"")</f>
        <v/>
      </c>
      <c r="F362" s="90" t="str">
        <f t="shared" ca="1" si="34"/>
        <v/>
      </c>
      <c r="G362" s="89" t="str">
        <f t="shared" ca="1" si="35"/>
        <v/>
      </c>
      <c r="H362" s="90" t="str">
        <f ca="1">+IF(G362&lt;&gt;"",G362/(COUNT(C362:$C$1217)),"")</f>
        <v/>
      </c>
      <c r="I362" s="89" t="str">
        <f t="shared" ca="1" si="38"/>
        <v/>
      </c>
    </row>
    <row r="363" spans="1:9" x14ac:dyDescent="0.25">
      <c r="A363" s="31">
        <v>346</v>
      </c>
      <c r="B363" s="81" t="str">
        <f t="shared" ca="1" si="36"/>
        <v/>
      </c>
      <c r="C363" s="82" t="str">
        <f t="shared" ca="1" si="37"/>
        <v/>
      </c>
      <c r="D363" s="89" t="str">
        <f t="shared" ca="1" si="33"/>
        <v/>
      </c>
      <c r="E363" s="90" t="str">
        <f ca="1">+IF(D363&lt;&gt;"",D363*VLOOKUP(YEAR($C363),'Proyecciones DTF'!$B$4:$Y$112,3),"")</f>
        <v/>
      </c>
      <c r="F363" s="90" t="str">
        <f t="shared" ca="1" si="34"/>
        <v/>
      </c>
      <c r="G363" s="89" t="str">
        <f t="shared" ca="1" si="35"/>
        <v/>
      </c>
      <c r="H363" s="90" t="str">
        <f ca="1">+IF(G363&lt;&gt;"",G363/(COUNT(C363:$C$1217)),"")</f>
        <v/>
      </c>
      <c r="I363" s="89" t="str">
        <f t="shared" ca="1" si="38"/>
        <v/>
      </c>
    </row>
    <row r="364" spans="1:9" x14ac:dyDescent="0.25">
      <c r="A364" s="31">
        <v>347</v>
      </c>
      <c r="B364" s="81" t="str">
        <f t="shared" ca="1" si="36"/>
        <v/>
      </c>
      <c r="C364" s="82" t="str">
        <f t="shared" ca="1" si="37"/>
        <v/>
      </c>
      <c r="D364" s="89" t="str">
        <f t="shared" ca="1" si="33"/>
        <v/>
      </c>
      <c r="E364" s="90" t="str">
        <f ca="1">+IF(D364&lt;&gt;"",D364*VLOOKUP(YEAR($C364),'Proyecciones DTF'!$B$4:$Y$112,3),"")</f>
        <v/>
      </c>
      <c r="F364" s="90" t="str">
        <f t="shared" ca="1" si="34"/>
        <v/>
      </c>
      <c r="G364" s="89" t="str">
        <f t="shared" ca="1" si="35"/>
        <v/>
      </c>
      <c r="H364" s="90" t="str">
        <f ca="1">+IF(G364&lt;&gt;"",G364/(COUNT(C364:$C$1217)),"")</f>
        <v/>
      </c>
      <c r="I364" s="89" t="str">
        <f t="shared" ca="1" si="38"/>
        <v/>
      </c>
    </row>
    <row r="365" spans="1:9" x14ac:dyDescent="0.25">
      <c r="A365" s="31">
        <v>348</v>
      </c>
      <c r="B365" s="81" t="str">
        <f t="shared" ca="1" si="36"/>
        <v/>
      </c>
      <c r="C365" s="82" t="str">
        <f t="shared" ca="1" si="37"/>
        <v/>
      </c>
      <c r="D365" s="89" t="str">
        <f t="shared" ca="1" si="33"/>
        <v/>
      </c>
      <c r="E365" s="90" t="str">
        <f ca="1">+IF(D365&lt;&gt;"",D365*VLOOKUP(YEAR($C365),'Proyecciones DTF'!$B$4:$Y$112,3),"")</f>
        <v/>
      </c>
      <c r="F365" s="90" t="str">
        <f t="shared" ca="1" si="34"/>
        <v/>
      </c>
      <c r="G365" s="89" t="str">
        <f t="shared" ca="1" si="35"/>
        <v/>
      </c>
      <c r="H365" s="90" t="str">
        <f ca="1">+IF(G365&lt;&gt;"",G365/(COUNT(C365:$C$1217)),"")</f>
        <v/>
      </c>
      <c r="I365" s="89" t="str">
        <f t="shared" ca="1" si="38"/>
        <v/>
      </c>
    </row>
    <row r="366" spans="1:9" x14ac:dyDescent="0.25">
      <c r="A366" s="31">
        <v>349</v>
      </c>
      <c r="B366" s="81" t="str">
        <f t="shared" ca="1" si="36"/>
        <v/>
      </c>
      <c r="C366" s="82" t="str">
        <f t="shared" ca="1" si="37"/>
        <v/>
      </c>
      <c r="D366" s="89" t="str">
        <f t="shared" ca="1" si="33"/>
        <v/>
      </c>
      <c r="E366" s="90" t="str">
        <f ca="1">+IF(D366&lt;&gt;"",D366*VLOOKUP(YEAR($C366),'Proyecciones DTF'!$B$4:$Y$112,3),"")</f>
        <v/>
      </c>
      <c r="F366" s="90" t="str">
        <f t="shared" ca="1" si="34"/>
        <v/>
      </c>
      <c r="G366" s="89" t="str">
        <f t="shared" ca="1" si="35"/>
        <v/>
      </c>
      <c r="H366" s="90" t="str">
        <f ca="1">+IF(G366&lt;&gt;"",G366/(COUNT(C366:$C$1217)),"")</f>
        <v/>
      </c>
      <c r="I366" s="89" t="str">
        <f t="shared" ca="1" si="38"/>
        <v/>
      </c>
    </row>
    <row r="367" spans="1:9" x14ac:dyDescent="0.25">
      <c r="A367" s="31">
        <v>350</v>
      </c>
      <c r="B367" s="81" t="str">
        <f t="shared" ca="1" si="36"/>
        <v/>
      </c>
      <c r="C367" s="82" t="str">
        <f t="shared" ca="1" si="37"/>
        <v/>
      </c>
      <c r="D367" s="89" t="str">
        <f t="shared" ca="1" si="33"/>
        <v/>
      </c>
      <c r="E367" s="90" t="str">
        <f ca="1">+IF(D367&lt;&gt;"",D367*VLOOKUP(YEAR($C367),'Proyecciones DTF'!$B$4:$Y$112,3),"")</f>
        <v/>
      </c>
      <c r="F367" s="90" t="str">
        <f t="shared" ca="1" si="34"/>
        <v/>
      </c>
      <c r="G367" s="89" t="str">
        <f t="shared" ca="1" si="35"/>
        <v/>
      </c>
      <c r="H367" s="90" t="str">
        <f ca="1">+IF(G367&lt;&gt;"",G367/(COUNT(C367:$C$1217)),"")</f>
        <v/>
      </c>
      <c r="I367" s="89" t="str">
        <f t="shared" ca="1" si="38"/>
        <v/>
      </c>
    </row>
    <row r="368" spans="1:9" x14ac:dyDescent="0.25">
      <c r="A368" s="31">
        <v>351</v>
      </c>
      <c r="B368" s="81" t="str">
        <f t="shared" ca="1" si="36"/>
        <v/>
      </c>
      <c r="C368" s="82" t="str">
        <f t="shared" ca="1" si="37"/>
        <v/>
      </c>
      <c r="D368" s="89" t="str">
        <f t="shared" ca="1" si="33"/>
        <v/>
      </c>
      <c r="E368" s="90" t="str">
        <f ca="1">+IF(D368&lt;&gt;"",D368*VLOOKUP(YEAR($C368),'Proyecciones DTF'!$B$4:$Y$112,3),"")</f>
        <v/>
      </c>
      <c r="F368" s="90" t="str">
        <f t="shared" ca="1" si="34"/>
        <v/>
      </c>
      <c r="G368" s="89" t="str">
        <f t="shared" ca="1" si="35"/>
        <v/>
      </c>
      <c r="H368" s="90" t="str">
        <f ca="1">+IF(G368&lt;&gt;"",G368/(COUNT(C368:$C$1217)),"")</f>
        <v/>
      </c>
      <c r="I368" s="89" t="str">
        <f t="shared" ca="1" si="38"/>
        <v/>
      </c>
    </row>
    <row r="369" spans="1:9" x14ac:dyDescent="0.25">
      <c r="A369" s="31">
        <v>352</v>
      </c>
      <c r="B369" s="81" t="str">
        <f t="shared" ca="1" si="36"/>
        <v/>
      </c>
      <c r="C369" s="82" t="str">
        <f t="shared" ca="1" si="37"/>
        <v/>
      </c>
      <c r="D369" s="89" t="str">
        <f t="shared" ca="1" si="33"/>
        <v/>
      </c>
      <c r="E369" s="90" t="str">
        <f ca="1">+IF(D369&lt;&gt;"",D369*VLOOKUP(YEAR($C369),'Proyecciones DTF'!$B$4:$Y$112,3),"")</f>
        <v/>
      </c>
      <c r="F369" s="90" t="str">
        <f t="shared" ca="1" si="34"/>
        <v/>
      </c>
      <c r="G369" s="89" t="str">
        <f t="shared" ca="1" si="35"/>
        <v/>
      </c>
      <c r="H369" s="90" t="str">
        <f ca="1">+IF(G369&lt;&gt;"",G369/(COUNT(C369:$C$1217)),"")</f>
        <v/>
      </c>
      <c r="I369" s="89" t="str">
        <f t="shared" ca="1" si="38"/>
        <v/>
      </c>
    </row>
    <row r="370" spans="1:9" x14ac:dyDescent="0.25">
      <c r="A370" s="31">
        <v>353</v>
      </c>
      <c r="B370" s="81" t="str">
        <f t="shared" ca="1" si="36"/>
        <v/>
      </c>
      <c r="C370" s="82" t="str">
        <f t="shared" ca="1" si="37"/>
        <v/>
      </c>
      <c r="D370" s="89" t="str">
        <f t="shared" ca="1" si="33"/>
        <v/>
      </c>
      <c r="E370" s="90" t="str">
        <f ca="1">+IF(D370&lt;&gt;"",D370*VLOOKUP(YEAR($C370),'Proyecciones DTF'!$B$4:$Y$112,3),"")</f>
        <v/>
      </c>
      <c r="F370" s="90" t="str">
        <f t="shared" ca="1" si="34"/>
        <v/>
      </c>
      <c r="G370" s="89" t="str">
        <f t="shared" ca="1" si="35"/>
        <v/>
      </c>
      <c r="H370" s="90" t="str">
        <f ca="1">+IF(G370&lt;&gt;"",G370/(COUNT(C370:$C$1217)),"")</f>
        <v/>
      </c>
      <c r="I370" s="89" t="str">
        <f t="shared" ca="1" si="38"/>
        <v/>
      </c>
    </row>
    <row r="371" spans="1:9" x14ac:dyDescent="0.25">
      <c r="A371" s="31">
        <v>354</v>
      </c>
      <c r="B371" s="81" t="str">
        <f t="shared" ca="1" si="36"/>
        <v/>
      </c>
      <c r="C371" s="82" t="str">
        <f t="shared" ca="1" si="37"/>
        <v/>
      </c>
      <c r="D371" s="89" t="str">
        <f t="shared" ca="1" si="33"/>
        <v/>
      </c>
      <c r="E371" s="90" t="str">
        <f ca="1">+IF(D371&lt;&gt;"",D371*VLOOKUP(YEAR($C371),'Proyecciones DTF'!$B$4:$Y$112,3),"")</f>
        <v/>
      </c>
      <c r="F371" s="90" t="str">
        <f t="shared" ca="1" si="34"/>
        <v/>
      </c>
      <c r="G371" s="89" t="str">
        <f t="shared" ca="1" si="35"/>
        <v/>
      </c>
      <c r="H371" s="90" t="str">
        <f ca="1">+IF(G371&lt;&gt;"",G371/(COUNT(C371:$C$1217)),"")</f>
        <v/>
      </c>
      <c r="I371" s="89" t="str">
        <f t="shared" ca="1" si="38"/>
        <v/>
      </c>
    </row>
    <row r="372" spans="1:9" x14ac:dyDescent="0.25">
      <c r="A372" s="31">
        <v>355</v>
      </c>
      <c r="B372" s="81" t="str">
        <f t="shared" ca="1" si="36"/>
        <v/>
      </c>
      <c r="C372" s="82" t="str">
        <f t="shared" ca="1" si="37"/>
        <v/>
      </c>
      <c r="D372" s="89" t="str">
        <f t="shared" ca="1" si="33"/>
        <v/>
      </c>
      <c r="E372" s="90" t="str">
        <f ca="1">+IF(D372&lt;&gt;"",D372*VLOOKUP(YEAR($C372),'Proyecciones DTF'!$B$4:$Y$112,3),"")</f>
        <v/>
      </c>
      <c r="F372" s="90" t="str">
        <f t="shared" ca="1" si="34"/>
        <v/>
      </c>
      <c r="G372" s="89" t="str">
        <f t="shared" ca="1" si="35"/>
        <v/>
      </c>
      <c r="H372" s="90" t="str">
        <f ca="1">+IF(G372&lt;&gt;"",G372/(COUNT(C372:$C$1217)),"")</f>
        <v/>
      </c>
      <c r="I372" s="89" t="str">
        <f t="shared" ca="1" si="38"/>
        <v/>
      </c>
    </row>
    <row r="373" spans="1:9" x14ac:dyDescent="0.25">
      <c r="A373" s="31">
        <v>356</v>
      </c>
      <c r="B373" s="81" t="str">
        <f t="shared" ca="1" si="36"/>
        <v/>
      </c>
      <c r="C373" s="82" t="str">
        <f t="shared" ca="1" si="37"/>
        <v/>
      </c>
      <c r="D373" s="89" t="str">
        <f t="shared" ca="1" si="33"/>
        <v/>
      </c>
      <c r="E373" s="90" t="str">
        <f ca="1">+IF(D373&lt;&gt;"",D373*VLOOKUP(YEAR($C373),'Proyecciones DTF'!$B$4:$Y$112,3),"")</f>
        <v/>
      </c>
      <c r="F373" s="90" t="str">
        <f t="shared" ca="1" si="34"/>
        <v/>
      </c>
      <c r="G373" s="89" t="str">
        <f t="shared" ca="1" si="35"/>
        <v/>
      </c>
      <c r="H373" s="90" t="str">
        <f ca="1">+IF(G373&lt;&gt;"",G373/(COUNT(C373:$C$1217)),"")</f>
        <v/>
      </c>
      <c r="I373" s="89" t="str">
        <f t="shared" ca="1" si="38"/>
        <v/>
      </c>
    </row>
    <row r="374" spans="1:9" x14ac:dyDescent="0.25">
      <c r="A374" s="31">
        <v>357</v>
      </c>
      <c r="B374" s="81" t="str">
        <f t="shared" ca="1" si="36"/>
        <v/>
      </c>
      <c r="C374" s="82" t="str">
        <f t="shared" ca="1" si="37"/>
        <v/>
      </c>
      <c r="D374" s="89" t="str">
        <f t="shared" ca="1" si="33"/>
        <v/>
      </c>
      <c r="E374" s="90" t="str">
        <f ca="1">+IF(D374&lt;&gt;"",D374*VLOOKUP(YEAR($C374),'Proyecciones DTF'!$B$4:$Y$112,3),"")</f>
        <v/>
      </c>
      <c r="F374" s="90" t="str">
        <f t="shared" ca="1" si="34"/>
        <v/>
      </c>
      <c r="G374" s="89" t="str">
        <f t="shared" ca="1" si="35"/>
        <v/>
      </c>
      <c r="H374" s="90" t="str">
        <f ca="1">+IF(G374&lt;&gt;"",G374/(COUNT(C374:$C$1217)),"")</f>
        <v/>
      </c>
      <c r="I374" s="89" t="str">
        <f t="shared" ca="1" si="38"/>
        <v/>
      </c>
    </row>
    <row r="375" spans="1:9" x14ac:dyDescent="0.25">
      <c r="A375" s="31">
        <v>358</v>
      </c>
      <c r="B375" s="81" t="str">
        <f t="shared" ca="1" si="36"/>
        <v/>
      </c>
      <c r="C375" s="82" t="str">
        <f t="shared" ca="1" si="37"/>
        <v/>
      </c>
      <c r="D375" s="89" t="str">
        <f t="shared" ca="1" si="33"/>
        <v/>
      </c>
      <c r="E375" s="90" t="str">
        <f ca="1">+IF(D375&lt;&gt;"",D375*VLOOKUP(YEAR($C375),'Proyecciones DTF'!$B$4:$Y$112,3),"")</f>
        <v/>
      </c>
      <c r="F375" s="90" t="str">
        <f t="shared" ca="1" si="34"/>
        <v/>
      </c>
      <c r="G375" s="89" t="str">
        <f t="shared" ca="1" si="35"/>
        <v/>
      </c>
      <c r="H375" s="90" t="str">
        <f ca="1">+IF(G375&lt;&gt;"",G375/(COUNT(C375:$C$1217)),"")</f>
        <v/>
      </c>
      <c r="I375" s="89" t="str">
        <f t="shared" ca="1" si="38"/>
        <v/>
      </c>
    </row>
    <row r="376" spans="1:9" x14ac:dyDescent="0.25">
      <c r="A376" s="31">
        <v>359</v>
      </c>
      <c r="B376" s="81" t="str">
        <f t="shared" ca="1" si="36"/>
        <v/>
      </c>
      <c r="C376" s="82" t="str">
        <f t="shared" ca="1" si="37"/>
        <v/>
      </c>
      <c r="D376" s="89" t="str">
        <f t="shared" ca="1" si="33"/>
        <v/>
      </c>
      <c r="E376" s="90" t="str">
        <f ca="1">+IF(D376&lt;&gt;"",D376*VLOOKUP(YEAR($C376),'Proyecciones DTF'!$B$4:$Y$112,3),"")</f>
        <v/>
      </c>
      <c r="F376" s="90" t="str">
        <f t="shared" ca="1" si="34"/>
        <v/>
      </c>
      <c r="G376" s="89" t="str">
        <f t="shared" ca="1" si="35"/>
        <v/>
      </c>
      <c r="H376" s="90" t="str">
        <f ca="1">+IF(G376&lt;&gt;"",G376/(COUNT(C376:$C$1217)),"")</f>
        <v/>
      </c>
      <c r="I376" s="89" t="str">
        <f t="shared" ca="1" si="38"/>
        <v/>
      </c>
    </row>
    <row r="377" spans="1:9" x14ac:dyDescent="0.25">
      <c r="A377" s="31">
        <v>360</v>
      </c>
      <c r="B377" s="81" t="str">
        <f t="shared" ca="1" si="36"/>
        <v/>
      </c>
      <c r="C377" s="82" t="str">
        <f t="shared" ca="1" si="37"/>
        <v/>
      </c>
      <c r="D377" s="89" t="str">
        <f t="shared" ca="1" si="33"/>
        <v/>
      </c>
      <c r="E377" s="90" t="str">
        <f ca="1">+IF(D377&lt;&gt;"",D377*VLOOKUP(YEAR($C377),'Proyecciones DTF'!$B$4:$Y$112,3),"")</f>
        <v/>
      </c>
      <c r="F377" s="90" t="str">
        <f t="shared" ca="1" si="34"/>
        <v/>
      </c>
      <c r="G377" s="89" t="str">
        <f t="shared" ca="1" si="35"/>
        <v/>
      </c>
      <c r="H377" s="90" t="str">
        <f ca="1">+IF(G377&lt;&gt;"",G377/(COUNT(C377:$C$1217)),"")</f>
        <v/>
      </c>
      <c r="I377" s="89" t="str">
        <f t="shared" ca="1" si="38"/>
        <v/>
      </c>
    </row>
    <row r="378" spans="1:9" x14ac:dyDescent="0.25">
      <c r="A378" s="31">
        <v>361</v>
      </c>
      <c r="B378" s="81" t="str">
        <f t="shared" ca="1" si="36"/>
        <v/>
      </c>
      <c r="C378" s="82" t="str">
        <f t="shared" ca="1" si="37"/>
        <v/>
      </c>
      <c r="D378" s="89" t="str">
        <f t="shared" ca="1" si="33"/>
        <v/>
      </c>
      <c r="E378" s="90" t="str">
        <f ca="1">+IF(D378&lt;&gt;"",D378*VLOOKUP(YEAR($C378),'Proyecciones DTF'!$B$4:$Y$112,3),"")</f>
        <v/>
      </c>
      <c r="F378" s="90" t="str">
        <f t="shared" ca="1" si="34"/>
        <v/>
      </c>
      <c r="G378" s="89" t="str">
        <f t="shared" ca="1" si="35"/>
        <v/>
      </c>
      <c r="H378" s="90" t="str">
        <f ca="1">+IF(G378&lt;&gt;"",G378/(COUNT(C378:$C$1217)),"")</f>
        <v/>
      </c>
      <c r="I378" s="89" t="str">
        <f t="shared" ca="1" si="38"/>
        <v/>
      </c>
    </row>
    <row r="379" spans="1:9" x14ac:dyDescent="0.25">
      <c r="A379" s="31">
        <v>362</v>
      </c>
      <c r="B379" s="81" t="str">
        <f t="shared" ca="1" si="36"/>
        <v/>
      </c>
      <c r="C379" s="82" t="str">
        <f t="shared" ca="1" si="37"/>
        <v/>
      </c>
      <c r="D379" s="89" t="str">
        <f t="shared" ca="1" si="33"/>
        <v/>
      </c>
      <c r="E379" s="90" t="str">
        <f ca="1">+IF(D379&lt;&gt;"",D379*VLOOKUP(YEAR($C379),'Proyecciones DTF'!$B$4:$Y$112,3),"")</f>
        <v/>
      </c>
      <c r="F379" s="90" t="str">
        <f t="shared" ca="1" si="34"/>
        <v/>
      </c>
      <c r="G379" s="89" t="str">
        <f t="shared" ca="1" si="35"/>
        <v/>
      </c>
      <c r="H379" s="90" t="str">
        <f ca="1">+IF(G379&lt;&gt;"",G379/(COUNT(C379:$C$1217)),"")</f>
        <v/>
      </c>
      <c r="I379" s="89" t="str">
        <f t="shared" ca="1" si="38"/>
        <v/>
      </c>
    </row>
    <row r="380" spans="1:9" x14ac:dyDescent="0.25">
      <c r="A380" s="31">
        <v>363</v>
      </c>
      <c r="B380" s="81" t="str">
        <f t="shared" ca="1" si="36"/>
        <v/>
      </c>
      <c r="C380" s="82" t="str">
        <f t="shared" ca="1" si="37"/>
        <v/>
      </c>
      <c r="D380" s="89" t="str">
        <f t="shared" ca="1" si="33"/>
        <v/>
      </c>
      <c r="E380" s="90" t="str">
        <f ca="1">+IF(D380&lt;&gt;"",D380*VLOOKUP(YEAR($C380),'Proyecciones DTF'!$B$4:$Y$112,3),"")</f>
        <v/>
      </c>
      <c r="F380" s="90" t="str">
        <f t="shared" ca="1" si="34"/>
        <v/>
      </c>
      <c r="G380" s="89" t="str">
        <f t="shared" ca="1" si="35"/>
        <v/>
      </c>
      <c r="H380" s="90" t="str">
        <f ca="1">+IF(G380&lt;&gt;"",G380/(COUNT(C380:$C$1217)),"")</f>
        <v/>
      </c>
      <c r="I380" s="89" t="str">
        <f t="shared" ca="1" si="38"/>
        <v/>
      </c>
    </row>
    <row r="381" spans="1:9" x14ac:dyDescent="0.25">
      <c r="A381" s="31">
        <v>364</v>
      </c>
      <c r="B381" s="81" t="str">
        <f t="shared" ca="1" si="36"/>
        <v/>
      </c>
      <c r="C381" s="82" t="str">
        <f t="shared" ca="1" si="37"/>
        <v/>
      </c>
      <c r="D381" s="89" t="str">
        <f t="shared" ca="1" si="33"/>
        <v/>
      </c>
      <c r="E381" s="90" t="str">
        <f ca="1">+IF(D381&lt;&gt;"",D381*VLOOKUP(YEAR($C381),'Proyecciones DTF'!$B$4:$Y$112,3),"")</f>
        <v/>
      </c>
      <c r="F381" s="90" t="str">
        <f t="shared" ca="1" si="34"/>
        <v/>
      </c>
      <c r="G381" s="89" t="str">
        <f t="shared" ca="1" si="35"/>
        <v/>
      </c>
      <c r="H381" s="90" t="str">
        <f ca="1">+IF(G381&lt;&gt;"",G381/(COUNT(C381:$C$1217)),"")</f>
        <v/>
      </c>
      <c r="I381" s="89" t="str">
        <f t="shared" ca="1" si="38"/>
        <v/>
      </c>
    </row>
    <row r="382" spans="1:9" x14ac:dyDescent="0.25">
      <c r="A382" s="31">
        <v>365</v>
      </c>
      <c r="B382" s="81" t="str">
        <f t="shared" ca="1" si="36"/>
        <v/>
      </c>
      <c r="C382" s="82" t="str">
        <f t="shared" ca="1" si="37"/>
        <v/>
      </c>
      <c r="D382" s="89" t="str">
        <f t="shared" ca="1" si="33"/>
        <v/>
      </c>
      <c r="E382" s="90" t="str">
        <f ca="1">+IF(D382&lt;&gt;"",D382*VLOOKUP(YEAR($C382),'Proyecciones DTF'!$B$4:$Y$112,3),"")</f>
        <v/>
      </c>
      <c r="F382" s="90" t="str">
        <f t="shared" ca="1" si="34"/>
        <v/>
      </c>
      <c r="G382" s="89" t="str">
        <f t="shared" ca="1" si="35"/>
        <v/>
      </c>
      <c r="H382" s="90" t="str">
        <f ca="1">+IF(G382&lt;&gt;"",G382/(COUNT(C382:$C$1217)),"")</f>
        <v/>
      </c>
      <c r="I382" s="89" t="str">
        <f t="shared" ca="1" si="38"/>
        <v/>
      </c>
    </row>
    <row r="383" spans="1:9" x14ac:dyDescent="0.25">
      <c r="A383" s="31">
        <v>366</v>
      </c>
      <c r="B383" s="81" t="str">
        <f t="shared" ca="1" si="36"/>
        <v/>
      </c>
      <c r="C383" s="82" t="str">
        <f t="shared" ca="1" si="37"/>
        <v/>
      </c>
      <c r="D383" s="89" t="str">
        <f t="shared" ca="1" si="33"/>
        <v/>
      </c>
      <c r="E383" s="90" t="str">
        <f ca="1">+IF(D383&lt;&gt;"",D383*VLOOKUP(YEAR($C383),'Proyecciones DTF'!$B$4:$Y$112,3),"")</f>
        <v/>
      </c>
      <c r="F383" s="90" t="str">
        <f t="shared" ca="1" si="34"/>
        <v/>
      </c>
      <c r="G383" s="89" t="str">
        <f t="shared" ca="1" si="35"/>
        <v/>
      </c>
      <c r="H383" s="90" t="str">
        <f ca="1">+IF(G383&lt;&gt;"",G383/(COUNT(C383:$C$1217)),"")</f>
        <v/>
      </c>
      <c r="I383" s="89" t="str">
        <f t="shared" ca="1" si="38"/>
        <v/>
      </c>
    </row>
    <row r="384" spans="1:9" x14ac:dyDescent="0.25">
      <c r="A384" s="31">
        <v>367</v>
      </c>
      <c r="B384" s="81" t="str">
        <f t="shared" ca="1" si="36"/>
        <v/>
      </c>
      <c r="C384" s="82" t="str">
        <f t="shared" ca="1" si="37"/>
        <v/>
      </c>
      <c r="D384" s="89" t="str">
        <f t="shared" ca="1" si="33"/>
        <v/>
      </c>
      <c r="E384" s="90" t="str">
        <f ca="1">+IF(D384&lt;&gt;"",D384*VLOOKUP(YEAR($C384),'Proyecciones DTF'!$B$4:$Y$112,3),"")</f>
        <v/>
      </c>
      <c r="F384" s="90" t="str">
        <f t="shared" ca="1" si="34"/>
        <v/>
      </c>
      <c r="G384" s="89" t="str">
        <f t="shared" ca="1" si="35"/>
        <v/>
      </c>
      <c r="H384" s="90" t="str">
        <f ca="1">+IF(G384&lt;&gt;"",G384/(COUNT(C384:$C$1217)),"")</f>
        <v/>
      </c>
      <c r="I384" s="89" t="str">
        <f t="shared" ca="1" si="38"/>
        <v/>
      </c>
    </row>
    <row r="385" spans="1:9" x14ac:dyDescent="0.25">
      <c r="A385" s="31">
        <v>368</v>
      </c>
      <c r="B385" s="81" t="str">
        <f t="shared" ca="1" si="36"/>
        <v/>
      </c>
      <c r="C385" s="82" t="str">
        <f t="shared" ca="1" si="37"/>
        <v/>
      </c>
      <c r="D385" s="89" t="str">
        <f t="shared" ca="1" si="33"/>
        <v/>
      </c>
      <c r="E385" s="90" t="str">
        <f ca="1">+IF(D385&lt;&gt;"",D385*VLOOKUP(YEAR($C385),'Proyecciones DTF'!$B$4:$Y$112,3),"")</f>
        <v/>
      </c>
      <c r="F385" s="90" t="str">
        <f t="shared" ca="1" si="34"/>
        <v/>
      </c>
      <c r="G385" s="89" t="str">
        <f t="shared" ca="1" si="35"/>
        <v/>
      </c>
      <c r="H385" s="90" t="str">
        <f ca="1">+IF(G385&lt;&gt;"",G385/(COUNT(C385:$C$1217)),"")</f>
        <v/>
      </c>
      <c r="I385" s="89" t="str">
        <f t="shared" ca="1" si="38"/>
        <v/>
      </c>
    </row>
    <row r="386" spans="1:9" x14ac:dyDescent="0.25">
      <c r="A386" s="31">
        <v>369</v>
      </c>
      <c r="B386" s="81" t="str">
        <f t="shared" ca="1" si="36"/>
        <v/>
      </c>
      <c r="C386" s="82" t="str">
        <f t="shared" ca="1" si="37"/>
        <v/>
      </c>
      <c r="D386" s="89" t="str">
        <f t="shared" ca="1" si="33"/>
        <v/>
      </c>
      <c r="E386" s="90" t="str">
        <f ca="1">+IF(D386&lt;&gt;"",D386*VLOOKUP(YEAR($C386),'Proyecciones DTF'!$B$4:$Y$112,3),"")</f>
        <v/>
      </c>
      <c r="F386" s="90" t="str">
        <f t="shared" ca="1" si="34"/>
        <v/>
      </c>
      <c r="G386" s="89" t="str">
        <f t="shared" ca="1" si="35"/>
        <v/>
      </c>
      <c r="H386" s="90" t="str">
        <f ca="1">+IF(G386&lt;&gt;"",G386/(COUNT(C386:$C$1217)),"")</f>
        <v/>
      </c>
      <c r="I386" s="89" t="str">
        <f t="shared" ca="1" si="38"/>
        <v/>
      </c>
    </row>
    <row r="387" spans="1:9" x14ac:dyDescent="0.25">
      <c r="A387" s="31">
        <v>370</v>
      </c>
      <c r="B387" s="81" t="str">
        <f t="shared" ca="1" si="36"/>
        <v/>
      </c>
      <c r="C387" s="82" t="str">
        <f t="shared" ca="1" si="37"/>
        <v/>
      </c>
      <c r="D387" s="89" t="str">
        <f t="shared" ca="1" si="33"/>
        <v/>
      </c>
      <c r="E387" s="90" t="str">
        <f ca="1">+IF(D387&lt;&gt;"",D387*VLOOKUP(YEAR($C387),'Proyecciones DTF'!$B$4:$Y$112,3),"")</f>
        <v/>
      </c>
      <c r="F387" s="90" t="str">
        <f t="shared" ca="1" si="34"/>
        <v/>
      </c>
      <c r="G387" s="89" t="str">
        <f t="shared" ca="1" si="35"/>
        <v/>
      </c>
      <c r="H387" s="90" t="str">
        <f ca="1">+IF(G387&lt;&gt;"",G387/(COUNT(C387:$C$1217)),"")</f>
        <v/>
      </c>
      <c r="I387" s="89" t="str">
        <f t="shared" ca="1" si="38"/>
        <v/>
      </c>
    </row>
    <row r="388" spans="1:9" x14ac:dyDescent="0.25">
      <c r="A388" s="31">
        <v>371</v>
      </c>
      <c r="B388" s="81" t="str">
        <f t="shared" ca="1" si="36"/>
        <v/>
      </c>
      <c r="C388" s="82" t="str">
        <f t="shared" ca="1" si="37"/>
        <v/>
      </c>
      <c r="D388" s="89" t="str">
        <f t="shared" ca="1" si="33"/>
        <v/>
      </c>
      <c r="E388" s="90" t="str">
        <f ca="1">+IF(D388&lt;&gt;"",D388*VLOOKUP(YEAR($C388),'Proyecciones DTF'!$B$4:$Y$112,3),"")</f>
        <v/>
      </c>
      <c r="F388" s="90" t="str">
        <f t="shared" ca="1" si="34"/>
        <v/>
      </c>
      <c r="G388" s="89" t="str">
        <f t="shared" ca="1" si="35"/>
        <v/>
      </c>
      <c r="H388" s="90" t="str">
        <f ca="1">+IF(G388&lt;&gt;"",G388/(COUNT(C388:$C$1217)),"")</f>
        <v/>
      </c>
      <c r="I388" s="89" t="str">
        <f t="shared" ca="1" si="38"/>
        <v/>
      </c>
    </row>
    <row r="389" spans="1:9" x14ac:dyDescent="0.25">
      <c r="A389" s="31">
        <v>372</v>
      </c>
      <c r="B389" s="81" t="str">
        <f t="shared" ca="1" si="36"/>
        <v/>
      </c>
      <c r="C389" s="82" t="str">
        <f t="shared" ca="1" si="37"/>
        <v/>
      </c>
      <c r="D389" s="89" t="str">
        <f t="shared" ca="1" si="33"/>
        <v/>
      </c>
      <c r="E389" s="90" t="str">
        <f ca="1">+IF(D389&lt;&gt;"",D389*VLOOKUP(YEAR($C389),'Proyecciones DTF'!$B$4:$Y$112,3),"")</f>
        <v/>
      </c>
      <c r="F389" s="90" t="str">
        <f t="shared" ca="1" si="34"/>
        <v/>
      </c>
      <c r="G389" s="89" t="str">
        <f t="shared" ca="1" si="35"/>
        <v/>
      </c>
      <c r="H389" s="90" t="str">
        <f ca="1">+IF(G389&lt;&gt;"",G389/(COUNT(C389:$C$1217)),"")</f>
        <v/>
      </c>
      <c r="I389" s="89" t="str">
        <f t="shared" ca="1" si="38"/>
        <v/>
      </c>
    </row>
    <row r="390" spans="1:9" x14ac:dyDescent="0.25">
      <c r="A390" s="31">
        <v>373</v>
      </c>
      <c r="B390" s="81" t="str">
        <f t="shared" ca="1" si="36"/>
        <v/>
      </c>
      <c r="C390" s="82" t="str">
        <f t="shared" ca="1" si="37"/>
        <v/>
      </c>
      <c r="D390" s="89" t="str">
        <f t="shared" ca="1" si="33"/>
        <v/>
      </c>
      <c r="E390" s="90" t="str">
        <f ca="1">+IF(D390&lt;&gt;"",D390*VLOOKUP(YEAR($C390),'Proyecciones DTF'!$B$4:$Y$112,3),"")</f>
        <v/>
      </c>
      <c r="F390" s="90" t="str">
        <f t="shared" ca="1" si="34"/>
        <v/>
      </c>
      <c r="G390" s="89" t="str">
        <f t="shared" ca="1" si="35"/>
        <v/>
      </c>
      <c r="H390" s="90" t="str">
        <f ca="1">+IF(G390&lt;&gt;"",G390/(COUNT(C390:$C$1217)),"")</f>
        <v/>
      </c>
      <c r="I390" s="89" t="str">
        <f t="shared" ca="1" si="38"/>
        <v/>
      </c>
    </row>
    <row r="391" spans="1:9" x14ac:dyDescent="0.25">
      <c r="A391" s="31">
        <v>374</v>
      </c>
      <c r="B391" s="81" t="str">
        <f t="shared" ca="1" si="36"/>
        <v/>
      </c>
      <c r="C391" s="82" t="str">
        <f t="shared" ca="1" si="37"/>
        <v/>
      </c>
      <c r="D391" s="89" t="str">
        <f t="shared" ca="1" si="33"/>
        <v/>
      </c>
      <c r="E391" s="90" t="str">
        <f ca="1">+IF(D391&lt;&gt;"",D391*VLOOKUP(YEAR($C391),'Proyecciones DTF'!$B$4:$Y$112,3),"")</f>
        <v/>
      </c>
      <c r="F391" s="90" t="str">
        <f t="shared" ca="1" si="34"/>
        <v/>
      </c>
      <c r="G391" s="89" t="str">
        <f t="shared" ca="1" si="35"/>
        <v/>
      </c>
      <c r="H391" s="90" t="str">
        <f ca="1">+IF(G391&lt;&gt;"",G391/(COUNT(C391:$C$1217)),"")</f>
        <v/>
      </c>
      <c r="I391" s="89" t="str">
        <f t="shared" ca="1" si="38"/>
        <v/>
      </c>
    </row>
    <row r="392" spans="1:9" x14ac:dyDescent="0.25">
      <c r="A392" s="31">
        <v>375</v>
      </c>
      <c r="B392" s="81" t="str">
        <f t="shared" ca="1" si="36"/>
        <v/>
      </c>
      <c r="C392" s="82" t="str">
        <f t="shared" ca="1" si="37"/>
        <v/>
      </c>
      <c r="D392" s="89" t="str">
        <f t="shared" ca="1" si="33"/>
        <v/>
      </c>
      <c r="E392" s="90" t="str">
        <f ca="1">+IF(D392&lt;&gt;"",D392*VLOOKUP(YEAR($C392),'Proyecciones DTF'!$B$4:$Y$112,3),"")</f>
        <v/>
      </c>
      <c r="F392" s="90" t="str">
        <f t="shared" ca="1" si="34"/>
        <v/>
      </c>
      <c r="G392" s="89" t="str">
        <f t="shared" ca="1" si="35"/>
        <v/>
      </c>
      <c r="H392" s="90" t="str">
        <f ca="1">+IF(G392&lt;&gt;"",G392/(COUNT(C392:$C$1217)),"")</f>
        <v/>
      </c>
      <c r="I392" s="89" t="str">
        <f t="shared" ca="1" si="38"/>
        <v/>
      </c>
    </row>
    <row r="393" spans="1:9" x14ac:dyDescent="0.25">
      <c r="A393" s="31">
        <v>376</v>
      </c>
      <c r="B393" s="81" t="str">
        <f t="shared" ca="1" si="36"/>
        <v/>
      </c>
      <c r="C393" s="82" t="str">
        <f t="shared" ca="1" si="37"/>
        <v/>
      </c>
      <c r="D393" s="89" t="str">
        <f t="shared" ca="1" si="33"/>
        <v/>
      </c>
      <c r="E393" s="90" t="str">
        <f ca="1">+IF(D393&lt;&gt;"",D393*VLOOKUP(YEAR($C393),'Proyecciones DTF'!$B$4:$Y$112,3),"")</f>
        <v/>
      </c>
      <c r="F393" s="90" t="str">
        <f t="shared" ca="1" si="34"/>
        <v/>
      </c>
      <c r="G393" s="89" t="str">
        <f t="shared" ca="1" si="35"/>
        <v/>
      </c>
      <c r="H393" s="90" t="str">
        <f ca="1">+IF(G393&lt;&gt;"",G393/(COUNT(C393:$C$1217)),"")</f>
        <v/>
      </c>
      <c r="I393" s="89" t="str">
        <f t="shared" ca="1" si="38"/>
        <v/>
      </c>
    </row>
    <row r="394" spans="1:9" x14ac:dyDescent="0.25">
      <c r="A394" s="31">
        <v>377</v>
      </c>
      <c r="B394" s="81" t="str">
        <f t="shared" ca="1" si="36"/>
        <v/>
      </c>
      <c r="C394" s="82" t="str">
        <f t="shared" ca="1" si="37"/>
        <v/>
      </c>
      <c r="D394" s="89" t="str">
        <f t="shared" ca="1" si="33"/>
        <v/>
      </c>
      <c r="E394" s="90" t="str">
        <f ca="1">+IF(D394&lt;&gt;"",D394*VLOOKUP(YEAR($C394),'Proyecciones DTF'!$B$4:$Y$112,3),"")</f>
        <v/>
      </c>
      <c r="F394" s="90" t="str">
        <f t="shared" ca="1" si="34"/>
        <v/>
      </c>
      <c r="G394" s="89" t="str">
        <f t="shared" ca="1" si="35"/>
        <v/>
      </c>
      <c r="H394" s="90" t="str">
        <f ca="1">+IF(G394&lt;&gt;"",G394/(COUNT(C394:$C$1217)),"")</f>
        <v/>
      </c>
      <c r="I394" s="89" t="str">
        <f t="shared" ca="1" si="38"/>
        <v/>
      </c>
    </row>
    <row r="395" spans="1:9" x14ac:dyDescent="0.25">
      <c r="A395" s="31">
        <v>378</v>
      </c>
      <c r="B395" s="81" t="str">
        <f t="shared" ca="1" si="36"/>
        <v/>
      </c>
      <c r="C395" s="82" t="str">
        <f t="shared" ca="1" si="37"/>
        <v/>
      </c>
      <c r="D395" s="89" t="str">
        <f t="shared" ca="1" si="33"/>
        <v/>
      </c>
      <c r="E395" s="90" t="str">
        <f ca="1">+IF(D395&lt;&gt;"",D395*VLOOKUP(YEAR($C395),'Proyecciones DTF'!$B$4:$Y$112,3),"")</f>
        <v/>
      </c>
      <c r="F395" s="90" t="str">
        <f t="shared" ca="1" si="34"/>
        <v/>
      </c>
      <c r="G395" s="89" t="str">
        <f t="shared" ca="1" si="35"/>
        <v/>
      </c>
      <c r="H395" s="90" t="str">
        <f ca="1">+IF(G395&lt;&gt;"",G395/(COUNT(C395:$C$1217)),"")</f>
        <v/>
      </c>
      <c r="I395" s="89" t="str">
        <f t="shared" ca="1" si="38"/>
        <v/>
      </c>
    </row>
    <row r="396" spans="1:9" x14ac:dyDescent="0.25">
      <c r="A396" s="31">
        <v>379</v>
      </c>
      <c r="B396" s="81" t="str">
        <f t="shared" ca="1" si="36"/>
        <v/>
      </c>
      <c r="C396" s="82" t="str">
        <f t="shared" ca="1" si="37"/>
        <v/>
      </c>
      <c r="D396" s="89" t="str">
        <f t="shared" ca="1" si="33"/>
        <v/>
      </c>
      <c r="E396" s="90" t="str">
        <f ca="1">+IF(D396&lt;&gt;"",D396*VLOOKUP(YEAR($C396),'Proyecciones DTF'!$B$4:$Y$112,3),"")</f>
        <v/>
      </c>
      <c r="F396" s="90" t="str">
        <f t="shared" ca="1" si="34"/>
        <v/>
      </c>
      <c r="G396" s="89" t="str">
        <f t="shared" ca="1" si="35"/>
        <v/>
      </c>
      <c r="H396" s="90" t="str">
        <f ca="1">+IF(G396&lt;&gt;"",G396/(COUNT(C396:$C$1217)),"")</f>
        <v/>
      </c>
      <c r="I396" s="89" t="str">
        <f t="shared" ca="1" si="38"/>
        <v/>
      </c>
    </row>
    <row r="397" spans="1:9" x14ac:dyDescent="0.25">
      <c r="A397" s="31">
        <v>380</v>
      </c>
      <c r="B397" s="81" t="str">
        <f t="shared" ca="1" si="36"/>
        <v/>
      </c>
      <c r="C397" s="82" t="str">
        <f t="shared" ca="1" si="37"/>
        <v/>
      </c>
      <c r="D397" s="89" t="str">
        <f t="shared" ca="1" si="33"/>
        <v/>
      </c>
      <c r="E397" s="90" t="str">
        <f ca="1">+IF(D397&lt;&gt;"",D397*VLOOKUP(YEAR($C397),'Proyecciones DTF'!$B$4:$Y$112,3),"")</f>
        <v/>
      </c>
      <c r="F397" s="90" t="str">
        <f t="shared" ca="1" si="34"/>
        <v/>
      </c>
      <c r="G397" s="89" t="str">
        <f t="shared" ca="1" si="35"/>
        <v/>
      </c>
      <c r="H397" s="90" t="str">
        <f ca="1">+IF(G397&lt;&gt;"",G397/(COUNT(C397:$C$1217)),"")</f>
        <v/>
      </c>
      <c r="I397" s="89" t="str">
        <f t="shared" ca="1" si="38"/>
        <v/>
      </c>
    </row>
    <row r="398" spans="1:9" x14ac:dyDescent="0.25">
      <c r="A398" s="31">
        <v>381</v>
      </c>
      <c r="B398" s="81" t="str">
        <f t="shared" ca="1" si="36"/>
        <v/>
      </c>
      <c r="C398" s="82" t="str">
        <f t="shared" ca="1" si="37"/>
        <v/>
      </c>
      <c r="D398" s="89" t="str">
        <f t="shared" ca="1" si="33"/>
        <v/>
      </c>
      <c r="E398" s="90" t="str">
        <f ca="1">+IF(D398&lt;&gt;"",D398*VLOOKUP(YEAR($C398),'Proyecciones DTF'!$B$4:$Y$112,3),"")</f>
        <v/>
      </c>
      <c r="F398" s="90" t="str">
        <f t="shared" ca="1" si="34"/>
        <v/>
      </c>
      <c r="G398" s="89" t="str">
        <f t="shared" ca="1" si="35"/>
        <v/>
      </c>
      <c r="H398" s="90" t="str">
        <f ca="1">+IF(G398&lt;&gt;"",G398/(COUNT(C398:$C$1217)),"")</f>
        <v/>
      </c>
      <c r="I398" s="89" t="str">
        <f t="shared" ca="1" si="38"/>
        <v/>
      </c>
    </row>
    <row r="399" spans="1:9" x14ac:dyDescent="0.25">
      <c r="A399" s="31">
        <v>382</v>
      </c>
      <c r="B399" s="81" t="str">
        <f t="shared" ca="1" si="36"/>
        <v/>
      </c>
      <c r="C399" s="82" t="str">
        <f t="shared" ca="1" si="37"/>
        <v/>
      </c>
      <c r="D399" s="89" t="str">
        <f t="shared" ca="1" si="33"/>
        <v/>
      </c>
      <c r="E399" s="90" t="str">
        <f ca="1">+IF(D399&lt;&gt;"",D399*VLOOKUP(YEAR($C399),'Proyecciones DTF'!$B$4:$Y$112,3),"")</f>
        <v/>
      </c>
      <c r="F399" s="90" t="str">
        <f t="shared" ca="1" si="34"/>
        <v/>
      </c>
      <c r="G399" s="89" t="str">
        <f t="shared" ca="1" si="35"/>
        <v/>
      </c>
      <c r="H399" s="90" t="str">
        <f ca="1">+IF(G399&lt;&gt;"",G399/(COUNT(C399:$C$1217)),"")</f>
        <v/>
      </c>
      <c r="I399" s="89" t="str">
        <f t="shared" ca="1" si="38"/>
        <v/>
      </c>
    </row>
    <row r="400" spans="1:9" x14ac:dyDescent="0.25">
      <c r="A400" s="31">
        <v>383</v>
      </c>
      <c r="B400" s="81" t="str">
        <f t="shared" ca="1" si="36"/>
        <v/>
      </c>
      <c r="C400" s="82" t="str">
        <f t="shared" ca="1" si="37"/>
        <v/>
      </c>
      <c r="D400" s="89" t="str">
        <f t="shared" ca="1" si="33"/>
        <v/>
      </c>
      <c r="E400" s="90" t="str">
        <f ca="1">+IF(D400&lt;&gt;"",D400*VLOOKUP(YEAR($C400),'Proyecciones DTF'!$B$4:$Y$112,3),"")</f>
        <v/>
      </c>
      <c r="F400" s="90" t="str">
        <f t="shared" ca="1" si="34"/>
        <v/>
      </c>
      <c r="G400" s="89" t="str">
        <f t="shared" ca="1" si="35"/>
        <v/>
      </c>
      <c r="H400" s="90" t="str">
        <f ca="1">+IF(G400&lt;&gt;"",G400/(COUNT(C400:$C$1217)),"")</f>
        <v/>
      </c>
      <c r="I400" s="89" t="str">
        <f t="shared" ca="1" si="38"/>
        <v/>
      </c>
    </row>
    <row r="401" spans="1:9" x14ac:dyDescent="0.25">
      <c r="A401" s="31">
        <v>384</v>
      </c>
      <c r="B401" s="81" t="str">
        <f t="shared" ca="1" si="36"/>
        <v/>
      </c>
      <c r="C401" s="82" t="str">
        <f t="shared" ca="1" si="37"/>
        <v/>
      </c>
      <c r="D401" s="89" t="str">
        <f t="shared" ca="1" si="33"/>
        <v/>
      </c>
      <c r="E401" s="90" t="str">
        <f ca="1">+IF(D401&lt;&gt;"",D401*VLOOKUP(YEAR($C401),'Proyecciones DTF'!$B$4:$Y$112,3),"")</f>
        <v/>
      </c>
      <c r="F401" s="90" t="str">
        <f t="shared" ca="1" si="34"/>
        <v/>
      </c>
      <c r="G401" s="89" t="str">
        <f t="shared" ca="1" si="35"/>
        <v/>
      </c>
      <c r="H401" s="90" t="str">
        <f ca="1">+IF(G401&lt;&gt;"",G401/(COUNT(C401:$C$1217)),"")</f>
        <v/>
      </c>
      <c r="I401" s="89" t="str">
        <f t="shared" ca="1" si="38"/>
        <v/>
      </c>
    </row>
    <row r="402" spans="1:9" x14ac:dyDescent="0.25">
      <c r="A402" s="31">
        <v>385</v>
      </c>
      <c r="B402" s="81" t="str">
        <f t="shared" ca="1" si="36"/>
        <v/>
      </c>
      <c r="C402" s="82" t="str">
        <f t="shared" ca="1" si="37"/>
        <v/>
      </c>
      <c r="D402" s="89" t="str">
        <f t="shared" ca="1" si="33"/>
        <v/>
      </c>
      <c r="E402" s="90" t="str">
        <f ca="1">+IF(D402&lt;&gt;"",D402*VLOOKUP(YEAR($C402),'Proyecciones DTF'!$B$4:$Y$112,3),"")</f>
        <v/>
      </c>
      <c r="F402" s="90" t="str">
        <f t="shared" ca="1" si="34"/>
        <v/>
      </c>
      <c r="G402" s="89" t="str">
        <f t="shared" ca="1" si="35"/>
        <v/>
      </c>
      <c r="H402" s="90" t="str">
        <f ca="1">+IF(G402&lt;&gt;"",G402/(COUNT(C402:$C$1217)),"")</f>
        <v/>
      </c>
      <c r="I402" s="89" t="str">
        <f t="shared" ca="1" si="38"/>
        <v/>
      </c>
    </row>
    <row r="403" spans="1:9" x14ac:dyDescent="0.25">
      <c r="A403" s="31">
        <v>386</v>
      </c>
      <c r="B403" s="81" t="str">
        <f t="shared" ca="1" si="36"/>
        <v/>
      </c>
      <c r="C403" s="82" t="str">
        <f t="shared" ca="1" si="37"/>
        <v/>
      </c>
      <c r="D403" s="89" t="str">
        <f t="shared" ref="D403:D466" ca="1" si="39">+IF(C403&lt;&gt;"",I402,"")</f>
        <v/>
      </c>
      <c r="E403" s="90" t="str">
        <f ca="1">+IF(D403&lt;&gt;"",D403*VLOOKUP(YEAR($C403),'Proyecciones DTF'!$B$4:$Y$112,3),"")</f>
        <v/>
      </c>
      <c r="F403" s="90" t="str">
        <f t="shared" ref="F403:F466" ca="1" si="40">+IF(E403&lt;&gt;"",+E403*(1-$C$15),"")</f>
        <v/>
      </c>
      <c r="G403" s="89" t="str">
        <f t="shared" ref="G403:G466" ca="1" si="41">+IF(F403&lt;&gt;"",D403+F403,"")</f>
        <v/>
      </c>
      <c r="H403" s="90" t="str">
        <f ca="1">+IF(G403&lt;&gt;"",G403/(COUNT(C403:$C$1217)),"")</f>
        <v/>
      </c>
      <c r="I403" s="89" t="str">
        <f t="shared" ca="1" si="38"/>
        <v/>
      </c>
    </row>
    <row r="404" spans="1:9" x14ac:dyDescent="0.25">
      <c r="A404" s="31">
        <v>387</v>
      </c>
      <c r="B404" s="81" t="str">
        <f t="shared" ca="1" si="36"/>
        <v/>
      </c>
      <c r="C404" s="82" t="str">
        <f t="shared" ca="1" si="37"/>
        <v/>
      </c>
      <c r="D404" s="89" t="str">
        <f t="shared" ca="1" si="39"/>
        <v/>
      </c>
      <c r="E404" s="90" t="str">
        <f ca="1">+IF(D404&lt;&gt;"",D404*VLOOKUP(YEAR($C404),'Proyecciones DTF'!$B$4:$Y$112,3),"")</f>
        <v/>
      </c>
      <c r="F404" s="90" t="str">
        <f t="shared" ca="1" si="40"/>
        <v/>
      </c>
      <c r="G404" s="89" t="str">
        <f t="shared" ca="1" si="41"/>
        <v/>
      </c>
      <c r="H404" s="90" t="str">
        <f ca="1">+IF(G404&lt;&gt;"",G404/(COUNT(C404:$C$1217)),"")</f>
        <v/>
      </c>
      <c r="I404" s="89" t="str">
        <f t="shared" ca="1" si="38"/>
        <v/>
      </c>
    </row>
    <row r="405" spans="1:9" x14ac:dyDescent="0.25">
      <c r="A405" s="31">
        <v>388</v>
      </c>
      <c r="B405" s="81" t="str">
        <f t="shared" ref="B405:B468" ca="1" si="42">+IF(C405&lt;&gt;"",YEAR(C405),"")</f>
        <v/>
      </c>
      <c r="C405" s="82" t="str">
        <f t="shared" ref="C405:C468" ca="1" si="43">+IF(EOMONTH($C$1,A405)&lt;=EOMONTH($C$1,$C$4*12),EOMONTH($C$1,A405),"")</f>
        <v/>
      </c>
      <c r="D405" s="89" t="str">
        <f t="shared" ca="1" si="39"/>
        <v/>
      </c>
      <c r="E405" s="90" t="str">
        <f ca="1">+IF(D405&lt;&gt;"",D405*VLOOKUP(YEAR($C405),'Proyecciones DTF'!$B$4:$Y$112,3),"")</f>
        <v/>
      </c>
      <c r="F405" s="90" t="str">
        <f t="shared" ca="1" si="40"/>
        <v/>
      </c>
      <c r="G405" s="89" t="str">
        <f t="shared" ca="1" si="41"/>
        <v/>
      </c>
      <c r="H405" s="90" t="str">
        <f ca="1">+IF(G405&lt;&gt;"",G405/(COUNT(C405:$C$1217)),"")</f>
        <v/>
      </c>
      <c r="I405" s="89" t="str">
        <f t="shared" ref="I405:I468" ca="1" si="44">+IF(H405&lt;&gt;"",G405-H405,"")</f>
        <v/>
      </c>
    </row>
    <row r="406" spans="1:9" x14ac:dyDescent="0.25">
      <c r="A406" s="31">
        <v>389</v>
      </c>
      <c r="B406" s="81" t="str">
        <f t="shared" ca="1" si="42"/>
        <v/>
      </c>
      <c r="C406" s="82" t="str">
        <f t="shared" ca="1" si="43"/>
        <v/>
      </c>
      <c r="D406" s="89" t="str">
        <f t="shared" ca="1" si="39"/>
        <v/>
      </c>
      <c r="E406" s="90" t="str">
        <f ca="1">+IF(D406&lt;&gt;"",D406*VLOOKUP(YEAR($C406),'Proyecciones DTF'!$B$4:$Y$112,3),"")</f>
        <v/>
      </c>
      <c r="F406" s="90" t="str">
        <f t="shared" ca="1" si="40"/>
        <v/>
      </c>
      <c r="G406" s="89" t="str">
        <f t="shared" ca="1" si="41"/>
        <v/>
      </c>
      <c r="H406" s="90" t="str">
        <f ca="1">+IF(G406&lt;&gt;"",G406/(COUNT(C406:$C$1217)),"")</f>
        <v/>
      </c>
      <c r="I406" s="89" t="str">
        <f t="shared" ca="1" si="44"/>
        <v/>
      </c>
    </row>
    <row r="407" spans="1:9" x14ac:dyDescent="0.25">
      <c r="A407" s="31">
        <v>390</v>
      </c>
      <c r="B407" s="81" t="str">
        <f t="shared" ca="1" si="42"/>
        <v/>
      </c>
      <c r="C407" s="82" t="str">
        <f t="shared" ca="1" si="43"/>
        <v/>
      </c>
      <c r="D407" s="89" t="str">
        <f t="shared" ca="1" si="39"/>
        <v/>
      </c>
      <c r="E407" s="90" t="str">
        <f ca="1">+IF(D407&lt;&gt;"",D407*VLOOKUP(YEAR($C407),'Proyecciones DTF'!$B$4:$Y$112,3),"")</f>
        <v/>
      </c>
      <c r="F407" s="90" t="str">
        <f t="shared" ca="1" si="40"/>
        <v/>
      </c>
      <c r="G407" s="89" t="str">
        <f t="shared" ca="1" si="41"/>
        <v/>
      </c>
      <c r="H407" s="90" t="str">
        <f ca="1">+IF(G407&lt;&gt;"",G407/(COUNT(C407:$C$1217)),"")</f>
        <v/>
      </c>
      <c r="I407" s="89" t="str">
        <f t="shared" ca="1" si="44"/>
        <v/>
      </c>
    </row>
    <row r="408" spans="1:9" x14ac:dyDescent="0.25">
      <c r="A408" s="31">
        <v>391</v>
      </c>
      <c r="B408" s="81" t="str">
        <f t="shared" ca="1" si="42"/>
        <v/>
      </c>
      <c r="C408" s="82" t="str">
        <f t="shared" ca="1" si="43"/>
        <v/>
      </c>
      <c r="D408" s="89" t="str">
        <f t="shared" ca="1" si="39"/>
        <v/>
      </c>
      <c r="E408" s="90" t="str">
        <f ca="1">+IF(D408&lt;&gt;"",D408*VLOOKUP(YEAR($C408),'Proyecciones DTF'!$B$4:$Y$112,3),"")</f>
        <v/>
      </c>
      <c r="F408" s="90" t="str">
        <f t="shared" ca="1" si="40"/>
        <v/>
      </c>
      <c r="G408" s="89" t="str">
        <f t="shared" ca="1" si="41"/>
        <v/>
      </c>
      <c r="H408" s="90" t="str">
        <f ca="1">+IF(G408&lt;&gt;"",G408/(COUNT(C408:$C$1217)),"")</f>
        <v/>
      </c>
      <c r="I408" s="89" t="str">
        <f t="shared" ca="1" si="44"/>
        <v/>
      </c>
    </row>
    <row r="409" spans="1:9" x14ac:dyDescent="0.25">
      <c r="A409" s="31">
        <v>392</v>
      </c>
      <c r="B409" s="81" t="str">
        <f t="shared" ca="1" si="42"/>
        <v/>
      </c>
      <c r="C409" s="82" t="str">
        <f t="shared" ca="1" si="43"/>
        <v/>
      </c>
      <c r="D409" s="89" t="str">
        <f t="shared" ca="1" si="39"/>
        <v/>
      </c>
      <c r="E409" s="90" t="str">
        <f ca="1">+IF(D409&lt;&gt;"",D409*VLOOKUP(YEAR($C409),'Proyecciones DTF'!$B$4:$Y$112,3),"")</f>
        <v/>
      </c>
      <c r="F409" s="90" t="str">
        <f t="shared" ca="1" si="40"/>
        <v/>
      </c>
      <c r="G409" s="89" t="str">
        <f t="shared" ca="1" si="41"/>
        <v/>
      </c>
      <c r="H409" s="90" t="str">
        <f ca="1">+IF(G409&lt;&gt;"",G409/(COUNT(C409:$C$1217)),"")</f>
        <v/>
      </c>
      <c r="I409" s="89" t="str">
        <f t="shared" ca="1" si="44"/>
        <v/>
      </c>
    </row>
    <row r="410" spans="1:9" x14ac:dyDescent="0.25">
      <c r="A410" s="31">
        <v>393</v>
      </c>
      <c r="B410" s="81" t="str">
        <f t="shared" ca="1" si="42"/>
        <v/>
      </c>
      <c r="C410" s="82" t="str">
        <f t="shared" ca="1" si="43"/>
        <v/>
      </c>
      <c r="D410" s="89" t="str">
        <f t="shared" ca="1" si="39"/>
        <v/>
      </c>
      <c r="E410" s="90" t="str">
        <f ca="1">+IF(D410&lt;&gt;"",D410*VLOOKUP(YEAR($C410),'Proyecciones DTF'!$B$4:$Y$112,3),"")</f>
        <v/>
      </c>
      <c r="F410" s="90" t="str">
        <f t="shared" ca="1" si="40"/>
        <v/>
      </c>
      <c r="G410" s="89" t="str">
        <f t="shared" ca="1" si="41"/>
        <v/>
      </c>
      <c r="H410" s="90" t="str">
        <f ca="1">+IF(G410&lt;&gt;"",G410/(COUNT(C410:$C$1217)),"")</f>
        <v/>
      </c>
      <c r="I410" s="89" t="str">
        <f t="shared" ca="1" si="44"/>
        <v/>
      </c>
    </row>
    <row r="411" spans="1:9" x14ac:dyDescent="0.25">
      <c r="A411" s="31">
        <v>394</v>
      </c>
      <c r="B411" s="81" t="str">
        <f t="shared" ca="1" si="42"/>
        <v/>
      </c>
      <c r="C411" s="82" t="str">
        <f t="shared" ca="1" si="43"/>
        <v/>
      </c>
      <c r="D411" s="89" t="str">
        <f t="shared" ca="1" si="39"/>
        <v/>
      </c>
      <c r="E411" s="90" t="str">
        <f ca="1">+IF(D411&lt;&gt;"",D411*VLOOKUP(YEAR($C411),'Proyecciones DTF'!$B$4:$Y$112,3),"")</f>
        <v/>
      </c>
      <c r="F411" s="90" t="str">
        <f t="shared" ca="1" si="40"/>
        <v/>
      </c>
      <c r="G411" s="89" t="str">
        <f t="shared" ca="1" si="41"/>
        <v/>
      </c>
      <c r="H411" s="90" t="str">
        <f ca="1">+IF(G411&lt;&gt;"",G411/(COUNT(C411:$C$1217)),"")</f>
        <v/>
      </c>
      <c r="I411" s="89" t="str">
        <f t="shared" ca="1" si="44"/>
        <v/>
      </c>
    </row>
    <row r="412" spans="1:9" x14ac:dyDescent="0.25">
      <c r="A412" s="31">
        <v>395</v>
      </c>
      <c r="B412" s="81" t="str">
        <f t="shared" ca="1" si="42"/>
        <v/>
      </c>
      <c r="C412" s="82" t="str">
        <f t="shared" ca="1" si="43"/>
        <v/>
      </c>
      <c r="D412" s="89" t="str">
        <f t="shared" ca="1" si="39"/>
        <v/>
      </c>
      <c r="E412" s="90" t="str">
        <f ca="1">+IF(D412&lt;&gt;"",D412*VLOOKUP(YEAR($C412),'Proyecciones DTF'!$B$4:$Y$112,3),"")</f>
        <v/>
      </c>
      <c r="F412" s="90" t="str">
        <f t="shared" ca="1" si="40"/>
        <v/>
      </c>
      <c r="G412" s="89" t="str">
        <f t="shared" ca="1" si="41"/>
        <v/>
      </c>
      <c r="H412" s="90" t="str">
        <f ca="1">+IF(G412&lt;&gt;"",G412/(COUNT(C412:$C$1217)),"")</f>
        <v/>
      </c>
      <c r="I412" s="89" t="str">
        <f t="shared" ca="1" si="44"/>
        <v/>
      </c>
    </row>
    <row r="413" spans="1:9" x14ac:dyDescent="0.25">
      <c r="A413" s="31">
        <v>396</v>
      </c>
      <c r="B413" s="81" t="str">
        <f t="shared" ca="1" si="42"/>
        <v/>
      </c>
      <c r="C413" s="82" t="str">
        <f t="shared" ca="1" si="43"/>
        <v/>
      </c>
      <c r="D413" s="89" t="str">
        <f t="shared" ca="1" si="39"/>
        <v/>
      </c>
      <c r="E413" s="90" t="str">
        <f ca="1">+IF(D413&lt;&gt;"",D413*VLOOKUP(YEAR($C413),'Proyecciones DTF'!$B$4:$Y$112,3),"")</f>
        <v/>
      </c>
      <c r="F413" s="90" t="str">
        <f t="shared" ca="1" si="40"/>
        <v/>
      </c>
      <c r="G413" s="89" t="str">
        <f t="shared" ca="1" si="41"/>
        <v/>
      </c>
      <c r="H413" s="90" t="str">
        <f ca="1">+IF(G413&lt;&gt;"",G413/(COUNT(C413:$C$1217)),"")</f>
        <v/>
      </c>
      <c r="I413" s="89" t="str">
        <f t="shared" ca="1" si="44"/>
        <v/>
      </c>
    </row>
    <row r="414" spans="1:9" x14ac:dyDescent="0.25">
      <c r="A414" s="31">
        <v>397</v>
      </c>
      <c r="B414" s="81" t="str">
        <f t="shared" ca="1" si="42"/>
        <v/>
      </c>
      <c r="C414" s="82" t="str">
        <f t="shared" ca="1" si="43"/>
        <v/>
      </c>
      <c r="D414" s="89" t="str">
        <f t="shared" ca="1" si="39"/>
        <v/>
      </c>
      <c r="E414" s="90" t="str">
        <f ca="1">+IF(D414&lt;&gt;"",D414*VLOOKUP(YEAR($C414),'Proyecciones DTF'!$B$4:$Y$112,3),"")</f>
        <v/>
      </c>
      <c r="F414" s="90" t="str">
        <f t="shared" ca="1" si="40"/>
        <v/>
      </c>
      <c r="G414" s="89" t="str">
        <f t="shared" ca="1" si="41"/>
        <v/>
      </c>
      <c r="H414" s="90" t="str">
        <f ca="1">+IF(G414&lt;&gt;"",G414/(COUNT(C414:$C$1217)),"")</f>
        <v/>
      </c>
      <c r="I414" s="89" t="str">
        <f t="shared" ca="1" si="44"/>
        <v/>
      </c>
    </row>
    <row r="415" spans="1:9" x14ac:dyDescent="0.25">
      <c r="A415" s="31">
        <v>398</v>
      </c>
      <c r="B415" s="81" t="str">
        <f t="shared" ca="1" si="42"/>
        <v/>
      </c>
      <c r="C415" s="82" t="str">
        <f t="shared" ca="1" si="43"/>
        <v/>
      </c>
      <c r="D415" s="89" t="str">
        <f t="shared" ca="1" si="39"/>
        <v/>
      </c>
      <c r="E415" s="90" t="str">
        <f ca="1">+IF(D415&lt;&gt;"",D415*VLOOKUP(YEAR($C415),'Proyecciones DTF'!$B$4:$Y$112,3),"")</f>
        <v/>
      </c>
      <c r="F415" s="90" t="str">
        <f t="shared" ca="1" si="40"/>
        <v/>
      </c>
      <c r="G415" s="89" t="str">
        <f t="shared" ca="1" si="41"/>
        <v/>
      </c>
      <c r="H415" s="90" t="str">
        <f ca="1">+IF(G415&lt;&gt;"",G415/(COUNT(C415:$C$1217)),"")</f>
        <v/>
      </c>
      <c r="I415" s="89" t="str">
        <f t="shared" ca="1" si="44"/>
        <v/>
      </c>
    </row>
    <row r="416" spans="1:9" x14ac:dyDescent="0.25">
      <c r="A416" s="31">
        <v>399</v>
      </c>
      <c r="B416" s="81" t="str">
        <f t="shared" ca="1" si="42"/>
        <v/>
      </c>
      <c r="C416" s="82" t="str">
        <f t="shared" ca="1" si="43"/>
        <v/>
      </c>
      <c r="D416" s="89" t="str">
        <f t="shared" ca="1" si="39"/>
        <v/>
      </c>
      <c r="E416" s="90" t="str">
        <f ca="1">+IF(D416&lt;&gt;"",D416*VLOOKUP(YEAR($C416),'Proyecciones DTF'!$B$4:$Y$112,3),"")</f>
        <v/>
      </c>
      <c r="F416" s="90" t="str">
        <f t="shared" ca="1" si="40"/>
        <v/>
      </c>
      <c r="G416" s="89" t="str">
        <f t="shared" ca="1" si="41"/>
        <v/>
      </c>
      <c r="H416" s="90" t="str">
        <f ca="1">+IF(G416&lt;&gt;"",G416/(COUNT(C416:$C$1217)),"")</f>
        <v/>
      </c>
      <c r="I416" s="89" t="str">
        <f t="shared" ca="1" si="44"/>
        <v/>
      </c>
    </row>
    <row r="417" spans="1:9" x14ac:dyDescent="0.25">
      <c r="A417" s="31">
        <v>400</v>
      </c>
      <c r="B417" s="81" t="str">
        <f t="shared" ca="1" si="42"/>
        <v/>
      </c>
      <c r="C417" s="82" t="str">
        <f t="shared" ca="1" si="43"/>
        <v/>
      </c>
      <c r="D417" s="89" t="str">
        <f t="shared" ca="1" si="39"/>
        <v/>
      </c>
      <c r="E417" s="90" t="str">
        <f ca="1">+IF(D417&lt;&gt;"",D417*VLOOKUP(YEAR($C417),'Proyecciones DTF'!$B$4:$Y$112,3),"")</f>
        <v/>
      </c>
      <c r="F417" s="90" t="str">
        <f t="shared" ca="1" si="40"/>
        <v/>
      </c>
      <c r="G417" s="89" t="str">
        <f t="shared" ca="1" si="41"/>
        <v/>
      </c>
      <c r="H417" s="90" t="str">
        <f ca="1">+IF(G417&lt;&gt;"",G417/(COUNT(C417:$C$1217)),"")</f>
        <v/>
      </c>
      <c r="I417" s="89" t="str">
        <f t="shared" ca="1" si="44"/>
        <v/>
      </c>
    </row>
    <row r="418" spans="1:9" x14ac:dyDescent="0.25">
      <c r="A418" s="31">
        <v>401</v>
      </c>
      <c r="B418" s="81" t="str">
        <f t="shared" ca="1" si="42"/>
        <v/>
      </c>
      <c r="C418" s="82" t="str">
        <f t="shared" ca="1" si="43"/>
        <v/>
      </c>
      <c r="D418" s="89" t="str">
        <f t="shared" ca="1" si="39"/>
        <v/>
      </c>
      <c r="E418" s="90" t="str">
        <f ca="1">+IF(D418&lt;&gt;"",D418*VLOOKUP(YEAR($C418),'Proyecciones DTF'!$B$4:$Y$112,3),"")</f>
        <v/>
      </c>
      <c r="F418" s="90" t="str">
        <f t="shared" ca="1" si="40"/>
        <v/>
      </c>
      <c r="G418" s="89" t="str">
        <f t="shared" ca="1" si="41"/>
        <v/>
      </c>
      <c r="H418" s="90" t="str">
        <f ca="1">+IF(G418&lt;&gt;"",G418/(COUNT(C418:$C$1217)),"")</f>
        <v/>
      </c>
      <c r="I418" s="89" t="str">
        <f t="shared" ca="1" si="44"/>
        <v/>
      </c>
    </row>
    <row r="419" spans="1:9" x14ac:dyDescent="0.25">
      <c r="A419" s="31">
        <v>402</v>
      </c>
      <c r="B419" s="81" t="str">
        <f t="shared" ca="1" si="42"/>
        <v/>
      </c>
      <c r="C419" s="82" t="str">
        <f t="shared" ca="1" si="43"/>
        <v/>
      </c>
      <c r="D419" s="89" t="str">
        <f t="shared" ca="1" si="39"/>
        <v/>
      </c>
      <c r="E419" s="90" t="str">
        <f ca="1">+IF(D419&lt;&gt;"",D419*VLOOKUP(YEAR($C419),'Proyecciones DTF'!$B$4:$Y$112,3),"")</f>
        <v/>
      </c>
      <c r="F419" s="90" t="str">
        <f t="shared" ca="1" si="40"/>
        <v/>
      </c>
      <c r="G419" s="89" t="str">
        <f t="shared" ca="1" si="41"/>
        <v/>
      </c>
      <c r="H419" s="90" t="str">
        <f ca="1">+IF(G419&lt;&gt;"",G419/(COUNT(C419:$C$1217)),"")</f>
        <v/>
      </c>
      <c r="I419" s="89" t="str">
        <f t="shared" ca="1" si="44"/>
        <v/>
      </c>
    </row>
    <row r="420" spans="1:9" x14ac:dyDescent="0.25">
      <c r="A420" s="31">
        <v>403</v>
      </c>
      <c r="B420" s="81" t="str">
        <f t="shared" ca="1" si="42"/>
        <v/>
      </c>
      <c r="C420" s="82" t="str">
        <f t="shared" ca="1" si="43"/>
        <v/>
      </c>
      <c r="D420" s="89" t="str">
        <f t="shared" ca="1" si="39"/>
        <v/>
      </c>
      <c r="E420" s="90" t="str">
        <f ca="1">+IF(D420&lt;&gt;"",D420*VLOOKUP(YEAR($C420),'Proyecciones DTF'!$B$4:$Y$112,3),"")</f>
        <v/>
      </c>
      <c r="F420" s="90" t="str">
        <f t="shared" ca="1" si="40"/>
        <v/>
      </c>
      <c r="G420" s="89" t="str">
        <f t="shared" ca="1" si="41"/>
        <v/>
      </c>
      <c r="H420" s="90" t="str">
        <f ca="1">+IF(G420&lt;&gt;"",G420/(COUNT(C420:$C$1217)),"")</f>
        <v/>
      </c>
      <c r="I420" s="89" t="str">
        <f t="shared" ca="1" si="44"/>
        <v/>
      </c>
    </row>
    <row r="421" spans="1:9" x14ac:dyDescent="0.25">
      <c r="A421" s="31">
        <v>404</v>
      </c>
      <c r="B421" s="81" t="str">
        <f t="shared" ca="1" si="42"/>
        <v/>
      </c>
      <c r="C421" s="82" t="str">
        <f t="shared" ca="1" si="43"/>
        <v/>
      </c>
      <c r="D421" s="89" t="str">
        <f t="shared" ca="1" si="39"/>
        <v/>
      </c>
      <c r="E421" s="90" t="str">
        <f ca="1">+IF(D421&lt;&gt;"",D421*VLOOKUP(YEAR($C421),'Proyecciones DTF'!$B$4:$Y$112,3),"")</f>
        <v/>
      </c>
      <c r="F421" s="90" t="str">
        <f t="shared" ca="1" si="40"/>
        <v/>
      </c>
      <c r="G421" s="89" t="str">
        <f t="shared" ca="1" si="41"/>
        <v/>
      </c>
      <c r="H421" s="90" t="str">
        <f ca="1">+IF(G421&lt;&gt;"",G421/(COUNT(C421:$C$1217)),"")</f>
        <v/>
      </c>
      <c r="I421" s="89" t="str">
        <f t="shared" ca="1" si="44"/>
        <v/>
      </c>
    </row>
    <row r="422" spans="1:9" x14ac:dyDescent="0.25">
      <c r="A422" s="31">
        <v>405</v>
      </c>
      <c r="B422" s="81" t="str">
        <f t="shared" ca="1" si="42"/>
        <v/>
      </c>
      <c r="C422" s="82" t="str">
        <f t="shared" ca="1" si="43"/>
        <v/>
      </c>
      <c r="D422" s="89" t="str">
        <f t="shared" ca="1" si="39"/>
        <v/>
      </c>
      <c r="E422" s="90" t="str">
        <f ca="1">+IF(D422&lt;&gt;"",D422*VLOOKUP(YEAR($C422),'Proyecciones DTF'!$B$4:$Y$112,3),"")</f>
        <v/>
      </c>
      <c r="F422" s="90" t="str">
        <f t="shared" ca="1" si="40"/>
        <v/>
      </c>
      <c r="G422" s="89" t="str">
        <f t="shared" ca="1" si="41"/>
        <v/>
      </c>
      <c r="H422" s="90" t="str">
        <f ca="1">+IF(G422&lt;&gt;"",G422/(COUNT(C422:$C$1217)),"")</f>
        <v/>
      </c>
      <c r="I422" s="89" t="str">
        <f t="shared" ca="1" si="44"/>
        <v/>
      </c>
    </row>
    <row r="423" spans="1:9" x14ac:dyDescent="0.25">
      <c r="A423" s="31">
        <v>406</v>
      </c>
      <c r="B423" s="81" t="str">
        <f t="shared" ca="1" si="42"/>
        <v/>
      </c>
      <c r="C423" s="82" t="str">
        <f t="shared" ca="1" si="43"/>
        <v/>
      </c>
      <c r="D423" s="89" t="str">
        <f t="shared" ca="1" si="39"/>
        <v/>
      </c>
      <c r="E423" s="90" t="str">
        <f ca="1">+IF(D423&lt;&gt;"",D423*VLOOKUP(YEAR($C423),'Proyecciones DTF'!$B$4:$Y$112,3),"")</f>
        <v/>
      </c>
      <c r="F423" s="90" t="str">
        <f t="shared" ca="1" si="40"/>
        <v/>
      </c>
      <c r="G423" s="89" t="str">
        <f t="shared" ca="1" si="41"/>
        <v/>
      </c>
      <c r="H423" s="90" t="str">
        <f ca="1">+IF(G423&lt;&gt;"",G423/(COUNT(C423:$C$1217)),"")</f>
        <v/>
      </c>
      <c r="I423" s="89" t="str">
        <f t="shared" ca="1" si="44"/>
        <v/>
      </c>
    </row>
    <row r="424" spans="1:9" x14ac:dyDescent="0.25">
      <c r="A424" s="31">
        <v>407</v>
      </c>
      <c r="B424" s="81" t="str">
        <f t="shared" ca="1" si="42"/>
        <v/>
      </c>
      <c r="C424" s="82" t="str">
        <f t="shared" ca="1" si="43"/>
        <v/>
      </c>
      <c r="D424" s="89" t="str">
        <f t="shared" ca="1" si="39"/>
        <v/>
      </c>
      <c r="E424" s="90" t="str">
        <f ca="1">+IF(D424&lt;&gt;"",D424*VLOOKUP(YEAR($C424),'Proyecciones DTF'!$B$4:$Y$112,3),"")</f>
        <v/>
      </c>
      <c r="F424" s="90" t="str">
        <f t="shared" ca="1" si="40"/>
        <v/>
      </c>
      <c r="G424" s="89" t="str">
        <f t="shared" ca="1" si="41"/>
        <v/>
      </c>
      <c r="H424" s="90" t="str">
        <f ca="1">+IF(G424&lt;&gt;"",G424/(COUNT(C424:$C$1217)),"")</f>
        <v/>
      </c>
      <c r="I424" s="89" t="str">
        <f t="shared" ca="1" si="44"/>
        <v/>
      </c>
    </row>
    <row r="425" spans="1:9" x14ac:dyDescent="0.25">
      <c r="A425" s="31">
        <v>408</v>
      </c>
      <c r="B425" s="81" t="str">
        <f t="shared" ca="1" si="42"/>
        <v/>
      </c>
      <c r="C425" s="82" t="str">
        <f t="shared" ca="1" si="43"/>
        <v/>
      </c>
      <c r="D425" s="89" t="str">
        <f t="shared" ca="1" si="39"/>
        <v/>
      </c>
      <c r="E425" s="90" t="str">
        <f ca="1">+IF(D425&lt;&gt;"",D425*VLOOKUP(YEAR($C425),'Proyecciones DTF'!$B$4:$Y$112,3),"")</f>
        <v/>
      </c>
      <c r="F425" s="90" t="str">
        <f t="shared" ca="1" si="40"/>
        <v/>
      </c>
      <c r="G425" s="89" t="str">
        <f t="shared" ca="1" si="41"/>
        <v/>
      </c>
      <c r="H425" s="90" t="str">
        <f ca="1">+IF(G425&lt;&gt;"",G425/(COUNT(C425:$C$1217)),"")</f>
        <v/>
      </c>
      <c r="I425" s="89" t="str">
        <f t="shared" ca="1" si="44"/>
        <v/>
      </c>
    </row>
    <row r="426" spans="1:9" x14ac:dyDescent="0.25">
      <c r="A426" s="31">
        <v>409</v>
      </c>
      <c r="B426" s="81" t="str">
        <f t="shared" ca="1" si="42"/>
        <v/>
      </c>
      <c r="C426" s="82" t="str">
        <f t="shared" ca="1" si="43"/>
        <v/>
      </c>
      <c r="D426" s="89" t="str">
        <f t="shared" ca="1" si="39"/>
        <v/>
      </c>
      <c r="E426" s="90" t="str">
        <f ca="1">+IF(D426&lt;&gt;"",D426*VLOOKUP(YEAR($C426),'Proyecciones DTF'!$B$4:$Y$112,3),"")</f>
        <v/>
      </c>
      <c r="F426" s="90" t="str">
        <f t="shared" ca="1" si="40"/>
        <v/>
      </c>
      <c r="G426" s="89" t="str">
        <f t="shared" ca="1" si="41"/>
        <v/>
      </c>
      <c r="H426" s="90" t="str">
        <f ca="1">+IF(G426&lt;&gt;"",G426/(COUNT(C426:$C$1217)),"")</f>
        <v/>
      </c>
      <c r="I426" s="89" t="str">
        <f t="shared" ca="1" si="44"/>
        <v/>
      </c>
    </row>
    <row r="427" spans="1:9" x14ac:dyDescent="0.25">
      <c r="A427" s="31">
        <v>410</v>
      </c>
      <c r="B427" s="81" t="str">
        <f t="shared" ca="1" si="42"/>
        <v/>
      </c>
      <c r="C427" s="82" t="str">
        <f t="shared" ca="1" si="43"/>
        <v/>
      </c>
      <c r="D427" s="89" t="str">
        <f t="shared" ca="1" si="39"/>
        <v/>
      </c>
      <c r="E427" s="90" t="str">
        <f ca="1">+IF(D427&lt;&gt;"",D427*VLOOKUP(YEAR($C427),'Proyecciones DTF'!$B$4:$Y$112,3),"")</f>
        <v/>
      </c>
      <c r="F427" s="90" t="str">
        <f t="shared" ca="1" si="40"/>
        <v/>
      </c>
      <c r="G427" s="89" t="str">
        <f t="shared" ca="1" si="41"/>
        <v/>
      </c>
      <c r="H427" s="90" t="str">
        <f ca="1">+IF(G427&lt;&gt;"",G427/(COUNT(C427:$C$1217)),"")</f>
        <v/>
      </c>
      <c r="I427" s="89" t="str">
        <f t="shared" ca="1" si="44"/>
        <v/>
      </c>
    </row>
    <row r="428" spans="1:9" x14ac:dyDescent="0.25">
      <c r="A428" s="31">
        <v>411</v>
      </c>
      <c r="B428" s="81" t="str">
        <f t="shared" ca="1" si="42"/>
        <v/>
      </c>
      <c r="C428" s="82" t="str">
        <f t="shared" ca="1" si="43"/>
        <v/>
      </c>
      <c r="D428" s="89" t="str">
        <f t="shared" ca="1" si="39"/>
        <v/>
      </c>
      <c r="E428" s="90" t="str">
        <f ca="1">+IF(D428&lt;&gt;"",D428*VLOOKUP(YEAR($C428),'Proyecciones DTF'!$B$4:$Y$112,3),"")</f>
        <v/>
      </c>
      <c r="F428" s="90" t="str">
        <f t="shared" ca="1" si="40"/>
        <v/>
      </c>
      <c r="G428" s="89" t="str">
        <f t="shared" ca="1" si="41"/>
        <v/>
      </c>
      <c r="H428" s="90" t="str">
        <f ca="1">+IF(G428&lt;&gt;"",G428/(COUNT(C428:$C$1217)),"")</f>
        <v/>
      </c>
      <c r="I428" s="89" t="str">
        <f t="shared" ca="1" si="44"/>
        <v/>
      </c>
    </row>
    <row r="429" spans="1:9" x14ac:dyDescent="0.25">
      <c r="A429" s="31">
        <v>412</v>
      </c>
      <c r="B429" s="81" t="str">
        <f t="shared" ca="1" si="42"/>
        <v/>
      </c>
      <c r="C429" s="82" t="str">
        <f t="shared" ca="1" si="43"/>
        <v/>
      </c>
      <c r="D429" s="89" t="str">
        <f t="shared" ca="1" si="39"/>
        <v/>
      </c>
      <c r="E429" s="90" t="str">
        <f ca="1">+IF(D429&lt;&gt;"",D429*VLOOKUP(YEAR($C429),'Proyecciones DTF'!$B$4:$Y$112,3),"")</f>
        <v/>
      </c>
      <c r="F429" s="90" t="str">
        <f t="shared" ca="1" si="40"/>
        <v/>
      </c>
      <c r="G429" s="89" t="str">
        <f t="shared" ca="1" si="41"/>
        <v/>
      </c>
      <c r="H429" s="90" t="str">
        <f ca="1">+IF(G429&lt;&gt;"",G429/(COUNT(C429:$C$1217)),"")</f>
        <v/>
      </c>
      <c r="I429" s="89" t="str">
        <f t="shared" ca="1" si="44"/>
        <v/>
      </c>
    </row>
    <row r="430" spans="1:9" x14ac:dyDescent="0.25">
      <c r="A430" s="31">
        <v>413</v>
      </c>
      <c r="B430" s="81" t="str">
        <f t="shared" ca="1" si="42"/>
        <v/>
      </c>
      <c r="C430" s="82" t="str">
        <f t="shared" ca="1" si="43"/>
        <v/>
      </c>
      <c r="D430" s="89" t="str">
        <f t="shared" ca="1" si="39"/>
        <v/>
      </c>
      <c r="E430" s="90" t="str">
        <f ca="1">+IF(D430&lt;&gt;"",D430*VLOOKUP(YEAR($C430),'Proyecciones DTF'!$B$4:$Y$112,3),"")</f>
        <v/>
      </c>
      <c r="F430" s="90" t="str">
        <f t="shared" ca="1" si="40"/>
        <v/>
      </c>
      <c r="G430" s="89" t="str">
        <f t="shared" ca="1" si="41"/>
        <v/>
      </c>
      <c r="H430" s="90" t="str">
        <f ca="1">+IF(G430&lt;&gt;"",G430/(COUNT(C430:$C$1217)),"")</f>
        <v/>
      </c>
      <c r="I430" s="89" t="str">
        <f t="shared" ca="1" si="44"/>
        <v/>
      </c>
    </row>
    <row r="431" spans="1:9" x14ac:dyDescent="0.25">
      <c r="A431" s="31">
        <v>414</v>
      </c>
      <c r="B431" s="81" t="str">
        <f t="shared" ca="1" si="42"/>
        <v/>
      </c>
      <c r="C431" s="82" t="str">
        <f t="shared" ca="1" si="43"/>
        <v/>
      </c>
      <c r="D431" s="89" t="str">
        <f t="shared" ca="1" si="39"/>
        <v/>
      </c>
      <c r="E431" s="90" t="str">
        <f ca="1">+IF(D431&lt;&gt;"",D431*VLOOKUP(YEAR($C431),'Proyecciones DTF'!$B$4:$Y$112,3),"")</f>
        <v/>
      </c>
      <c r="F431" s="90" t="str">
        <f t="shared" ca="1" si="40"/>
        <v/>
      </c>
      <c r="G431" s="89" t="str">
        <f t="shared" ca="1" si="41"/>
        <v/>
      </c>
      <c r="H431" s="90" t="str">
        <f ca="1">+IF(G431&lt;&gt;"",G431/(COUNT(C431:$C$1217)),"")</f>
        <v/>
      </c>
      <c r="I431" s="89" t="str">
        <f t="shared" ca="1" si="44"/>
        <v/>
      </c>
    </row>
    <row r="432" spans="1:9" x14ac:dyDescent="0.25">
      <c r="A432" s="31">
        <v>415</v>
      </c>
      <c r="B432" s="81" t="str">
        <f t="shared" ca="1" si="42"/>
        <v/>
      </c>
      <c r="C432" s="82" t="str">
        <f t="shared" ca="1" si="43"/>
        <v/>
      </c>
      <c r="D432" s="89" t="str">
        <f t="shared" ca="1" si="39"/>
        <v/>
      </c>
      <c r="E432" s="90" t="str">
        <f ca="1">+IF(D432&lt;&gt;"",D432*VLOOKUP(YEAR($C432),'Proyecciones DTF'!$B$4:$Y$112,3),"")</f>
        <v/>
      </c>
      <c r="F432" s="90" t="str">
        <f t="shared" ca="1" si="40"/>
        <v/>
      </c>
      <c r="G432" s="89" t="str">
        <f t="shared" ca="1" si="41"/>
        <v/>
      </c>
      <c r="H432" s="90" t="str">
        <f ca="1">+IF(G432&lt;&gt;"",G432/(COUNT(C432:$C$1217)),"")</f>
        <v/>
      </c>
      <c r="I432" s="89" t="str">
        <f t="shared" ca="1" si="44"/>
        <v/>
      </c>
    </row>
    <row r="433" spans="1:9" x14ac:dyDescent="0.25">
      <c r="A433" s="31">
        <v>416</v>
      </c>
      <c r="B433" s="81" t="str">
        <f t="shared" ca="1" si="42"/>
        <v/>
      </c>
      <c r="C433" s="82" t="str">
        <f t="shared" ca="1" si="43"/>
        <v/>
      </c>
      <c r="D433" s="89" t="str">
        <f t="shared" ca="1" si="39"/>
        <v/>
      </c>
      <c r="E433" s="90" t="str">
        <f ca="1">+IF(D433&lt;&gt;"",D433*VLOOKUP(YEAR($C433),'Proyecciones DTF'!$B$4:$Y$112,3),"")</f>
        <v/>
      </c>
      <c r="F433" s="90" t="str">
        <f t="shared" ca="1" si="40"/>
        <v/>
      </c>
      <c r="G433" s="89" t="str">
        <f t="shared" ca="1" si="41"/>
        <v/>
      </c>
      <c r="H433" s="90" t="str">
        <f ca="1">+IF(G433&lt;&gt;"",G433/(COUNT(C433:$C$1217)),"")</f>
        <v/>
      </c>
      <c r="I433" s="89" t="str">
        <f t="shared" ca="1" si="44"/>
        <v/>
      </c>
    </row>
    <row r="434" spans="1:9" x14ac:dyDescent="0.25">
      <c r="A434" s="31">
        <v>417</v>
      </c>
      <c r="B434" s="81" t="str">
        <f t="shared" ca="1" si="42"/>
        <v/>
      </c>
      <c r="C434" s="82" t="str">
        <f t="shared" ca="1" si="43"/>
        <v/>
      </c>
      <c r="D434" s="89" t="str">
        <f t="shared" ca="1" si="39"/>
        <v/>
      </c>
      <c r="E434" s="90" t="str">
        <f ca="1">+IF(D434&lt;&gt;"",D434*VLOOKUP(YEAR($C434),'Proyecciones DTF'!$B$4:$Y$112,3),"")</f>
        <v/>
      </c>
      <c r="F434" s="90" t="str">
        <f t="shared" ca="1" si="40"/>
        <v/>
      </c>
      <c r="G434" s="89" t="str">
        <f t="shared" ca="1" si="41"/>
        <v/>
      </c>
      <c r="H434" s="90" t="str">
        <f ca="1">+IF(G434&lt;&gt;"",G434/(COUNT(C434:$C$1217)),"")</f>
        <v/>
      </c>
      <c r="I434" s="89" t="str">
        <f t="shared" ca="1" si="44"/>
        <v/>
      </c>
    </row>
    <row r="435" spans="1:9" x14ac:dyDescent="0.25">
      <c r="A435" s="31">
        <v>418</v>
      </c>
      <c r="B435" s="81" t="str">
        <f t="shared" ca="1" si="42"/>
        <v/>
      </c>
      <c r="C435" s="82" t="str">
        <f t="shared" ca="1" si="43"/>
        <v/>
      </c>
      <c r="D435" s="89" t="str">
        <f t="shared" ca="1" si="39"/>
        <v/>
      </c>
      <c r="E435" s="90" t="str">
        <f ca="1">+IF(D435&lt;&gt;"",D435*VLOOKUP(YEAR($C435),'Proyecciones DTF'!$B$4:$Y$112,3),"")</f>
        <v/>
      </c>
      <c r="F435" s="90" t="str">
        <f t="shared" ca="1" si="40"/>
        <v/>
      </c>
      <c r="G435" s="89" t="str">
        <f t="shared" ca="1" si="41"/>
        <v/>
      </c>
      <c r="H435" s="90" t="str">
        <f ca="1">+IF(G435&lt;&gt;"",G435/(COUNT(C435:$C$1217)),"")</f>
        <v/>
      </c>
      <c r="I435" s="89" t="str">
        <f t="shared" ca="1" si="44"/>
        <v/>
      </c>
    </row>
    <row r="436" spans="1:9" x14ac:dyDescent="0.25">
      <c r="A436" s="31">
        <v>419</v>
      </c>
      <c r="B436" s="81" t="str">
        <f t="shared" ca="1" si="42"/>
        <v/>
      </c>
      <c r="C436" s="82" t="str">
        <f t="shared" ca="1" si="43"/>
        <v/>
      </c>
      <c r="D436" s="89" t="str">
        <f t="shared" ca="1" si="39"/>
        <v/>
      </c>
      <c r="E436" s="90" t="str">
        <f ca="1">+IF(D436&lt;&gt;"",D436*VLOOKUP(YEAR($C436),'Proyecciones DTF'!$B$4:$Y$112,3),"")</f>
        <v/>
      </c>
      <c r="F436" s="90" t="str">
        <f t="shared" ca="1" si="40"/>
        <v/>
      </c>
      <c r="G436" s="89" t="str">
        <f t="shared" ca="1" si="41"/>
        <v/>
      </c>
      <c r="H436" s="90" t="str">
        <f ca="1">+IF(G436&lt;&gt;"",G436/(COUNT(C436:$C$1217)),"")</f>
        <v/>
      </c>
      <c r="I436" s="89" t="str">
        <f t="shared" ca="1" si="44"/>
        <v/>
      </c>
    </row>
    <row r="437" spans="1:9" x14ac:dyDescent="0.25">
      <c r="A437" s="31">
        <v>420</v>
      </c>
      <c r="B437" s="81" t="str">
        <f t="shared" ca="1" si="42"/>
        <v/>
      </c>
      <c r="C437" s="82" t="str">
        <f t="shared" ca="1" si="43"/>
        <v/>
      </c>
      <c r="D437" s="89" t="str">
        <f t="shared" ca="1" si="39"/>
        <v/>
      </c>
      <c r="E437" s="90" t="str">
        <f ca="1">+IF(D437&lt;&gt;"",D437*VLOOKUP(YEAR($C437),'Proyecciones DTF'!$B$4:$Y$112,3),"")</f>
        <v/>
      </c>
      <c r="F437" s="90" t="str">
        <f t="shared" ca="1" si="40"/>
        <v/>
      </c>
      <c r="G437" s="89" t="str">
        <f t="shared" ca="1" si="41"/>
        <v/>
      </c>
      <c r="H437" s="90" t="str">
        <f ca="1">+IF(G437&lt;&gt;"",G437/(COUNT(C437:$C$1217)),"")</f>
        <v/>
      </c>
      <c r="I437" s="89" t="str">
        <f t="shared" ca="1" si="44"/>
        <v/>
      </c>
    </row>
    <row r="438" spans="1:9" x14ac:dyDescent="0.25">
      <c r="A438" s="31">
        <v>421</v>
      </c>
      <c r="B438" s="81" t="str">
        <f t="shared" ca="1" si="42"/>
        <v/>
      </c>
      <c r="C438" s="82" t="str">
        <f t="shared" ca="1" si="43"/>
        <v/>
      </c>
      <c r="D438" s="89" t="str">
        <f t="shared" ca="1" si="39"/>
        <v/>
      </c>
      <c r="E438" s="90" t="str">
        <f ca="1">+IF(D438&lt;&gt;"",D438*VLOOKUP(YEAR($C438),'Proyecciones DTF'!$B$4:$Y$112,3),"")</f>
        <v/>
      </c>
      <c r="F438" s="90" t="str">
        <f t="shared" ca="1" si="40"/>
        <v/>
      </c>
      <c r="G438" s="89" t="str">
        <f t="shared" ca="1" si="41"/>
        <v/>
      </c>
      <c r="H438" s="90" t="str">
        <f ca="1">+IF(G438&lt;&gt;"",G438/(COUNT(C438:$C$1217)),"")</f>
        <v/>
      </c>
      <c r="I438" s="89" t="str">
        <f t="shared" ca="1" si="44"/>
        <v/>
      </c>
    </row>
    <row r="439" spans="1:9" x14ac:dyDescent="0.25">
      <c r="A439" s="31">
        <v>422</v>
      </c>
      <c r="B439" s="81" t="str">
        <f t="shared" ca="1" si="42"/>
        <v/>
      </c>
      <c r="C439" s="82" t="str">
        <f t="shared" ca="1" si="43"/>
        <v/>
      </c>
      <c r="D439" s="89" t="str">
        <f t="shared" ca="1" si="39"/>
        <v/>
      </c>
      <c r="E439" s="90" t="str">
        <f ca="1">+IF(D439&lt;&gt;"",D439*VLOOKUP(YEAR($C439),'Proyecciones DTF'!$B$4:$Y$112,3),"")</f>
        <v/>
      </c>
      <c r="F439" s="90" t="str">
        <f t="shared" ca="1" si="40"/>
        <v/>
      </c>
      <c r="G439" s="89" t="str">
        <f t="shared" ca="1" si="41"/>
        <v/>
      </c>
      <c r="H439" s="90" t="str">
        <f ca="1">+IF(G439&lt;&gt;"",G439/(COUNT(C439:$C$1217)),"")</f>
        <v/>
      </c>
      <c r="I439" s="89" t="str">
        <f t="shared" ca="1" si="44"/>
        <v/>
      </c>
    </row>
    <row r="440" spans="1:9" x14ac:dyDescent="0.25">
      <c r="A440" s="31">
        <v>423</v>
      </c>
      <c r="B440" s="81" t="str">
        <f t="shared" ca="1" si="42"/>
        <v/>
      </c>
      <c r="C440" s="82" t="str">
        <f t="shared" ca="1" si="43"/>
        <v/>
      </c>
      <c r="D440" s="89" t="str">
        <f t="shared" ca="1" si="39"/>
        <v/>
      </c>
      <c r="E440" s="90" t="str">
        <f ca="1">+IF(D440&lt;&gt;"",D440*VLOOKUP(YEAR($C440),'Proyecciones DTF'!$B$4:$Y$112,3),"")</f>
        <v/>
      </c>
      <c r="F440" s="90" t="str">
        <f t="shared" ca="1" si="40"/>
        <v/>
      </c>
      <c r="G440" s="89" t="str">
        <f t="shared" ca="1" si="41"/>
        <v/>
      </c>
      <c r="H440" s="90" t="str">
        <f ca="1">+IF(G440&lt;&gt;"",G440/(COUNT(C440:$C$1217)),"")</f>
        <v/>
      </c>
      <c r="I440" s="89" t="str">
        <f t="shared" ca="1" si="44"/>
        <v/>
      </c>
    </row>
    <row r="441" spans="1:9" x14ac:dyDescent="0.25">
      <c r="A441" s="31">
        <v>424</v>
      </c>
      <c r="B441" s="81" t="str">
        <f t="shared" ca="1" si="42"/>
        <v/>
      </c>
      <c r="C441" s="82" t="str">
        <f t="shared" ca="1" si="43"/>
        <v/>
      </c>
      <c r="D441" s="89" t="str">
        <f t="shared" ca="1" si="39"/>
        <v/>
      </c>
      <c r="E441" s="90" t="str">
        <f ca="1">+IF(D441&lt;&gt;"",D441*VLOOKUP(YEAR($C441),'Proyecciones DTF'!$B$4:$Y$112,3),"")</f>
        <v/>
      </c>
      <c r="F441" s="90" t="str">
        <f t="shared" ca="1" si="40"/>
        <v/>
      </c>
      <c r="G441" s="89" t="str">
        <f t="shared" ca="1" si="41"/>
        <v/>
      </c>
      <c r="H441" s="90" t="str">
        <f ca="1">+IF(G441&lt;&gt;"",G441/(COUNT(C441:$C$1217)),"")</f>
        <v/>
      </c>
      <c r="I441" s="89" t="str">
        <f t="shared" ca="1" si="44"/>
        <v/>
      </c>
    </row>
    <row r="442" spans="1:9" x14ac:dyDescent="0.25">
      <c r="A442" s="31">
        <v>425</v>
      </c>
      <c r="B442" s="81" t="str">
        <f t="shared" ca="1" si="42"/>
        <v/>
      </c>
      <c r="C442" s="82" t="str">
        <f t="shared" ca="1" si="43"/>
        <v/>
      </c>
      <c r="D442" s="89" t="str">
        <f t="shared" ca="1" si="39"/>
        <v/>
      </c>
      <c r="E442" s="90" t="str">
        <f ca="1">+IF(D442&lt;&gt;"",D442*VLOOKUP(YEAR($C442),'Proyecciones DTF'!$B$4:$Y$112,3),"")</f>
        <v/>
      </c>
      <c r="F442" s="90" t="str">
        <f t="shared" ca="1" si="40"/>
        <v/>
      </c>
      <c r="G442" s="89" t="str">
        <f t="shared" ca="1" si="41"/>
        <v/>
      </c>
      <c r="H442" s="90" t="str">
        <f ca="1">+IF(G442&lt;&gt;"",G442/(COUNT(C442:$C$1217)),"")</f>
        <v/>
      </c>
      <c r="I442" s="89" t="str">
        <f t="shared" ca="1" si="44"/>
        <v/>
      </c>
    </row>
    <row r="443" spans="1:9" x14ac:dyDescent="0.25">
      <c r="A443" s="31">
        <v>426</v>
      </c>
      <c r="B443" s="81" t="str">
        <f t="shared" ca="1" si="42"/>
        <v/>
      </c>
      <c r="C443" s="82" t="str">
        <f t="shared" ca="1" si="43"/>
        <v/>
      </c>
      <c r="D443" s="89" t="str">
        <f t="shared" ca="1" si="39"/>
        <v/>
      </c>
      <c r="E443" s="90" t="str">
        <f ca="1">+IF(D443&lt;&gt;"",D443*VLOOKUP(YEAR($C443),'Proyecciones DTF'!$B$4:$Y$112,3),"")</f>
        <v/>
      </c>
      <c r="F443" s="90" t="str">
        <f t="shared" ca="1" si="40"/>
        <v/>
      </c>
      <c r="G443" s="89" t="str">
        <f t="shared" ca="1" si="41"/>
        <v/>
      </c>
      <c r="H443" s="90" t="str">
        <f ca="1">+IF(G443&lt;&gt;"",G443/(COUNT(C443:$C$1217)),"")</f>
        <v/>
      </c>
      <c r="I443" s="89" t="str">
        <f t="shared" ca="1" si="44"/>
        <v/>
      </c>
    </row>
    <row r="444" spans="1:9" x14ac:dyDescent="0.25">
      <c r="A444" s="31">
        <v>427</v>
      </c>
      <c r="B444" s="81" t="str">
        <f t="shared" ca="1" si="42"/>
        <v/>
      </c>
      <c r="C444" s="82" t="str">
        <f t="shared" ca="1" si="43"/>
        <v/>
      </c>
      <c r="D444" s="89" t="str">
        <f t="shared" ca="1" si="39"/>
        <v/>
      </c>
      <c r="E444" s="90" t="str">
        <f ca="1">+IF(D444&lt;&gt;"",D444*VLOOKUP(YEAR($C444),'Proyecciones DTF'!$B$4:$Y$112,3),"")</f>
        <v/>
      </c>
      <c r="F444" s="90" t="str">
        <f t="shared" ca="1" si="40"/>
        <v/>
      </c>
      <c r="G444" s="89" t="str">
        <f t="shared" ca="1" si="41"/>
        <v/>
      </c>
      <c r="H444" s="90" t="str">
        <f ca="1">+IF(G444&lt;&gt;"",G444/(COUNT(C444:$C$1217)),"")</f>
        <v/>
      </c>
      <c r="I444" s="89" t="str">
        <f t="shared" ca="1" si="44"/>
        <v/>
      </c>
    </row>
    <row r="445" spans="1:9" x14ac:dyDescent="0.25">
      <c r="A445" s="31">
        <v>428</v>
      </c>
      <c r="B445" s="81" t="str">
        <f t="shared" ca="1" si="42"/>
        <v/>
      </c>
      <c r="C445" s="82" t="str">
        <f t="shared" ca="1" si="43"/>
        <v/>
      </c>
      <c r="D445" s="89" t="str">
        <f t="shared" ca="1" si="39"/>
        <v/>
      </c>
      <c r="E445" s="90" t="str">
        <f ca="1">+IF(D445&lt;&gt;"",D445*VLOOKUP(YEAR($C445),'Proyecciones DTF'!$B$4:$Y$112,3),"")</f>
        <v/>
      </c>
      <c r="F445" s="90" t="str">
        <f t="shared" ca="1" si="40"/>
        <v/>
      </c>
      <c r="G445" s="89" t="str">
        <f t="shared" ca="1" si="41"/>
        <v/>
      </c>
      <c r="H445" s="90" t="str">
        <f ca="1">+IF(G445&lt;&gt;"",G445/(COUNT(C445:$C$1217)),"")</f>
        <v/>
      </c>
      <c r="I445" s="89" t="str">
        <f t="shared" ca="1" si="44"/>
        <v/>
      </c>
    </row>
    <row r="446" spans="1:9" x14ac:dyDescent="0.25">
      <c r="A446" s="31">
        <v>429</v>
      </c>
      <c r="B446" s="81" t="str">
        <f t="shared" ca="1" si="42"/>
        <v/>
      </c>
      <c r="C446" s="82" t="str">
        <f t="shared" ca="1" si="43"/>
        <v/>
      </c>
      <c r="D446" s="89" t="str">
        <f t="shared" ca="1" si="39"/>
        <v/>
      </c>
      <c r="E446" s="90" t="str">
        <f ca="1">+IF(D446&lt;&gt;"",D446*VLOOKUP(YEAR($C446),'Proyecciones DTF'!$B$4:$Y$112,3),"")</f>
        <v/>
      </c>
      <c r="F446" s="90" t="str">
        <f t="shared" ca="1" si="40"/>
        <v/>
      </c>
      <c r="G446" s="89" t="str">
        <f t="shared" ca="1" si="41"/>
        <v/>
      </c>
      <c r="H446" s="90" t="str">
        <f ca="1">+IF(G446&lt;&gt;"",G446/(COUNT(C446:$C$1217)),"")</f>
        <v/>
      </c>
      <c r="I446" s="89" t="str">
        <f t="shared" ca="1" si="44"/>
        <v/>
      </c>
    </row>
    <row r="447" spans="1:9" x14ac:dyDescent="0.25">
      <c r="A447" s="31">
        <v>430</v>
      </c>
      <c r="B447" s="81" t="str">
        <f t="shared" ca="1" si="42"/>
        <v/>
      </c>
      <c r="C447" s="82" t="str">
        <f t="shared" ca="1" si="43"/>
        <v/>
      </c>
      <c r="D447" s="89" t="str">
        <f t="shared" ca="1" si="39"/>
        <v/>
      </c>
      <c r="E447" s="90" t="str">
        <f ca="1">+IF(D447&lt;&gt;"",D447*VLOOKUP(YEAR($C447),'Proyecciones DTF'!$B$4:$Y$112,3),"")</f>
        <v/>
      </c>
      <c r="F447" s="90" t="str">
        <f t="shared" ca="1" si="40"/>
        <v/>
      </c>
      <c r="G447" s="89" t="str">
        <f t="shared" ca="1" si="41"/>
        <v/>
      </c>
      <c r="H447" s="90" t="str">
        <f ca="1">+IF(G447&lt;&gt;"",G447/(COUNT(C447:$C$1217)),"")</f>
        <v/>
      </c>
      <c r="I447" s="89" t="str">
        <f t="shared" ca="1" si="44"/>
        <v/>
      </c>
    </row>
    <row r="448" spans="1:9" x14ac:dyDescent="0.25">
      <c r="A448" s="31">
        <v>431</v>
      </c>
      <c r="B448" s="81" t="str">
        <f t="shared" ca="1" si="42"/>
        <v/>
      </c>
      <c r="C448" s="82" t="str">
        <f t="shared" ca="1" si="43"/>
        <v/>
      </c>
      <c r="D448" s="89" t="str">
        <f t="shared" ca="1" si="39"/>
        <v/>
      </c>
      <c r="E448" s="90" t="str">
        <f ca="1">+IF(D448&lt;&gt;"",D448*VLOOKUP(YEAR($C448),'Proyecciones DTF'!$B$4:$Y$112,3),"")</f>
        <v/>
      </c>
      <c r="F448" s="90" t="str">
        <f t="shared" ca="1" si="40"/>
        <v/>
      </c>
      <c r="G448" s="89" t="str">
        <f t="shared" ca="1" si="41"/>
        <v/>
      </c>
      <c r="H448" s="90" t="str">
        <f ca="1">+IF(G448&lt;&gt;"",G448/(COUNT(C448:$C$1217)),"")</f>
        <v/>
      </c>
      <c r="I448" s="89" t="str">
        <f t="shared" ca="1" si="44"/>
        <v/>
      </c>
    </row>
    <row r="449" spans="1:9" x14ac:dyDescent="0.25">
      <c r="A449" s="31">
        <v>432</v>
      </c>
      <c r="B449" s="81" t="str">
        <f t="shared" ca="1" si="42"/>
        <v/>
      </c>
      <c r="C449" s="82" t="str">
        <f t="shared" ca="1" si="43"/>
        <v/>
      </c>
      <c r="D449" s="89" t="str">
        <f t="shared" ca="1" si="39"/>
        <v/>
      </c>
      <c r="E449" s="90" t="str">
        <f ca="1">+IF(D449&lt;&gt;"",D449*VLOOKUP(YEAR($C449),'Proyecciones DTF'!$B$4:$Y$112,3),"")</f>
        <v/>
      </c>
      <c r="F449" s="90" t="str">
        <f t="shared" ca="1" si="40"/>
        <v/>
      </c>
      <c r="G449" s="89" t="str">
        <f t="shared" ca="1" si="41"/>
        <v/>
      </c>
      <c r="H449" s="90" t="str">
        <f ca="1">+IF(G449&lt;&gt;"",G449/(COUNT(C449:$C$1217)),"")</f>
        <v/>
      </c>
      <c r="I449" s="89" t="str">
        <f t="shared" ca="1" si="44"/>
        <v/>
      </c>
    </row>
    <row r="450" spans="1:9" x14ac:dyDescent="0.25">
      <c r="A450" s="31">
        <v>433</v>
      </c>
      <c r="B450" s="81" t="str">
        <f t="shared" ca="1" si="42"/>
        <v/>
      </c>
      <c r="C450" s="82" t="str">
        <f t="shared" ca="1" si="43"/>
        <v/>
      </c>
      <c r="D450" s="89" t="str">
        <f t="shared" ca="1" si="39"/>
        <v/>
      </c>
      <c r="E450" s="90" t="str">
        <f ca="1">+IF(D450&lt;&gt;"",D450*VLOOKUP(YEAR($C450),'Proyecciones DTF'!$B$4:$Y$112,3),"")</f>
        <v/>
      </c>
      <c r="F450" s="90" t="str">
        <f t="shared" ca="1" si="40"/>
        <v/>
      </c>
      <c r="G450" s="89" t="str">
        <f t="shared" ca="1" si="41"/>
        <v/>
      </c>
      <c r="H450" s="90" t="str">
        <f ca="1">+IF(G450&lt;&gt;"",G450/(COUNT(C450:$C$1217)),"")</f>
        <v/>
      </c>
      <c r="I450" s="89" t="str">
        <f t="shared" ca="1" si="44"/>
        <v/>
      </c>
    </row>
    <row r="451" spans="1:9" x14ac:dyDescent="0.25">
      <c r="A451" s="31">
        <v>434</v>
      </c>
      <c r="B451" s="81" t="str">
        <f t="shared" ca="1" si="42"/>
        <v/>
      </c>
      <c r="C451" s="82" t="str">
        <f t="shared" ca="1" si="43"/>
        <v/>
      </c>
      <c r="D451" s="89" t="str">
        <f t="shared" ca="1" si="39"/>
        <v/>
      </c>
      <c r="E451" s="90" t="str">
        <f ca="1">+IF(D451&lt;&gt;"",D451*VLOOKUP(YEAR($C451),'Proyecciones DTF'!$B$4:$Y$112,3),"")</f>
        <v/>
      </c>
      <c r="F451" s="90" t="str">
        <f t="shared" ca="1" si="40"/>
        <v/>
      </c>
      <c r="G451" s="89" t="str">
        <f t="shared" ca="1" si="41"/>
        <v/>
      </c>
      <c r="H451" s="90" t="str">
        <f ca="1">+IF(G451&lt;&gt;"",G451/(COUNT(C451:$C$1217)),"")</f>
        <v/>
      </c>
      <c r="I451" s="89" t="str">
        <f t="shared" ca="1" si="44"/>
        <v/>
      </c>
    </row>
    <row r="452" spans="1:9" x14ac:dyDescent="0.25">
      <c r="A452" s="31">
        <v>435</v>
      </c>
      <c r="B452" s="81" t="str">
        <f t="shared" ca="1" si="42"/>
        <v/>
      </c>
      <c r="C452" s="82" t="str">
        <f t="shared" ca="1" si="43"/>
        <v/>
      </c>
      <c r="D452" s="89" t="str">
        <f t="shared" ca="1" si="39"/>
        <v/>
      </c>
      <c r="E452" s="90" t="str">
        <f ca="1">+IF(D452&lt;&gt;"",D452*VLOOKUP(YEAR($C452),'Proyecciones DTF'!$B$4:$Y$112,3),"")</f>
        <v/>
      </c>
      <c r="F452" s="90" t="str">
        <f t="shared" ca="1" si="40"/>
        <v/>
      </c>
      <c r="G452" s="89" t="str">
        <f t="shared" ca="1" si="41"/>
        <v/>
      </c>
      <c r="H452" s="90" t="str">
        <f ca="1">+IF(G452&lt;&gt;"",G452/(COUNT(C452:$C$1217)),"")</f>
        <v/>
      </c>
      <c r="I452" s="89" t="str">
        <f t="shared" ca="1" si="44"/>
        <v/>
      </c>
    </row>
    <row r="453" spans="1:9" x14ac:dyDescent="0.25">
      <c r="A453" s="31">
        <v>436</v>
      </c>
      <c r="B453" s="81" t="str">
        <f t="shared" ca="1" si="42"/>
        <v/>
      </c>
      <c r="C453" s="82" t="str">
        <f t="shared" ca="1" si="43"/>
        <v/>
      </c>
      <c r="D453" s="89" t="str">
        <f t="shared" ca="1" si="39"/>
        <v/>
      </c>
      <c r="E453" s="90" t="str">
        <f ca="1">+IF(D453&lt;&gt;"",D453*VLOOKUP(YEAR($C453),'Proyecciones DTF'!$B$4:$Y$112,3),"")</f>
        <v/>
      </c>
      <c r="F453" s="90" t="str">
        <f t="shared" ca="1" si="40"/>
        <v/>
      </c>
      <c r="G453" s="89" t="str">
        <f t="shared" ca="1" si="41"/>
        <v/>
      </c>
      <c r="H453" s="90" t="str">
        <f ca="1">+IF(G453&lt;&gt;"",G453/(COUNT(C453:$C$1217)),"")</f>
        <v/>
      </c>
      <c r="I453" s="89" t="str">
        <f t="shared" ca="1" si="44"/>
        <v/>
      </c>
    </row>
    <row r="454" spans="1:9" x14ac:dyDescent="0.25">
      <c r="A454" s="31">
        <v>437</v>
      </c>
      <c r="B454" s="81" t="str">
        <f t="shared" ca="1" si="42"/>
        <v/>
      </c>
      <c r="C454" s="82" t="str">
        <f t="shared" ca="1" si="43"/>
        <v/>
      </c>
      <c r="D454" s="89" t="str">
        <f t="shared" ca="1" si="39"/>
        <v/>
      </c>
      <c r="E454" s="90" t="str">
        <f ca="1">+IF(D454&lt;&gt;"",D454*VLOOKUP(YEAR($C454),'Proyecciones DTF'!$B$4:$Y$112,3),"")</f>
        <v/>
      </c>
      <c r="F454" s="90" t="str">
        <f t="shared" ca="1" si="40"/>
        <v/>
      </c>
      <c r="G454" s="89" t="str">
        <f t="shared" ca="1" si="41"/>
        <v/>
      </c>
      <c r="H454" s="90" t="str">
        <f ca="1">+IF(G454&lt;&gt;"",G454/(COUNT(C454:$C$1217)),"")</f>
        <v/>
      </c>
      <c r="I454" s="89" t="str">
        <f t="shared" ca="1" si="44"/>
        <v/>
      </c>
    </row>
    <row r="455" spans="1:9" x14ac:dyDescent="0.25">
      <c r="A455" s="31">
        <v>438</v>
      </c>
      <c r="B455" s="81" t="str">
        <f t="shared" ca="1" si="42"/>
        <v/>
      </c>
      <c r="C455" s="82" t="str">
        <f t="shared" ca="1" si="43"/>
        <v/>
      </c>
      <c r="D455" s="89" t="str">
        <f t="shared" ca="1" si="39"/>
        <v/>
      </c>
      <c r="E455" s="90" t="str">
        <f ca="1">+IF(D455&lt;&gt;"",D455*VLOOKUP(YEAR($C455),'Proyecciones DTF'!$B$4:$Y$112,3),"")</f>
        <v/>
      </c>
      <c r="F455" s="90" t="str">
        <f t="shared" ca="1" si="40"/>
        <v/>
      </c>
      <c r="G455" s="89" t="str">
        <f t="shared" ca="1" si="41"/>
        <v/>
      </c>
      <c r="H455" s="90" t="str">
        <f ca="1">+IF(G455&lt;&gt;"",G455/(COUNT(C455:$C$1217)),"")</f>
        <v/>
      </c>
      <c r="I455" s="89" t="str">
        <f t="shared" ca="1" si="44"/>
        <v/>
      </c>
    </row>
    <row r="456" spans="1:9" x14ac:dyDescent="0.25">
      <c r="A456" s="31">
        <v>439</v>
      </c>
      <c r="B456" s="81" t="str">
        <f t="shared" ca="1" si="42"/>
        <v/>
      </c>
      <c r="C456" s="82" t="str">
        <f t="shared" ca="1" si="43"/>
        <v/>
      </c>
      <c r="D456" s="89" t="str">
        <f t="shared" ca="1" si="39"/>
        <v/>
      </c>
      <c r="E456" s="90" t="str">
        <f ca="1">+IF(D456&lt;&gt;"",D456*VLOOKUP(YEAR($C456),'Proyecciones DTF'!$B$4:$Y$112,3),"")</f>
        <v/>
      </c>
      <c r="F456" s="90" t="str">
        <f t="shared" ca="1" si="40"/>
        <v/>
      </c>
      <c r="G456" s="89" t="str">
        <f t="shared" ca="1" si="41"/>
        <v/>
      </c>
      <c r="H456" s="90" t="str">
        <f ca="1">+IF(G456&lt;&gt;"",G456/(COUNT(C456:$C$1217)),"")</f>
        <v/>
      </c>
      <c r="I456" s="89" t="str">
        <f t="shared" ca="1" si="44"/>
        <v/>
      </c>
    </row>
    <row r="457" spans="1:9" x14ac:dyDescent="0.25">
      <c r="A457" s="31">
        <v>440</v>
      </c>
      <c r="B457" s="81" t="str">
        <f t="shared" ca="1" si="42"/>
        <v/>
      </c>
      <c r="C457" s="82" t="str">
        <f t="shared" ca="1" si="43"/>
        <v/>
      </c>
      <c r="D457" s="89" t="str">
        <f t="shared" ca="1" si="39"/>
        <v/>
      </c>
      <c r="E457" s="90" t="str">
        <f ca="1">+IF(D457&lt;&gt;"",D457*VLOOKUP(YEAR($C457),'Proyecciones DTF'!$B$4:$Y$112,3),"")</f>
        <v/>
      </c>
      <c r="F457" s="90" t="str">
        <f t="shared" ca="1" si="40"/>
        <v/>
      </c>
      <c r="G457" s="89" t="str">
        <f t="shared" ca="1" si="41"/>
        <v/>
      </c>
      <c r="H457" s="90" t="str">
        <f ca="1">+IF(G457&lt;&gt;"",G457/(COUNT(C457:$C$1217)),"")</f>
        <v/>
      </c>
      <c r="I457" s="89" t="str">
        <f t="shared" ca="1" si="44"/>
        <v/>
      </c>
    </row>
    <row r="458" spans="1:9" x14ac:dyDescent="0.25">
      <c r="A458" s="31">
        <v>441</v>
      </c>
      <c r="B458" s="81" t="str">
        <f t="shared" ca="1" si="42"/>
        <v/>
      </c>
      <c r="C458" s="82" t="str">
        <f t="shared" ca="1" si="43"/>
        <v/>
      </c>
      <c r="D458" s="89" t="str">
        <f t="shared" ca="1" si="39"/>
        <v/>
      </c>
      <c r="E458" s="90" t="str">
        <f ca="1">+IF(D458&lt;&gt;"",D458*VLOOKUP(YEAR($C458),'Proyecciones DTF'!$B$4:$Y$112,3),"")</f>
        <v/>
      </c>
      <c r="F458" s="90" t="str">
        <f t="shared" ca="1" si="40"/>
        <v/>
      </c>
      <c r="G458" s="89" t="str">
        <f t="shared" ca="1" si="41"/>
        <v/>
      </c>
      <c r="H458" s="90" t="str">
        <f ca="1">+IF(G458&lt;&gt;"",G458/(COUNT(C458:$C$1217)),"")</f>
        <v/>
      </c>
      <c r="I458" s="89" t="str">
        <f t="shared" ca="1" si="44"/>
        <v/>
      </c>
    </row>
    <row r="459" spans="1:9" x14ac:dyDescent="0.25">
      <c r="A459" s="31">
        <v>442</v>
      </c>
      <c r="B459" s="81" t="str">
        <f t="shared" ca="1" si="42"/>
        <v/>
      </c>
      <c r="C459" s="82" t="str">
        <f t="shared" ca="1" si="43"/>
        <v/>
      </c>
      <c r="D459" s="89" t="str">
        <f t="shared" ca="1" si="39"/>
        <v/>
      </c>
      <c r="E459" s="90" t="str">
        <f ca="1">+IF(D459&lt;&gt;"",D459*VLOOKUP(YEAR($C459),'Proyecciones DTF'!$B$4:$Y$112,3),"")</f>
        <v/>
      </c>
      <c r="F459" s="90" t="str">
        <f t="shared" ca="1" si="40"/>
        <v/>
      </c>
      <c r="G459" s="89" t="str">
        <f t="shared" ca="1" si="41"/>
        <v/>
      </c>
      <c r="H459" s="90" t="str">
        <f ca="1">+IF(G459&lt;&gt;"",G459/(COUNT(C459:$C$1217)),"")</f>
        <v/>
      </c>
      <c r="I459" s="89" t="str">
        <f t="shared" ca="1" si="44"/>
        <v/>
      </c>
    </row>
    <row r="460" spans="1:9" x14ac:dyDescent="0.25">
      <c r="A460" s="31">
        <v>443</v>
      </c>
      <c r="B460" s="81" t="str">
        <f t="shared" ca="1" si="42"/>
        <v/>
      </c>
      <c r="C460" s="82" t="str">
        <f t="shared" ca="1" si="43"/>
        <v/>
      </c>
      <c r="D460" s="89" t="str">
        <f t="shared" ca="1" si="39"/>
        <v/>
      </c>
      <c r="E460" s="90" t="str">
        <f ca="1">+IF(D460&lt;&gt;"",D460*VLOOKUP(YEAR($C460),'Proyecciones DTF'!$B$4:$Y$112,3),"")</f>
        <v/>
      </c>
      <c r="F460" s="90" t="str">
        <f t="shared" ca="1" si="40"/>
        <v/>
      </c>
      <c r="G460" s="89" t="str">
        <f t="shared" ca="1" si="41"/>
        <v/>
      </c>
      <c r="H460" s="90" t="str">
        <f ca="1">+IF(G460&lt;&gt;"",G460/(COUNT(C460:$C$1217)),"")</f>
        <v/>
      </c>
      <c r="I460" s="89" t="str">
        <f t="shared" ca="1" si="44"/>
        <v/>
      </c>
    </row>
    <row r="461" spans="1:9" x14ac:dyDescent="0.25">
      <c r="A461" s="31">
        <v>444</v>
      </c>
      <c r="B461" s="81" t="str">
        <f t="shared" ca="1" si="42"/>
        <v/>
      </c>
      <c r="C461" s="82" t="str">
        <f t="shared" ca="1" si="43"/>
        <v/>
      </c>
      <c r="D461" s="89" t="str">
        <f t="shared" ca="1" si="39"/>
        <v/>
      </c>
      <c r="E461" s="90" t="str">
        <f ca="1">+IF(D461&lt;&gt;"",D461*VLOOKUP(YEAR($C461),'Proyecciones DTF'!$B$4:$Y$112,3),"")</f>
        <v/>
      </c>
      <c r="F461" s="90" t="str">
        <f t="shared" ca="1" si="40"/>
        <v/>
      </c>
      <c r="G461" s="89" t="str">
        <f t="shared" ca="1" si="41"/>
        <v/>
      </c>
      <c r="H461" s="90" t="str">
        <f ca="1">+IF(G461&lt;&gt;"",G461/(COUNT(C461:$C$1217)),"")</f>
        <v/>
      </c>
      <c r="I461" s="89" t="str">
        <f t="shared" ca="1" si="44"/>
        <v/>
      </c>
    </row>
    <row r="462" spans="1:9" x14ac:dyDescent="0.25">
      <c r="A462" s="31">
        <v>445</v>
      </c>
      <c r="B462" s="81" t="str">
        <f t="shared" ca="1" si="42"/>
        <v/>
      </c>
      <c r="C462" s="82" t="str">
        <f t="shared" ca="1" si="43"/>
        <v/>
      </c>
      <c r="D462" s="89" t="str">
        <f t="shared" ca="1" si="39"/>
        <v/>
      </c>
      <c r="E462" s="90" t="str">
        <f ca="1">+IF(D462&lt;&gt;"",D462*VLOOKUP(YEAR($C462),'Proyecciones DTF'!$B$4:$Y$112,3),"")</f>
        <v/>
      </c>
      <c r="F462" s="90" t="str">
        <f t="shared" ca="1" si="40"/>
        <v/>
      </c>
      <c r="G462" s="89" t="str">
        <f t="shared" ca="1" si="41"/>
        <v/>
      </c>
      <c r="H462" s="90" t="str">
        <f ca="1">+IF(G462&lt;&gt;"",G462/(COUNT(C462:$C$1217)),"")</f>
        <v/>
      </c>
      <c r="I462" s="89" t="str">
        <f t="shared" ca="1" si="44"/>
        <v/>
      </c>
    </row>
    <row r="463" spans="1:9" x14ac:dyDescent="0.25">
      <c r="A463" s="31">
        <v>446</v>
      </c>
      <c r="B463" s="81" t="str">
        <f t="shared" ca="1" si="42"/>
        <v/>
      </c>
      <c r="C463" s="82" t="str">
        <f t="shared" ca="1" si="43"/>
        <v/>
      </c>
      <c r="D463" s="89" t="str">
        <f t="shared" ca="1" si="39"/>
        <v/>
      </c>
      <c r="E463" s="90" t="str">
        <f ca="1">+IF(D463&lt;&gt;"",D463*VLOOKUP(YEAR($C463),'Proyecciones DTF'!$B$4:$Y$112,3),"")</f>
        <v/>
      </c>
      <c r="F463" s="90" t="str">
        <f t="shared" ca="1" si="40"/>
        <v/>
      </c>
      <c r="G463" s="89" t="str">
        <f t="shared" ca="1" si="41"/>
        <v/>
      </c>
      <c r="H463" s="90" t="str">
        <f ca="1">+IF(G463&lt;&gt;"",G463/(COUNT(C463:$C$1217)),"")</f>
        <v/>
      </c>
      <c r="I463" s="89" t="str">
        <f t="shared" ca="1" si="44"/>
        <v/>
      </c>
    </row>
    <row r="464" spans="1:9" x14ac:dyDescent="0.25">
      <c r="A464" s="31">
        <v>447</v>
      </c>
      <c r="B464" s="81" t="str">
        <f t="shared" ca="1" si="42"/>
        <v/>
      </c>
      <c r="C464" s="82" t="str">
        <f t="shared" ca="1" si="43"/>
        <v/>
      </c>
      <c r="D464" s="89" t="str">
        <f t="shared" ca="1" si="39"/>
        <v/>
      </c>
      <c r="E464" s="90" t="str">
        <f ca="1">+IF(D464&lt;&gt;"",D464*VLOOKUP(YEAR($C464),'Proyecciones DTF'!$B$4:$Y$112,3),"")</f>
        <v/>
      </c>
      <c r="F464" s="90" t="str">
        <f t="shared" ca="1" si="40"/>
        <v/>
      </c>
      <c r="G464" s="89" t="str">
        <f t="shared" ca="1" si="41"/>
        <v/>
      </c>
      <c r="H464" s="90" t="str">
        <f ca="1">+IF(G464&lt;&gt;"",G464/(COUNT(C464:$C$1217)),"")</f>
        <v/>
      </c>
      <c r="I464" s="89" t="str">
        <f t="shared" ca="1" si="44"/>
        <v/>
      </c>
    </row>
    <row r="465" spans="1:9" x14ac:dyDescent="0.25">
      <c r="A465" s="31">
        <v>448</v>
      </c>
      <c r="B465" s="81" t="str">
        <f t="shared" ca="1" si="42"/>
        <v/>
      </c>
      <c r="C465" s="82" t="str">
        <f t="shared" ca="1" si="43"/>
        <v/>
      </c>
      <c r="D465" s="89" t="str">
        <f t="shared" ca="1" si="39"/>
        <v/>
      </c>
      <c r="E465" s="90" t="str">
        <f ca="1">+IF(D465&lt;&gt;"",D465*VLOOKUP(YEAR($C465),'Proyecciones DTF'!$B$4:$Y$112,3),"")</f>
        <v/>
      </c>
      <c r="F465" s="90" t="str">
        <f t="shared" ca="1" si="40"/>
        <v/>
      </c>
      <c r="G465" s="89" t="str">
        <f t="shared" ca="1" si="41"/>
        <v/>
      </c>
      <c r="H465" s="90" t="str">
        <f ca="1">+IF(G465&lt;&gt;"",G465/(COUNT(C465:$C$1217)),"")</f>
        <v/>
      </c>
      <c r="I465" s="89" t="str">
        <f t="shared" ca="1" si="44"/>
        <v/>
      </c>
    </row>
    <row r="466" spans="1:9" x14ac:dyDescent="0.25">
      <c r="A466" s="31">
        <v>449</v>
      </c>
      <c r="B466" s="81" t="str">
        <f t="shared" ca="1" si="42"/>
        <v/>
      </c>
      <c r="C466" s="82" t="str">
        <f t="shared" ca="1" si="43"/>
        <v/>
      </c>
      <c r="D466" s="89" t="str">
        <f t="shared" ca="1" si="39"/>
        <v/>
      </c>
      <c r="E466" s="90" t="str">
        <f ca="1">+IF(D466&lt;&gt;"",D466*VLOOKUP(YEAR($C466),'Proyecciones DTF'!$B$4:$Y$112,3),"")</f>
        <v/>
      </c>
      <c r="F466" s="90" t="str">
        <f t="shared" ca="1" si="40"/>
        <v/>
      </c>
      <c r="G466" s="89" t="str">
        <f t="shared" ca="1" si="41"/>
        <v/>
      </c>
      <c r="H466" s="90" t="str">
        <f ca="1">+IF(G466&lt;&gt;"",G466/(COUNT(C466:$C$1217)),"")</f>
        <v/>
      </c>
      <c r="I466" s="89" t="str">
        <f t="shared" ca="1" si="44"/>
        <v/>
      </c>
    </row>
    <row r="467" spans="1:9" x14ac:dyDescent="0.25">
      <c r="A467" s="31">
        <v>450</v>
      </c>
      <c r="B467" s="81" t="str">
        <f t="shared" ca="1" si="42"/>
        <v/>
      </c>
      <c r="C467" s="82" t="str">
        <f t="shared" ca="1" si="43"/>
        <v/>
      </c>
      <c r="D467" s="89" t="str">
        <f t="shared" ref="D467:D530" ca="1" si="45">+IF(C467&lt;&gt;"",I466,"")</f>
        <v/>
      </c>
      <c r="E467" s="90" t="str">
        <f ca="1">+IF(D467&lt;&gt;"",D467*VLOOKUP(YEAR($C467),'Proyecciones DTF'!$B$4:$Y$112,3),"")</f>
        <v/>
      </c>
      <c r="F467" s="90" t="str">
        <f t="shared" ref="F467:F530" ca="1" si="46">+IF(E467&lt;&gt;"",+E467*(1-$C$15),"")</f>
        <v/>
      </c>
      <c r="G467" s="89" t="str">
        <f t="shared" ref="G467:G530" ca="1" si="47">+IF(F467&lt;&gt;"",D467+F467,"")</f>
        <v/>
      </c>
      <c r="H467" s="90" t="str">
        <f ca="1">+IF(G467&lt;&gt;"",G467/(COUNT(C467:$C$1217)),"")</f>
        <v/>
      </c>
      <c r="I467" s="89" t="str">
        <f t="shared" ca="1" si="44"/>
        <v/>
      </c>
    </row>
    <row r="468" spans="1:9" x14ac:dyDescent="0.25">
      <c r="A468" s="31">
        <v>451</v>
      </c>
      <c r="B468" s="81" t="str">
        <f t="shared" ca="1" si="42"/>
        <v/>
      </c>
      <c r="C468" s="82" t="str">
        <f t="shared" ca="1" si="43"/>
        <v/>
      </c>
      <c r="D468" s="89" t="str">
        <f t="shared" ca="1" si="45"/>
        <v/>
      </c>
      <c r="E468" s="90" t="str">
        <f ca="1">+IF(D468&lt;&gt;"",D468*VLOOKUP(YEAR($C468),'Proyecciones DTF'!$B$4:$Y$112,3),"")</f>
        <v/>
      </c>
      <c r="F468" s="90" t="str">
        <f t="shared" ca="1" si="46"/>
        <v/>
      </c>
      <c r="G468" s="89" t="str">
        <f t="shared" ca="1" si="47"/>
        <v/>
      </c>
      <c r="H468" s="90" t="str">
        <f ca="1">+IF(G468&lt;&gt;"",G468/(COUNT(C468:$C$1217)),"")</f>
        <v/>
      </c>
      <c r="I468" s="89" t="str">
        <f t="shared" ca="1" si="44"/>
        <v/>
      </c>
    </row>
    <row r="469" spans="1:9" x14ac:dyDescent="0.25">
      <c r="A469" s="31">
        <v>452</v>
      </c>
      <c r="B469" s="81" t="str">
        <f t="shared" ref="B469:B532" ca="1" si="48">+IF(C469&lt;&gt;"",YEAR(C469),"")</f>
        <v/>
      </c>
      <c r="C469" s="82" t="str">
        <f t="shared" ref="C469:C532" ca="1" si="49">+IF(EOMONTH($C$1,A469)&lt;=EOMONTH($C$1,$C$4*12),EOMONTH($C$1,A469),"")</f>
        <v/>
      </c>
      <c r="D469" s="89" t="str">
        <f t="shared" ca="1" si="45"/>
        <v/>
      </c>
      <c r="E469" s="90" t="str">
        <f ca="1">+IF(D469&lt;&gt;"",D469*VLOOKUP(YEAR($C469),'Proyecciones DTF'!$B$4:$Y$112,3),"")</f>
        <v/>
      </c>
      <c r="F469" s="90" t="str">
        <f t="shared" ca="1" si="46"/>
        <v/>
      </c>
      <c r="G469" s="89" t="str">
        <f t="shared" ca="1" si="47"/>
        <v/>
      </c>
      <c r="H469" s="90" t="str">
        <f ca="1">+IF(G469&lt;&gt;"",G469/(COUNT(C469:$C$1217)),"")</f>
        <v/>
      </c>
      <c r="I469" s="89" t="str">
        <f t="shared" ref="I469:I532" ca="1" si="50">+IF(H469&lt;&gt;"",G469-H469,"")</f>
        <v/>
      </c>
    </row>
    <row r="470" spans="1:9" x14ac:dyDescent="0.25">
      <c r="A470" s="31">
        <v>453</v>
      </c>
      <c r="B470" s="81" t="str">
        <f t="shared" ca="1" si="48"/>
        <v/>
      </c>
      <c r="C470" s="82" t="str">
        <f t="shared" ca="1" si="49"/>
        <v/>
      </c>
      <c r="D470" s="89" t="str">
        <f t="shared" ca="1" si="45"/>
        <v/>
      </c>
      <c r="E470" s="90" t="str">
        <f ca="1">+IF(D470&lt;&gt;"",D470*VLOOKUP(YEAR($C470),'Proyecciones DTF'!$B$4:$Y$112,3),"")</f>
        <v/>
      </c>
      <c r="F470" s="90" t="str">
        <f t="shared" ca="1" si="46"/>
        <v/>
      </c>
      <c r="G470" s="89" t="str">
        <f t="shared" ca="1" si="47"/>
        <v/>
      </c>
      <c r="H470" s="90" t="str">
        <f ca="1">+IF(G470&lt;&gt;"",G470/(COUNT(C470:$C$1217)),"")</f>
        <v/>
      </c>
      <c r="I470" s="89" t="str">
        <f t="shared" ca="1" si="50"/>
        <v/>
      </c>
    </row>
    <row r="471" spans="1:9" x14ac:dyDescent="0.25">
      <c r="A471" s="31">
        <v>454</v>
      </c>
      <c r="B471" s="81" t="str">
        <f t="shared" ca="1" si="48"/>
        <v/>
      </c>
      <c r="C471" s="82" t="str">
        <f t="shared" ca="1" si="49"/>
        <v/>
      </c>
      <c r="D471" s="89" t="str">
        <f t="shared" ca="1" si="45"/>
        <v/>
      </c>
      <c r="E471" s="90" t="str">
        <f ca="1">+IF(D471&lt;&gt;"",D471*VLOOKUP(YEAR($C471),'Proyecciones DTF'!$B$4:$Y$112,3),"")</f>
        <v/>
      </c>
      <c r="F471" s="90" t="str">
        <f t="shared" ca="1" si="46"/>
        <v/>
      </c>
      <c r="G471" s="89" t="str">
        <f t="shared" ca="1" si="47"/>
        <v/>
      </c>
      <c r="H471" s="90" t="str">
        <f ca="1">+IF(G471&lt;&gt;"",G471/(COUNT(C471:$C$1217)),"")</f>
        <v/>
      </c>
      <c r="I471" s="89" t="str">
        <f t="shared" ca="1" si="50"/>
        <v/>
      </c>
    </row>
    <row r="472" spans="1:9" x14ac:dyDescent="0.25">
      <c r="A472" s="31">
        <v>455</v>
      </c>
      <c r="B472" s="81" t="str">
        <f t="shared" ca="1" si="48"/>
        <v/>
      </c>
      <c r="C472" s="82" t="str">
        <f t="shared" ca="1" si="49"/>
        <v/>
      </c>
      <c r="D472" s="89" t="str">
        <f t="shared" ca="1" si="45"/>
        <v/>
      </c>
      <c r="E472" s="90" t="str">
        <f ca="1">+IF(D472&lt;&gt;"",D472*VLOOKUP(YEAR($C472),'Proyecciones DTF'!$B$4:$Y$112,3),"")</f>
        <v/>
      </c>
      <c r="F472" s="90" t="str">
        <f t="shared" ca="1" si="46"/>
        <v/>
      </c>
      <c r="G472" s="89" t="str">
        <f t="shared" ca="1" si="47"/>
        <v/>
      </c>
      <c r="H472" s="90" t="str">
        <f ca="1">+IF(G472&lt;&gt;"",G472/(COUNT(C472:$C$1217)),"")</f>
        <v/>
      </c>
      <c r="I472" s="89" t="str">
        <f t="shared" ca="1" si="50"/>
        <v/>
      </c>
    </row>
    <row r="473" spans="1:9" x14ac:dyDescent="0.25">
      <c r="A473" s="31">
        <v>456</v>
      </c>
      <c r="B473" s="81" t="str">
        <f t="shared" ca="1" si="48"/>
        <v/>
      </c>
      <c r="C473" s="82" t="str">
        <f t="shared" ca="1" si="49"/>
        <v/>
      </c>
      <c r="D473" s="89" t="str">
        <f t="shared" ca="1" si="45"/>
        <v/>
      </c>
      <c r="E473" s="90" t="str">
        <f ca="1">+IF(D473&lt;&gt;"",D473*VLOOKUP(YEAR($C473),'Proyecciones DTF'!$B$4:$Y$112,3),"")</f>
        <v/>
      </c>
      <c r="F473" s="90" t="str">
        <f t="shared" ca="1" si="46"/>
        <v/>
      </c>
      <c r="G473" s="89" t="str">
        <f t="shared" ca="1" si="47"/>
        <v/>
      </c>
      <c r="H473" s="90" t="str">
        <f ca="1">+IF(G473&lt;&gt;"",G473/(COUNT(C473:$C$1217)),"")</f>
        <v/>
      </c>
      <c r="I473" s="89" t="str">
        <f t="shared" ca="1" si="50"/>
        <v/>
      </c>
    </row>
    <row r="474" spans="1:9" x14ac:dyDescent="0.25">
      <c r="A474" s="31">
        <v>457</v>
      </c>
      <c r="B474" s="81" t="str">
        <f t="shared" ca="1" si="48"/>
        <v/>
      </c>
      <c r="C474" s="82" t="str">
        <f t="shared" ca="1" si="49"/>
        <v/>
      </c>
      <c r="D474" s="89" t="str">
        <f t="shared" ca="1" si="45"/>
        <v/>
      </c>
      <c r="E474" s="90" t="str">
        <f ca="1">+IF(D474&lt;&gt;"",D474*VLOOKUP(YEAR($C474),'Proyecciones DTF'!$B$4:$Y$112,3),"")</f>
        <v/>
      </c>
      <c r="F474" s="90" t="str">
        <f t="shared" ca="1" si="46"/>
        <v/>
      </c>
      <c r="G474" s="89" t="str">
        <f t="shared" ca="1" si="47"/>
        <v/>
      </c>
      <c r="H474" s="90" t="str">
        <f ca="1">+IF(G474&lt;&gt;"",G474/(COUNT(C474:$C$1217)),"")</f>
        <v/>
      </c>
      <c r="I474" s="89" t="str">
        <f t="shared" ca="1" si="50"/>
        <v/>
      </c>
    </row>
    <row r="475" spans="1:9" x14ac:dyDescent="0.25">
      <c r="A475" s="31">
        <v>458</v>
      </c>
      <c r="B475" s="81" t="str">
        <f t="shared" ca="1" si="48"/>
        <v/>
      </c>
      <c r="C475" s="82" t="str">
        <f t="shared" ca="1" si="49"/>
        <v/>
      </c>
      <c r="D475" s="89" t="str">
        <f t="shared" ca="1" si="45"/>
        <v/>
      </c>
      <c r="E475" s="90" t="str">
        <f ca="1">+IF(D475&lt;&gt;"",D475*VLOOKUP(YEAR($C475),'Proyecciones DTF'!$B$4:$Y$112,3),"")</f>
        <v/>
      </c>
      <c r="F475" s="90" t="str">
        <f t="shared" ca="1" si="46"/>
        <v/>
      </c>
      <c r="G475" s="89" t="str">
        <f t="shared" ca="1" si="47"/>
        <v/>
      </c>
      <c r="H475" s="90" t="str">
        <f ca="1">+IF(G475&lt;&gt;"",G475/(COUNT(C475:$C$1217)),"")</f>
        <v/>
      </c>
      <c r="I475" s="89" t="str">
        <f t="shared" ca="1" si="50"/>
        <v/>
      </c>
    </row>
    <row r="476" spans="1:9" x14ac:dyDescent="0.25">
      <c r="A476" s="31">
        <v>459</v>
      </c>
      <c r="B476" s="81" t="str">
        <f t="shared" ca="1" si="48"/>
        <v/>
      </c>
      <c r="C476" s="82" t="str">
        <f t="shared" ca="1" si="49"/>
        <v/>
      </c>
      <c r="D476" s="89" t="str">
        <f t="shared" ca="1" si="45"/>
        <v/>
      </c>
      <c r="E476" s="90" t="str">
        <f ca="1">+IF(D476&lt;&gt;"",D476*VLOOKUP(YEAR($C476),'Proyecciones DTF'!$B$4:$Y$112,3),"")</f>
        <v/>
      </c>
      <c r="F476" s="90" t="str">
        <f t="shared" ca="1" si="46"/>
        <v/>
      </c>
      <c r="G476" s="89" t="str">
        <f t="shared" ca="1" si="47"/>
        <v/>
      </c>
      <c r="H476" s="90" t="str">
        <f ca="1">+IF(G476&lt;&gt;"",G476/(COUNT(C476:$C$1217)),"")</f>
        <v/>
      </c>
      <c r="I476" s="89" t="str">
        <f t="shared" ca="1" si="50"/>
        <v/>
      </c>
    </row>
    <row r="477" spans="1:9" x14ac:dyDescent="0.25">
      <c r="A477" s="31">
        <v>460</v>
      </c>
      <c r="B477" s="81" t="str">
        <f t="shared" ca="1" si="48"/>
        <v/>
      </c>
      <c r="C477" s="82" t="str">
        <f t="shared" ca="1" si="49"/>
        <v/>
      </c>
      <c r="D477" s="89" t="str">
        <f t="shared" ca="1" si="45"/>
        <v/>
      </c>
      <c r="E477" s="90" t="str">
        <f ca="1">+IF(D477&lt;&gt;"",D477*VLOOKUP(YEAR($C477),'Proyecciones DTF'!$B$4:$Y$112,3),"")</f>
        <v/>
      </c>
      <c r="F477" s="90" t="str">
        <f t="shared" ca="1" si="46"/>
        <v/>
      </c>
      <c r="G477" s="89" t="str">
        <f t="shared" ca="1" si="47"/>
        <v/>
      </c>
      <c r="H477" s="90" t="str">
        <f ca="1">+IF(G477&lt;&gt;"",G477/(COUNT(C477:$C$1217)),"")</f>
        <v/>
      </c>
      <c r="I477" s="89" t="str">
        <f t="shared" ca="1" si="50"/>
        <v/>
      </c>
    </row>
    <row r="478" spans="1:9" x14ac:dyDescent="0.25">
      <c r="A478" s="31">
        <v>461</v>
      </c>
      <c r="B478" s="81" t="str">
        <f t="shared" ca="1" si="48"/>
        <v/>
      </c>
      <c r="C478" s="82" t="str">
        <f t="shared" ca="1" si="49"/>
        <v/>
      </c>
      <c r="D478" s="89" t="str">
        <f t="shared" ca="1" si="45"/>
        <v/>
      </c>
      <c r="E478" s="90" t="str">
        <f ca="1">+IF(D478&lt;&gt;"",D478*VLOOKUP(YEAR($C478),'Proyecciones DTF'!$B$4:$Y$112,3),"")</f>
        <v/>
      </c>
      <c r="F478" s="90" t="str">
        <f t="shared" ca="1" si="46"/>
        <v/>
      </c>
      <c r="G478" s="89" t="str">
        <f t="shared" ca="1" si="47"/>
        <v/>
      </c>
      <c r="H478" s="90" t="str">
        <f ca="1">+IF(G478&lt;&gt;"",G478/(COUNT(C478:$C$1217)),"")</f>
        <v/>
      </c>
      <c r="I478" s="89" t="str">
        <f t="shared" ca="1" si="50"/>
        <v/>
      </c>
    </row>
    <row r="479" spans="1:9" x14ac:dyDescent="0.25">
      <c r="A479" s="31">
        <v>462</v>
      </c>
      <c r="B479" s="81" t="str">
        <f t="shared" ca="1" si="48"/>
        <v/>
      </c>
      <c r="C479" s="82" t="str">
        <f t="shared" ca="1" si="49"/>
        <v/>
      </c>
      <c r="D479" s="89" t="str">
        <f t="shared" ca="1" si="45"/>
        <v/>
      </c>
      <c r="E479" s="90" t="str">
        <f ca="1">+IF(D479&lt;&gt;"",D479*VLOOKUP(YEAR($C479),'Proyecciones DTF'!$B$4:$Y$112,3),"")</f>
        <v/>
      </c>
      <c r="F479" s="90" t="str">
        <f t="shared" ca="1" si="46"/>
        <v/>
      </c>
      <c r="G479" s="89" t="str">
        <f t="shared" ca="1" si="47"/>
        <v/>
      </c>
      <c r="H479" s="90" t="str">
        <f ca="1">+IF(G479&lt;&gt;"",G479/(COUNT(C479:$C$1217)),"")</f>
        <v/>
      </c>
      <c r="I479" s="89" t="str">
        <f t="shared" ca="1" si="50"/>
        <v/>
      </c>
    </row>
    <row r="480" spans="1:9" x14ac:dyDescent="0.25">
      <c r="A480" s="31">
        <v>463</v>
      </c>
      <c r="B480" s="81" t="str">
        <f t="shared" ca="1" si="48"/>
        <v/>
      </c>
      <c r="C480" s="82" t="str">
        <f t="shared" ca="1" si="49"/>
        <v/>
      </c>
      <c r="D480" s="89" t="str">
        <f t="shared" ca="1" si="45"/>
        <v/>
      </c>
      <c r="E480" s="90" t="str">
        <f ca="1">+IF(D480&lt;&gt;"",D480*VLOOKUP(YEAR($C480),'Proyecciones DTF'!$B$4:$Y$112,3),"")</f>
        <v/>
      </c>
      <c r="F480" s="90" t="str">
        <f t="shared" ca="1" si="46"/>
        <v/>
      </c>
      <c r="G480" s="89" t="str">
        <f t="shared" ca="1" si="47"/>
        <v/>
      </c>
      <c r="H480" s="90" t="str">
        <f ca="1">+IF(G480&lt;&gt;"",G480/(COUNT(C480:$C$1217)),"")</f>
        <v/>
      </c>
      <c r="I480" s="89" t="str">
        <f t="shared" ca="1" si="50"/>
        <v/>
      </c>
    </row>
    <row r="481" spans="1:9" x14ac:dyDescent="0.25">
      <c r="A481" s="31">
        <v>464</v>
      </c>
      <c r="B481" s="81" t="str">
        <f t="shared" ca="1" si="48"/>
        <v/>
      </c>
      <c r="C481" s="82" t="str">
        <f t="shared" ca="1" si="49"/>
        <v/>
      </c>
      <c r="D481" s="89" t="str">
        <f t="shared" ca="1" si="45"/>
        <v/>
      </c>
      <c r="E481" s="90" t="str">
        <f ca="1">+IF(D481&lt;&gt;"",D481*VLOOKUP(YEAR($C481),'Proyecciones DTF'!$B$4:$Y$112,3),"")</f>
        <v/>
      </c>
      <c r="F481" s="90" t="str">
        <f t="shared" ca="1" si="46"/>
        <v/>
      </c>
      <c r="G481" s="89" t="str">
        <f t="shared" ca="1" si="47"/>
        <v/>
      </c>
      <c r="H481" s="90" t="str">
        <f ca="1">+IF(G481&lt;&gt;"",G481/(COUNT(C481:$C$1217)),"")</f>
        <v/>
      </c>
      <c r="I481" s="89" t="str">
        <f t="shared" ca="1" si="50"/>
        <v/>
      </c>
    </row>
    <row r="482" spans="1:9" x14ac:dyDescent="0.25">
      <c r="A482" s="31">
        <v>465</v>
      </c>
      <c r="B482" s="81" t="str">
        <f t="shared" ca="1" si="48"/>
        <v/>
      </c>
      <c r="C482" s="82" t="str">
        <f t="shared" ca="1" si="49"/>
        <v/>
      </c>
      <c r="D482" s="89" t="str">
        <f t="shared" ca="1" si="45"/>
        <v/>
      </c>
      <c r="E482" s="90" t="str">
        <f ca="1">+IF(D482&lt;&gt;"",D482*VLOOKUP(YEAR($C482),'Proyecciones DTF'!$B$4:$Y$112,3),"")</f>
        <v/>
      </c>
      <c r="F482" s="90" t="str">
        <f t="shared" ca="1" si="46"/>
        <v/>
      </c>
      <c r="G482" s="89" t="str">
        <f t="shared" ca="1" si="47"/>
        <v/>
      </c>
      <c r="H482" s="90" t="str">
        <f ca="1">+IF(G482&lt;&gt;"",G482/(COUNT(C482:$C$1217)),"")</f>
        <v/>
      </c>
      <c r="I482" s="89" t="str">
        <f t="shared" ca="1" si="50"/>
        <v/>
      </c>
    </row>
    <row r="483" spans="1:9" x14ac:dyDescent="0.25">
      <c r="A483" s="31">
        <v>466</v>
      </c>
      <c r="B483" s="81" t="str">
        <f t="shared" ca="1" si="48"/>
        <v/>
      </c>
      <c r="C483" s="82" t="str">
        <f t="shared" ca="1" si="49"/>
        <v/>
      </c>
      <c r="D483" s="89" t="str">
        <f t="shared" ca="1" si="45"/>
        <v/>
      </c>
      <c r="E483" s="90" t="str">
        <f ca="1">+IF(D483&lt;&gt;"",D483*VLOOKUP(YEAR($C483),'Proyecciones DTF'!$B$4:$Y$112,3),"")</f>
        <v/>
      </c>
      <c r="F483" s="90" t="str">
        <f t="shared" ca="1" si="46"/>
        <v/>
      </c>
      <c r="G483" s="89" t="str">
        <f t="shared" ca="1" si="47"/>
        <v/>
      </c>
      <c r="H483" s="90" t="str">
        <f ca="1">+IF(G483&lt;&gt;"",G483/(COUNT(C483:$C$1217)),"")</f>
        <v/>
      </c>
      <c r="I483" s="89" t="str">
        <f t="shared" ca="1" si="50"/>
        <v/>
      </c>
    </row>
    <row r="484" spans="1:9" x14ac:dyDescent="0.25">
      <c r="A484" s="31">
        <v>467</v>
      </c>
      <c r="B484" s="81" t="str">
        <f t="shared" ca="1" si="48"/>
        <v/>
      </c>
      <c r="C484" s="82" t="str">
        <f t="shared" ca="1" si="49"/>
        <v/>
      </c>
      <c r="D484" s="89" t="str">
        <f t="shared" ca="1" si="45"/>
        <v/>
      </c>
      <c r="E484" s="90" t="str">
        <f ca="1">+IF(D484&lt;&gt;"",D484*VLOOKUP(YEAR($C484),'Proyecciones DTF'!$B$4:$Y$112,3),"")</f>
        <v/>
      </c>
      <c r="F484" s="90" t="str">
        <f t="shared" ca="1" si="46"/>
        <v/>
      </c>
      <c r="G484" s="89" t="str">
        <f t="shared" ca="1" si="47"/>
        <v/>
      </c>
      <c r="H484" s="90" t="str">
        <f ca="1">+IF(G484&lt;&gt;"",G484/(COUNT(C484:$C$1217)),"")</f>
        <v/>
      </c>
      <c r="I484" s="89" t="str">
        <f t="shared" ca="1" si="50"/>
        <v/>
      </c>
    </row>
    <row r="485" spans="1:9" x14ac:dyDescent="0.25">
      <c r="A485" s="31">
        <v>468</v>
      </c>
      <c r="B485" s="81" t="str">
        <f t="shared" ca="1" si="48"/>
        <v/>
      </c>
      <c r="C485" s="82" t="str">
        <f t="shared" ca="1" si="49"/>
        <v/>
      </c>
      <c r="D485" s="89" t="str">
        <f t="shared" ca="1" si="45"/>
        <v/>
      </c>
      <c r="E485" s="90" t="str">
        <f ca="1">+IF(D485&lt;&gt;"",D485*VLOOKUP(YEAR($C485),'Proyecciones DTF'!$B$4:$Y$112,3),"")</f>
        <v/>
      </c>
      <c r="F485" s="90" t="str">
        <f t="shared" ca="1" si="46"/>
        <v/>
      </c>
      <c r="G485" s="89" t="str">
        <f t="shared" ca="1" si="47"/>
        <v/>
      </c>
      <c r="H485" s="90" t="str">
        <f ca="1">+IF(G485&lt;&gt;"",G485/(COUNT(C485:$C$1217)),"")</f>
        <v/>
      </c>
      <c r="I485" s="89" t="str">
        <f t="shared" ca="1" si="50"/>
        <v/>
      </c>
    </row>
    <row r="486" spans="1:9" x14ac:dyDescent="0.25">
      <c r="A486" s="31">
        <v>469</v>
      </c>
      <c r="B486" s="81" t="str">
        <f t="shared" ca="1" si="48"/>
        <v/>
      </c>
      <c r="C486" s="82" t="str">
        <f t="shared" ca="1" si="49"/>
        <v/>
      </c>
      <c r="D486" s="89" t="str">
        <f t="shared" ca="1" si="45"/>
        <v/>
      </c>
      <c r="E486" s="90" t="str">
        <f ca="1">+IF(D486&lt;&gt;"",D486*VLOOKUP(YEAR($C486),'Proyecciones DTF'!$B$4:$Y$112,3),"")</f>
        <v/>
      </c>
      <c r="F486" s="90" t="str">
        <f t="shared" ca="1" si="46"/>
        <v/>
      </c>
      <c r="G486" s="89" t="str">
        <f t="shared" ca="1" si="47"/>
        <v/>
      </c>
      <c r="H486" s="90" t="str">
        <f ca="1">+IF(G486&lt;&gt;"",G486/(COUNT(C486:$C$1217)),"")</f>
        <v/>
      </c>
      <c r="I486" s="89" t="str">
        <f t="shared" ca="1" si="50"/>
        <v/>
      </c>
    </row>
    <row r="487" spans="1:9" x14ac:dyDescent="0.25">
      <c r="A487" s="31">
        <v>470</v>
      </c>
      <c r="B487" s="81" t="str">
        <f t="shared" ca="1" si="48"/>
        <v/>
      </c>
      <c r="C487" s="82" t="str">
        <f t="shared" ca="1" si="49"/>
        <v/>
      </c>
      <c r="D487" s="89" t="str">
        <f t="shared" ca="1" si="45"/>
        <v/>
      </c>
      <c r="E487" s="90" t="str">
        <f ca="1">+IF(D487&lt;&gt;"",D487*VLOOKUP(YEAR($C487),'Proyecciones DTF'!$B$4:$Y$112,3),"")</f>
        <v/>
      </c>
      <c r="F487" s="90" t="str">
        <f t="shared" ca="1" si="46"/>
        <v/>
      </c>
      <c r="G487" s="89" t="str">
        <f t="shared" ca="1" si="47"/>
        <v/>
      </c>
      <c r="H487" s="90" t="str">
        <f ca="1">+IF(G487&lt;&gt;"",G487/(COUNT(C487:$C$1217)),"")</f>
        <v/>
      </c>
      <c r="I487" s="89" t="str">
        <f t="shared" ca="1" si="50"/>
        <v/>
      </c>
    </row>
    <row r="488" spans="1:9" x14ac:dyDescent="0.25">
      <c r="A488" s="31">
        <v>471</v>
      </c>
      <c r="B488" s="81" t="str">
        <f t="shared" ca="1" si="48"/>
        <v/>
      </c>
      <c r="C488" s="82" t="str">
        <f t="shared" ca="1" si="49"/>
        <v/>
      </c>
      <c r="D488" s="89" t="str">
        <f t="shared" ca="1" si="45"/>
        <v/>
      </c>
      <c r="E488" s="90" t="str">
        <f ca="1">+IF(D488&lt;&gt;"",D488*VLOOKUP(YEAR($C488),'Proyecciones DTF'!$B$4:$Y$112,3),"")</f>
        <v/>
      </c>
      <c r="F488" s="90" t="str">
        <f t="shared" ca="1" si="46"/>
        <v/>
      </c>
      <c r="G488" s="89" t="str">
        <f t="shared" ca="1" si="47"/>
        <v/>
      </c>
      <c r="H488" s="90" t="str">
        <f ca="1">+IF(G488&lt;&gt;"",G488/(COUNT(C488:$C$1217)),"")</f>
        <v/>
      </c>
      <c r="I488" s="89" t="str">
        <f t="shared" ca="1" si="50"/>
        <v/>
      </c>
    </row>
    <row r="489" spans="1:9" x14ac:dyDescent="0.25">
      <c r="A489" s="31">
        <v>472</v>
      </c>
      <c r="B489" s="81" t="str">
        <f t="shared" ca="1" si="48"/>
        <v/>
      </c>
      <c r="C489" s="82" t="str">
        <f t="shared" ca="1" si="49"/>
        <v/>
      </c>
      <c r="D489" s="89" t="str">
        <f t="shared" ca="1" si="45"/>
        <v/>
      </c>
      <c r="E489" s="90" t="str">
        <f ca="1">+IF(D489&lt;&gt;"",D489*VLOOKUP(YEAR($C489),'Proyecciones DTF'!$B$4:$Y$112,3),"")</f>
        <v/>
      </c>
      <c r="F489" s="90" t="str">
        <f t="shared" ca="1" si="46"/>
        <v/>
      </c>
      <c r="G489" s="89" t="str">
        <f t="shared" ca="1" si="47"/>
        <v/>
      </c>
      <c r="H489" s="90" t="str">
        <f ca="1">+IF(G489&lt;&gt;"",G489/(COUNT(C489:$C$1217)),"")</f>
        <v/>
      </c>
      <c r="I489" s="89" t="str">
        <f t="shared" ca="1" si="50"/>
        <v/>
      </c>
    </row>
    <row r="490" spans="1:9" x14ac:dyDescent="0.25">
      <c r="A490" s="31">
        <v>473</v>
      </c>
      <c r="B490" s="81" t="str">
        <f t="shared" ca="1" si="48"/>
        <v/>
      </c>
      <c r="C490" s="82" t="str">
        <f t="shared" ca="1" si="49"/>
        <v/>
      </c>
      <c r="D490" s="89" t="str">
        <f t="shared" ca="1" si="45"/>
        <v/>
      </c>
      <c r="E490" s="90" t="str">
        <f ca="1">+IF(D490&lt;&gt;"",D490*VLOOKUP(YEAR($C490),'Proyecciones DTF'!$B$4:$Y$112,3),"")</f>
        <v/>
      </c>
      <c r="F490" s="90" t="str">
        <f t="shared" ca="1" si="46"/>
        <v/>
      </c>
      <c r="G490" s="89" t="str">
        <f t="shared" ca="1" si="47"/>
        <v/>
      </c>
      <c r="H490" s="90" t="str">
        <f ca="1">+IF(G490&lt;&gt;"",G490/(COUNT(C490:$C$1217)),"")</f>
        <v/>
      </c>
      <c r="I490" s="89" t="str">
        <f t="shared" ca="1" si="50"/>
        <v/>
      </c>
    </row>
    <row r="491" spans="1:9" x14ac:dyDescent="0.25">
      <c r="A491" s="31">
        <v>474</v>
      </c>
      <c r="B491" s="81" t="str">
        <f t="shared" ca="1" si="48"/>
        <v/>
      </c>
      <c r="C491" s="82" t="str">
        <f t="shared" ca="1" si="49"/>
        <v/>
      </c>
      <c r="D491" s="89" t="str">
        <f t="shared" ca="1" si="45"/>
        <v/>
      </c>
      <c r="E491" s="90" t="str">
        <f ca="1">+IF(D491&lt;&gt;"",D491*VLOOKUP(YEAR($C491),'Proyecciones DTF'!$B$4:$Y$112,3),"")</f>
        <v/>
      </c>
      <c r="F491" s="90" t="str">
        <f t="shared" ca="1" si="46"/>
        <v/>
      </c>
      <c r="G491" s="89" t="str">
        <f t="shared" ca="1" si="47"/>
        <v/>
      </c>
      <c r="H491" s="90" t="str">
        <f ca="1">+IF(G491&lt;&gt;"",G491/(COUNT(C491:$C$1217)),"")</f>
        <v/>
      </c>
      <c r="I491" s="89" t="str">
        <f t="shared" ca="1" si="50"/>
        <v/>
      </c>
    </row>
    <row r="492" spans="1:9" x14ac:dyDescent="0.25">
      <c r="A492" s="31">
        <v>475</v>
      </c>
      <c r="B492" s="81" t="str">
        <f t="shared" ca="1" si="48"/>
        <v/>
      </c>
      <c r="C492" s="82" t="str">
        <f t="shared" ca="1" si="49"/>
        <v/>
      </c>
      <c r="D492" s="89" t="str">
        <f t="shared" ca="1" si="45"/>
        <v/>
      </c>
      <c r="E492" s="90" t="str">
        <f ca="1">+IF(D492&lt;&gt;"",D492*VLOOKUP(YEAR($C492),'Proyecciones DTF'!$B$4:$Y$112,3),"")</f>
        <v/>
      </c>
      <c r="F492" s="90" t="str">
        <f t="shared" ca="1" si="46"/>
        <v/>
      </c>
      <c r="G492" s="89" t="str">
        <f t="shared" ca="1" si="47"/>
        <v/>
      </c>
      <c r="H492" s="90" t="str">
        <f ca="1">+IF(G492&lt;&gt;"",G492/(COUNT(C492:$C$1217)),"")</f>
        <v/>
      </c>
      <c r="I492" s="89" t="str">
        <f t="shared" ca="1" si="50"/>
        <v/>
      </c>
    </row>
    <row r="493" spans="1:9" x14ac:dyDescent="0.25">
      <c r="A493" s="31">
        <v>476</v>
      </c>
      <c r="B493" s="81" t="str">
        <f t="shared" ca="1" si="48"/>
        <v/>
      </c>
      <c r="C493" s="82" t="str">
        <f t="shared" ca="1" si="49"/>
        <v/>
      </c>
      <c r="D493" s="89" t="str">
        <f t="shared" ca="1" si="45"/>
        <v/>
      </c>
      <c r="E493" s="90" t="str">
        <f ca="1">+IF(D493&lt;&gt;"",D493*VLOOKUP(YEAR($C493),'Proyecciones DTF'!$B$4:$Y$112,3),"")</f>
        <v/>
      </c>
      <c r="F493" s="90" t="str">
        <f t="shared" ca="1" si="46"/>
        <v/>
      </c>
      <c r="G493" s="89" t="str">
        <f t="shared" ca="1" si="47"/>
        <v/>
      </c>
      <c r="H493" s="90" t="str">
        <f ca="1">+IF(G493&lt;&gt;"",G493/(COUNT(C493:$C$1217)),"")</f>
        <v/>
      </c>
      <c r="I493" s="89" t="str">
        <f t="shared" ca="1" si="50"/>
        <v/>
      </c>
    </row>
    <row r="494" spans="1:9" x14ac:dyDescent="0.25">
      <c r="A494" s="31">
        <v>477</v>
      </c>
      <c r="B494" s="81" t="str">
        <f t="shared" ca="1" si="48"/>
        <v/>
      </c>
      <c r="C494" s="82" t="str">
        <f t="shared" ca="1" si="49"/>
        <v/>
      </c>
      <c r="D494" s="89" t="str">
        <f t="shared" ca="1" si="45"/>
        <v/>
      </c>
      <c r="E494" s="90" t="str">
        <f ca="1">+IF(D494&lt;&gt;"",D494*VLOOKUP(YEAR($C494),'Proyecciones DTF'!$B$4:$Y$112,3),"")</f>
        <v/>
      </c>
      <c r="F494" s="90" t="str">
        <f t="shared" ca="1" si="46"/>
        <v/>
      </c>
      <c r="G494" s="89" t="str">
        <f t="shared" ca="1" si="47"/>
        <v/>
      </c>
      <c r="H494" s="90" t="str">
        <f ca="1">+IF(G494&lt;&gt;"",G494/(COUNT(C494:$C$1217)),"")</f>
        <v/>
      </c>
      <c r="I494" s="89" t="str">
        <f t="shared" ca="1" si="50"/>
        <v/>
      </c>
    </row>
    <row r="495" spans="1:9" x14ac:dyDescent="0.25">
      <c r="A495" s="31">
        <v>478</v>
      </c>
      <c r="B495" s="81" t="str">
        <f t="shared" ca="1" si="48"/>
        <v/>
      </c>
      <c r="C495" s="82" t="str">
        <f t="shared" ca="1" si="49"/>
        <v/>
      </c>
      <c r="D495" s="89" t="str">
        <f t="shared" ca="1" si="45"/>
        <v/>
      </c>
      <c r="E495" s="90" t="str">
        <f ca="1">+IF(D495&lt;&gt;"",D495*VLOOKUP(YEAR($C495),'Proyecciones DTF'!$B$4:$Y$112,3),"")</f>
        <v/>
      </c>
      <c r="F495" s="90" t="str">
        <f t="shared" ca="1" si="46"/>
        <v/>
      </c>
      <c r="G495" s="89" t="str">
        <f t="shared" ca="1" si="47"/>
        <v/>
      </c>
      <c r="H495" s="90" t="str">
        <f ca="1">+IF(G495&lt;&gt;"",G495/(COUNT(C495:$C$1217)),"")</f>
        <v/>
      </c>
      <c r="I495" s="89" t="str">
        <f t="shared" ca="1" si="50"/>
        <v/>
      </c>
    </row>
    <row r="496" spans="1:9" x14ac:dyDescent="0.25">
      <c r="A496" s="31">
        <v>479</v>
      </c>
      <c r="B496" s="81" t="str">
        <f t="shared" ca="1" si="48"/>
        <v/>
      </c>
      <c r="C496" s="82" t="str">
        <f t="shared" ca="1" si="49"/>
        <v/>
      </c>
      <c r="D496" s="89" t="str">
        <f t="shared" ca="1" si="45"/>
        <v/>
      </c>
      <c r="E496" s="90" t="str">
        <f ca="1">+IF(D496&lt;&gt;"",D496*VLOOKUP(YEAR($C496),'Proyecciones DTF'!$B$4:$Y$112,3),"")</f>
        <v/>
      </c>
      <c r="F496" s="90" t="str">
        <f t="shared" ca="1" si="46"/>
        <v/>
      </c>
      <c r="G496" s="89" t="str">
        <f t="shared" ca="1" si="47"/>
        <v/>
      </c>
      <c r="H496" s="90" t="str">
        <f ca="1">+IF(G496&lt;&gt;"",G496/(COUNT(C496:$C$1217)),"")</f>
        <v/>
      </c>
      <c r="I496" s="89" t="str">
        <f t="shared" ca="1" si="50"/>
        <v/>
      </c>
    </row>
    <row r="497" spans="1:9" x14ac:dyDescent="0.25">
      <c r="A497" s="31">
        <v>480</v>
      </c>
      <c r="B497" s="81" t="str">
        <f t="shared" ca="1" si="48"/>
        <v/>
      </c>
      <c r="C497" s="82" t="str">
        <f t="shared" ca="1" si="49"/>
        <v/>
      </c>
      <c r="D497" s="89" t="str">
        <f t="shared" ca="1" si="45"/>
        <v/>
      </c>
      <c r="E497" s="90" t="str">
        <f ca="1">+IF(D497&lt;&gt;"",D497*VLOOKUP(YEAR($C497),'Proyecciones DTF'!$B$4:$Y$112,3),"")</f>
        <v/>
      </c>
      <c r="F497" s="90" t="str">
        <f t="shared" ca="1" si="46"/>
        <v/>
      </c>
      <c r="G497" s="89" t="str">
        <f t="shared" ca="1" si="47"/>
        <v/>
      </c>
      <c r="H497" s="90" t="str">
        <f ca="1">+IF(G497&lt;&gt;"",G497/(COUNT(C497:$C$1217)),"")</f>
        <v/>
      </c>
      <c r="I497" s="89" t="str">
        <f t="shared" ca="1" si="50"/>
        <v/>
      </c>
    </row>
    <row r="498" spans="1:9" x14ac:dyDescent="0.25">
      <c r="A498" s="31">
        <v>481</v>
      </c>
      <c r="B498" s="81" t="str">
        <f t="shared" ca="1" si="48"/>
        <v/>
      </c>
      <c r="C498" s="82" t="str">
        <f t="shared" ca="1" si="49"/>
        <v/>
      </c>
      <c r="D498" s="89" t="str">
        <f t="shared" ca="1" si="45"/>
        <v/>
      </c>
      <c r="E498" s="90" t="str">
        <f ca="1">+IF(D498&lt;&gt;"",D498*VLOOKUP(YEAR($C498),'Proyecciones DTF'!$B$4:$Y$112,3),"")</f>
        <v/>
      </c>
      <c r="F498" s="90" t="str">
        <f t="shared" ca="1" si="46"/>
        <v/>
      </c>
      <c r="G498" s="89" t="str">
        <f t="shared" ca="1" si="47"/>
        <v/>
      </c>
      <c r="H498" s="90" t="str">
        <f ca="1">+IF(G498&lt;&gt;"",G498/(COUNT(C498:$C$1217)),"")</f>
        <v/>
      </c>
      <c r="I498" s="89" t="str">
        <f t="shared" ca="1" si="50"/>
        <v/>
      </c>
    </row>
    <row r="499" spans="1:9" x14ac:dyDescent="0.25">
      <c r="A499" s="31">
        <v>482</v>
      </c>
      <c r="B499" s="81" t="str">
        <f t="shared" ca="1" si="48"/>
        <v/>
      </c>
      <c r="C499" s="82" t="str">
        <f t="shared" ca="1" si="49"/>
        <v/>
      </c>
      <c r="D499" s="89" t="str">
        <f t="shared" ca="1" si="45"/>
        <v/>
      </c>
      <c r="E499" s="90" t="str">
        <f ca="1">+IF(D499&lt;&gt;"",D499*VLOOKUP(YEAR($C499),'Proyecciones DTF'!$B$4:$Y$112,3),"")</f>
        <v/>
      </c>
      <c r="F499" s="90" t="str">
        <f t="shared" ca="1" si="46"/>
        <v/>
      </c>
      <c r="G499" s="89" t="str">
        <f t="shared" ca="1" si="47"/>
        <v/>
      </c>
      <c r="H499" s="90" t="str">
        <f ca="1">+IF(G499&lt;&gt;"",G499/(COUNT(C499:$C$1217)),"")</f>
        <v/>
      </c>
      <c r="I499" s="89" t="str">
        <f t="shared" ca="1" si="50"/>
        <v/>
      </c>
    </row>
    <row r="500" spans="1:9" x14ac:dyDescent="0.25">
      <c r="A500" s="31">
        <v>483</v>
      </c>
      <c r="B500" s="81" t="str">
        <f t="shared" ca="1" si="48"/>
        <v/>
      </c>
      <c r="C500" s="82" t="str">
        <f t="shared" ca="1" si="49"/>
        <v/>
      </c>
      <c r="D500" s="89" t="str">
        <f t="shared" ca="1" si="45"/>
        <v/>
      </c>
      <c r="E500" s="90" t="str">
        <f ca="1">+IF(D500&lt;&gt;"",D500*VLOOKUP(YEAR($C500),'Proyecciones DTF'!$B$4:$Y$112,3),"")</f>
        <v/>
      </c>
      <c r="F500" s="90" t="str">
        <f t="shared" ca="1" si="46"/>
        <v/>
      </c>
      <c r="G500" s="89" t="str">
        <f t="shared" ca="1" si="47"/>
        <v/>
      </c>
      <c r="H500" s="90" t="str">
        <f ca="1">+IF(G500&lt;&gt;"",G500/(COUNT(C500:$C$1217)),"")</f>
        <v/>
      </c>
      <c r="I500" s="89" t="str">
        <f t="shared" ca="1" si="50"/>
        <v/>
      </c>
    </row>
    <row r="501" spans="1:9" x14ac:dyDescent="0.25">
      <c r="A501" s="31">
        <v>484</v>
      </c>
      <c r="B501" s="81" t="str">
        <f t="shared" ca="1" si="48"/>
        <v/>
      </c>
      <c r="C501" s="82" t="str">
        <f t="shared" ca="1" si="49"/>
        <v/>
      </c>
      <c r="D501" s="89" t="str">
        <f t="shared" ca="1" si="45"/>
        <v/>
      </c>
      <c r="E501" s="90" t="str">
        <f ca="1">+IF(D501&lt;&gt;"",D501*VLOOKUP(YEAR($C501),'Proyecciones DTF'!$B$4:$Y$112,3),"")</f>
        <v/>
      </c>
      <c r="F501" s="90" t="str">
        <f t="shared" ca="1" si="46"/>
        <v/>
      </c>
      <c r="G501" s="89" t="str">
        <f t="shared" ca="1" si="47"/>
        <v/>
      </c>
      <c r="H501" s="90" t="str">
        <f ca="1">+IF(G501&lt;&gt;"",G501/(COUNT(C501:$C$1217)),"")</f>
        <v/>
      </c>
      <c r="I501" s="89" t="str">
        <f t="shared" ca="1" si="50"/>
        <v/>
      </c>
    </row>
    <row r="502" spans="1:9" x14ac:dyDescent="0.25">
      <c r="A502" s="31">
        <v>485</v>
      </c>
      <c r="B502" s="81" t="str">
        <f t="shared" ca="1" si="48"/>
        <v/>
      </c>
      <c r="C502" s="82" t="str">
        <f t="shared" ca="1" si="49"/>
        <v/>
      </c>
      <c r="D502" s="89" t="str">
        <f t="shared" ca="1" si="45"/>
        <v/>
      </c>
      <c r="E502" s="90" t="str">
        <f ca="1">+IF(D502&lt;&gt;"",D502*VLOOKUP(YEAR($C502),'Proyecciones DTF'!$B$4:$Y$112,3),"")</f>
        <v/>
      </c>
      <c r="F502" s="90" t="str">
        <f t="shared" ca="1" si="46"/>
        <v/>
      </c>
      <c r="G502" s="89" t="str">
        <f t="shared" ca="1" si="47"/>
        <v/>
      </c>
      <c r="H502" s="90" t="str">
        <f ca="1">+IF(G502&lt;&gt;"",G502/(COUNT(C502:$C$1217)),"")</f>
        <v/>
      </c>
      <c r="I502" s="89" t="str">
        <f t="shared" ca="1" si="50"/>
        <v/>
      </c>
    </row>
    <row r="503" spans="1:9" x14ac:dyDescent="0.25">
      <c r="A503" s="31">
        <v>486</v>
      </c>
      <c r="B503" s="81" t="str">
        <f t="shared" ca="1" si="48"/>
        <v/>
      </c>
      <c r="C503" s="82" t="str">
        <f t="shared" ca="1" si="49"/>
        <v/>
      </c>
      <c r="D503" s="89" t="str">
        <f t="shared" ca="1" si="45"/>
        <v/>
      </c>
      <c r="E503" s="90" t="str">
        <f ca="1">+IF(D503&lt;&gt;"",D503*VLOOKUP(YEAR($C503),'Proyecciones DTF'!$B$4:$Y$112,3),"")</f>
        <v/>
      </c>
      <c r="F503" s="90" t="str">
        <f t="shared" ca="1" si="46"/>
        <v/>
      </c>
      <c r="G503" s="89" t="str">
        <f t="shared" ca="1" si="47"/>
        <v/>
      </c>
      <c r="H503" s="90" t="str">
        <f ca="1">+IF(G503&lt;&gt;"",G503/(COUNT(C503:$C$1217)),"")</f>
        <v/>
      </c>
      <c r="I503" s="89" t="str">
        <f t="shared" ca="1" si="50"/>
        <v/>
      </c>
    </row>
    <row r="504" spans="1:9" x14ac:dyDescent="0.25">
      <c r="A504" s="31">
        <v>487</v>
      </c>
      <c r="B504" s="81" t="str">
        <f t="shared" ca="1" si="48"/>
        <v/>
      </c>
      <c r="C504" s="82" t="str">
        <f t="shared" ca="1" si="49"/>
        <v/>
      </c>
      <c r="D504" s="89" t="str">
        <f t="shared" ca="1" si="45"/>
        <v/>
      </c>
      <c r="E504" s="90" t="str">
        <f ca="1">+IF(D504&lt;&gt;"",D504*VLOOKUP(YEAR($C504),'Proyecciones DTF'!$B$4:$Y$112,3),"")</f>
        <v/>
      </c>
      <c r="F504" s="90" t="str">
        <f t="shared" ca="1" si="46"/>
        <v/>
      </c>
      <c r="G504" s="89" t="str">
        <f t="shared" ca="1" si="47"/>
        <v/>
      </c>
      <c r="H504" s="90" t="str">
        <f ca="1">+IF(G504&lt;&gt;"",G504/(COUNT(C504:$C$1217)),"")</f>
        <v/>
      </c>
      <c r="I504" s="89" t="str">
        <f t="shared" ca="1" si="50"/>
        <v/>
      </c>
    </row>
    <row r="505" spans="1:9" x14ac:dyDescent="0.25">
      <c r="A505" s="31">
        <v>488</v>
      </c>
      <c r="B505" s="81" t="str">
        <f t="shared" ca="1" si="48"/>
        <v/>
      </c>
      <c r="C505" s="82" t="str">
        <f t="shared" ca="1" si="49"/>
        <v/>
      </c>
      <c r="D505" s="89" t="str">
        <f t="shared" ca="1" si="45"/>
        <v/>
      </c>
      <c r="E505" s="90" t="str">
        <f ca="1">+IF(D505&lt;&gt;"",D505*VLOOKUP(YEAR($C505),'Proyecciones DTF'!$B$4:$Y$112,3),"")</f>
        <v/>
      </c>
      <c r="F505" s="90" t="str">
        <f t="shared" ca="1" si="46"/>
        <v/>
      </c>
      <c r="G505" s="89" t="str">
        <f t="shared" ca="1" si="47"/>
        <v/>
      </c>
      <c r="H505" s="90" t="str">
        <f ca="1">+IF(G505&lt;&gt;"",G505/(COUNT(C505:$C$1217)),"")</f>
        <v/>
      </c>
      <c r="I505" s="89" t="str">
        <f t="shared" ca="1" si="50"/>
        <v/>
      </c>
    </row>
    <row r="506" spans="1:9" x14ac:dyDescent="0.25">
      <c r="A506" s="31">
        <v>489</v>
      </c>
      <c r="B506" s="81" t="str">
        <f t="shared" ca="1" si="48"/>
        <v/>
      </c>
      <c r="C506" s="82" t="str">
        <f t="shared" ca="1" si="49"/>
        <v/>
      </c>
      <c r="D506" s="89" t="str">
        <f t="shared" ca="1" si="45"/>
        <v/>
      </c>
      <c r="E506" s="90" t="str">
        <f ca="1">+IF(D506&lt;&gt;"",D506*VLOOKUP(YEAR($C506),'Proyecciones DTF'!$B$4:$Y$112,3),"")</f>
        <v/>
      </c>
      <c r="F506" s="90" t="str">
        <f t="shared" ca="1" si="46"/>
        <v/>
      </c>
      <c r="G506" s="89" t="str">
        <f t="shared" ca="1" si="47"/>
        <v/>
      </c>
      <c r="H506" s="90" t="str">
        <f ca="1">+IF(G506&lt;&gt;"",G506/(COUNT(C506:$C$1217)),"")</f>
        <v/>
      </c>
      <c r="I506" s="89" t="str">
        <f t="shared" ca="1" si="50"/>
        <v/>
      </c>
    </row>
    <row r="507" spans="1:9" x14ac:dyDescent="0.25">
      <c r="A507" s="31">
        <v>490</v>
      </c>
      <c r="B507" s="81" t="str">
        <f t="shared" ca="1" si="48"/>
        <v/>
      </c>
      <c r="C507" s="82" t="str">
        <f t="shared" ca="1" si="49"/>
        <v/>
      </c>
      <c r="D507" s="89" t="str">
        <f t="shared" ca="1" si="45"/>
        <v/>
      </c>
      <c r="E507" s="90" t="str">
        <f ca="1">+IF(D507&lt;&gt;"",D507*VLOOKUP(YEAR($C507),'Proyecciones DTF'!$B$4:$Y$112,3),"")</f>
        <v/>
      </c>
      <c r="F507" s="90" t="str">
        <f t="shared" ca="1" si="46"/>
        <v/>
      </c>
      <c r="G507" s="89" t="str">
        <f t="shared" ca="1" si="47"/>
        <v/>
      </c>
      <c r="H507" s="90" t="str">
        <f ca="1">+IF(G507&lt;&gt;"",G507/(COUNT(C507:$C$1217)),"")</f>
        <v/>
      </c>
      <c r="I507" s="89" t="str">
        <f t="shared" ca="1" si="50"/>
        <v/>
      </c>
    </row>
    <row r="508" spans="1:9" x14ac:dyDescent="0.25">
      <c r="A508" s="31">
        <v>491</v>
      </c>
      <c r="B508" s="81" t="str">
        <f t="shared" ca="1" si="48"/>
        <v/>
      </c>
      <c r="C508" s="82" t="str">
        <f t="shared" ca="1" si="49"/>
        <v/>
      </c>
      <c r="D508" s="89" t="str">
        <f t="shared" ca="1" si="45"/>
        <v/>
      </c>
      <c r="E508" s="90" t="str">
        <f ca="1">+IF(D508&lt;&gt;"",D508*VLOOKUP(YEAR($C508),'Proyecciones DTF'!$B$4:$Y$112,3),"")</f>
        <v/>
      </c>
      <c r="F508" s="90" t="str">
        <f t="shared" ca="1" si="46"/>
        <v/>
      </c>
      <c r="G508" s="89" t="str">
        <f t="shared" ca="1" si="47"/>
        <v/>
      </c>
      <c r="H508" s="90" t="str">
        <f ca="1">+IF(G508&lt;&gt;"",G508/(COUNT(C508:$C$1217)),"")</f>
        <v/>
      </c>
      <c r="I508" s="89" t="str">
        <f t="shared" ca="1" si="50"/>
        <v/>
      </c>
    </row>
    <row r="509" spans="1:9" x14ac:dyDescent="0.25">
      <c r="A509" s="31">
        <v>492</v>
      </c>
      <c r="B509" s="81" t="str">
        <f t="shared" ca="1" si="48"/>
        <v/>
      </c>
      <c r="C509" s="82" t="str">
        <f t="shared" ca="1" si="49"/>
        <v/>
      </c>
      <c r="D509" s="89" t="str">
        <f t="shared" ca="1" si="45"/>
        <v/>
      </c>
      <c r="E509" s="90" t="str">
        <f ca="1">+IF(D509&lt;&gt;"",D509*VLOOKUP(YEAR($C509),'Proyecciones DTF'!$B$4:$Y$112,3),"")</f>
        <v/>
      </c>
      <c r="F509" s="90" t="str">
        <f t="shared" ca="1" si="46"/>
        <v/>
      </c>
      <c r="G509" s="89" t="str">
        <f t="shared" ca="1" si="47"/>
        <v/>
      </c>
      <c r="H509" s="90" t="str">
        <f ca="1">+IF(G509&lt;&gt;"",G509/(COUNT(C509:$C$1217)),"")</f>
        <v/>
      </c>
      <c r="I509" s="89" t="str">
        <f t="shared" ca="1" si="50"/>
        <v/>
      </c>
    </row>
    <row r="510" spans="1:9" x14ac:dyDescent="0.25">
      <c r="A510" s="31">
        <v>493</v>
      </c>
      <c r="B510" s="81" t="str">
        <f t="shared" ca="1" si="48"/>
        <v/>
      </c>
      <c r="C510" s="82" t="str">
        <f t="shared" ca="1" si="49"/>
        <v/>
      </c>
      <c r="D510" s="89" t="str">
        <f t="shared" ca="1" si="45"/>
        <v/>
      </c>
      <c r="E510" s="90" t="str">
        <f ca="1">+IF(D510&lt;&gt;"",D510*VLOOKUP(YEAR($C510),'Proyecciones DTF'!$B$4:$Y$112,3),"")</f>
        <v/>
      </c>
      <c r="F510" s="90" t="str">
        <f t="shared" ca="1" si="46"/>
        <v/>
      </c>
      <c r="G510" s="89" t="str">
        <f t="shared" ca="1" si="47"/>
        <v/>
      </c>
      <c r="H510" s="90" t="str">
        <f ca="1">+IF(G510&lt;&gt;"",G510/(COUNT(C510:$C$1217)),"")</f>
        <v/>
      </c>
      <c r="I510" s="89" t="str">
        <f t="shared" ca="1" si="50"/>
        <v/>
      </c>
    </row>
    <row r="511" spans="1:9" x14ac:dyDescent="0.25">
      <c r="A511" s="31">
        <v>494</v>
      </c>
      <c r="B511" s="81" t="str">
        <f t="shared" ca="1" si="48"/>
        <v/>
      </c>
      <c r="C511" s="82" t="str">
        <f t="shared" ca="1" si="49"/>
        <v/>
      </c>
      <c r="D511" s="89" t="str">
        <f t="shared" ca="1" si="45"/>
        <v/>
      </c>
      <c r="E511" s="90" t="str">
        <f ca="1">+IF(D511&lt;&gt;"",D511*VLOOKUP(YEAR($C511),'Proyecciones DTF'!$B$4:$Y$112,3),"")</f>
        <v/>
      </c>
      <c r="F511" s="90" t="str">
        <f t="shared" ca="1" si="46"/>
        <v/>
      </c>
      <c r="G511" s="89" t="str">
        <f t="shared" ca="1" si="47"/>
        <v/>
      </c>
      <c r="H511" s="90" t="str">
        <f ca="1">+IF(G511&lt;&gt;"",G511/(COUNT(C511:$C$1217)),"")</f>
        <v/>
      </c>
      <c r="I511" s="89" t="str">
        <f t="shared" ca="1" si="50"/>
        <v/>
      </c>
    </row>
    <row r="512" spans="1:9" x14ac:dyDescent="0.25">
      <c r="A512" s="31">
        <v>495</v>
      </c>
      <c r="B512" s="81" t="str">
        <f t="shared" ca="1" si="48"/>
        <v/>
      </c>
      <c r="C512" s="82" t="str">
        <f t="shared" ca="1" si="49"/>
        <v/>
      </c>
      <c r="D512" s="89" t="str">
        <f t="shared" ca="1" si="45"/>
        <v/>
      </c>
      <c r="E512" s="90" t="str">
        <f ca="1">+IF(D512&lt;&gt;"",D512*VLOOKUP(YEAR($C512),'Proyecciones DTF'!$B$4:$Y$112,3),"")</f>
        <v/>
      </c>
      <c r="F512" s="90" t="str">
        <f t="shared" ca="1" si="46"/>
        <v/>
      </c>
      <c r="G512" s="89" t="str">
        <f t="shared" ca="1" si="47"/>
        <v/>
      </c>
      <c r="H512" s="90" t="str">
        <f ca="1">+IF(G512&lt;&gt;"",G512/(COUNT(C512:$C$1217)),"")</f>
        <v/>
      </c>
      <c r="I512" s="89" t="str">
        <f t="shared" ca="1" si="50"/>
        <v/>
      </c>
    </row>
    <row r="513" spans="1:9" x14ac:dyDescent="0.25">
      <c r="A513" s="31">
        <v>496</v>
      </c>
      <c r="B513" s="81" t="str">
        <f t="shared" ca="1" si="48"/>
        <v/>
      </c>
      <c r="C513" s="82" t="str">
        <f t="shared" ca="1" si="49"/>
        <v/>
      </c>
      <c r="D513" s="89" t="str">
        <f t="shared" ca="1" si="45"/>
        <v/>
      </c>
      <c r="E513" s="90" t="str">
        <f ca="1">+IF(D513&lt;&gt;"",D513*VLOOKUP(YEAR($C513),'Proyecciones DTF'!$B$4:$Y$112,3),"")</f>
        <v/>
      </c>
      <c r="F513" s="90" t="str">
        <f t="shared" ca="1" si="46"/>
        <v/>
      </c>
      <c r="G513" s="89" t="str">
        <f t="shared" ca="1" si="47"/>
        <v/>
      </c>
      <c r="H513" s="90" t="str">
        <f ca="1">+IF(G513&lt;&gt;"",G513/(COUNT(C513:$C$1217)),"")</f>
        <v/>
      </c>
      <c r="I513" s="89" t="str">
        <f t="shared" ca="1" si="50"/>
        <v/>
      </c>
    </row>
    <row r="514" spans="1:9" x14ac:dyDescent="0.25">
      <c r="A514" s="31">
        <v>497</v>
      </c>
      <c r="B514" s="81" t="str">
        <f t="shared" ca="1" si="48"/>
        <v/>
      </c>
      <c r="C514" s="82" t="str">
        <f t="shared" ca="1" si="49"/>
        <v/>
      </c>
      <c r="D514" s="89" t="str">
        <f t="shared" ca="1" si="45"/>
        <v/>
      </c>
      <c r="E514" s="90" t="str">
        <f ca="1">+IF(D514&lt;&gt;"",D514*VLOOKUP(YEAR($C514),'Proyecciones DTF'!$B$4:$Y$112,3),"")</f>
        <v/>
      </c>
      <c r="F514" s="90" t="str">
        <f t="shared" ca="1" si="46"/>
        <v/>
      </c>
      <c r="G514" s="89" t="str">
        <f t="shared" ca="1" si="47"/>
        <v/>
      </c>
      <c r="H514" s="90" t="str">
        <f ca="1">+IF(G514&lt;&gt;"",G514/(COUNT(C514:$C$1217)),"")</f>
        <v/>
      </c>
      <c r="I514" s="89" t="str">
        <f t="shared" ca="1" si="50"/>
        <v/>
      </c>
    </row>
    <row r="515" spans="1:9" x14ac:dyDescent="0.25">
      <c r="A515" s="31">
        <v>498</v>
      </c>
      <c r="B515" s="81" t="str">
        <f t="shared" ca="1" si="48"/>
        <v/>
      </c>
      <c r="C515" s="82" t="str">
        <f t="shared" ca="1" si="49"/>
        <v/>
      </c>
      <c r="D515" s="89" t="str">
        <f t="shared" ca="1" si="45"/>
        <v/>
      </c>
      <c r="E515" s="90" t="str">
        <f ca="1">+IF(D515&lt;&gt;"",D515*VLOOKUP(YEAR($C515),'Proyecciones DTF'!$B$4:$Y$112,3),"")</f>
        <v/>
      </c>
      <c r="F515" s="90" t="str">
        <f t="shared" ca="1" si="46"/>
        <v/>
      </c>
      <c r="G515" s="89" t="str">
        <f t="shared" ca="1" si="47"/>
        <v/>
      </c>
      <c r="H515" s="90" t="str">
        <f ca="1">+IF(G515&lt;&gt;"",G515/(COUNT(C515:$C$1217)),"")</f>
        <v/>
      </c>
      <c r="I515" s="89" t="str">
        <f t="shared" ca="1" si="50"/>
        <v/>
      </c>
    </row>
    <row r="516" spans="1:9" x14ac:dyDescent="0.25">
      <c r="A516" s="31">
        <v>499</v>
      </c>
      <c r="B516" s="81" t="str">
        <f t="shared" ca="1" si="48"/>
        <v/>
      </c>
      <c r="C516" s="82" t="str">
        <f t="shared" ca="1" si="49"/>
        <v/>
      </c>
      <c r="D516" s="89" t="str">
        <f t="shared" ca="1" si="45"/>
        <v/>
      </c>
      <c r="E516" s="90" t="str">
        <f ca="1">+IF(D516&lt;&gt;"",D516*VLOOKUP(YEAR($C516),'Proyecciones DTF'!$B$4:$Y$112,3),"")</f>
        <v/>
      </c>
      <c r="F516" s="90" t="str">
        <f t="shared" ca="1" si="46"/>
        <v/>
      </c>
      <c r="G516" s="89" t="str">
        <f t="shared" ca="1" si="47"/>
        <v/>
      </c>
      <c r="H516" s="90" t="str">
        <f ca="1">+IF(G516&lt;&gt;"",G516/(COUNT(C516:$C$1217)),"")</f>
        <v/>
      </c>
      <c r="I516" s="89" t="str">
        <f t="shared" ca="1" si="50"/>
        <v/>
      </c>
    </row>
    <row r="517" spans="1:9" x14ac:dyDescent="0.25">
      <c r="A517" s="31">
        <v>500</v>
      </c>
      <c r="B517" s="81" t="str">
        <f t="shared" ca="1" si="48"/>
        <v/>
      </c>
      <c r="C517" s="82" t="str">
        <f t="shared" ca="1" si="49"/>
        <v/>
      </c>
      <c r="D517" s="89" t="str">
        <f t="shared" ca="1" si="45"/>
        <v/>
      </c>
      <c r="E517" s="90" t="str">
        <f ca="1">+IF(D517&lt;&gt;"",D517*VLOOKUP(YEAR($C517),'Proyecciones DTF'!$B$4:$Y$112,3),"")</f>
        <v/>
      </c>
      <c r="F517" s="90" t="str">
        <f t="shared" ca="1" si="46"/>
        <v/>
      </c>
      <c r="G517" s="89" t="str">
        <f t="shared" ca="1" si="47"/>
        <v/>
      </c>
      <c r="H517" s="90" t="str">
        <f ca="1">+IF(G517&lt;&gt;"",G517/(COUNT(C517:$C$1217)),"")</f>
        <v/>
      </c>
      <c r="I517" s="89" t="str">
        <f t="shared" ca="1" si="50"/>
        <v/>
      </c>
    </row>
    <row r="518" spans="1:9" x14ac:dyDescent="0.25">
      <c r="A518" s="31">
        <v>501</v>
      </c>
      <c r="B518" s="81" t="str">
        <f t="shared" ca="1" si="48"/>
        <v/>
      </c>
      <c r="C518" s="82" t="str">
        <f t="shared" ca="1" si="49"/>
        <v/>
      </c>
      <c r="D518" s="89" t="str">
        <f t="shared" ca="1" si="45"/>
        <v/>
      </c>
      <c r="E518" s="90" t="str">
        <f ca="1">+IF(D518&lt;&gt;"",D518*VLOOKUP(YEAR($C518),'Proyecciones DTF'!$B$4:$Y$112,3),"")</f>
        <v/>
      </c>
      <c r="F518" s="90" t="str">
        <f t="shared" ca="1" si="46"/>
        <v/>
      </c>
      <c r="G518" s="89" t="str">
        <f t="shared" ca="1" si="47"/>
        <v/>
      </c>
      <c r="H518" s="90" t="str">
        <f ca="1">+IF(G518&lt;&gt;"",G518/(COUNT(C518:$C$1217)),"")</f>
        <v/>
      </c>
      <c r="I518" s="89" t="str">
        <f t="shared" ca="1" si="50"/>
        <v/>
      </c>
    </row>
    <row r="519" spans="1:9" x14ac:dyDescent="0.25">
      <c r="A519" s="31">
        <v>502</v>
      </c>
      <c r="B519" s="81" t="str">
        <f t="shared" ca="1" si="48"/>
        <v/>
      </c>
      <c r="C519" s="82" t="str">
        <f t="shared" ca="1" si="49"/>
        <v/>
      </c>
      <c r="D519" s="89" t="str">
        <f t="shared" ca="1" si="45"/>
        <v/>
      </c>
      <c r="E519" s="90" t="str">
        <f ca="1">+IF(D519&lt;&gt;"",D519*VLOOKUP(YEAR($C519),'Proyecciones DTF'!$B$4:$Y$112,3),"")</f>
        <v/>
      </c>
      <c r="F519" s="90" t="str">
        <f t="shared" ca="1" si="46"/>
        <v/>
      </c>
      <c r="G519" s="89" t="str">
        <f t="shared" ca="1" si="47"/>
        <v/>
      </c>
      <c r="H519" s="90" t="str">
        <f ca="1">+IF(G519&lt;&gt;"",G519/(COUNT(C519:$C$1217)),"")</f>
        <v/>
      </c>
      <c r="I519" s="89" t="str">
        <f t="shared" ca="1" si="50"/>
        <v/>
      </c>
    </row>
    <row r="520" spans="1:9" x14ac:dyDescent="0.25">
      <c r="A520" s="31">
        <v>503</v>
      </c>
      <c r="B520" s="81" t="str">
        <f t="shared" ca="1" si="48"/>
        <v/>
      </c>
      <c r="C520" s="82" t="str">
        <f t="shared" ca="1" si="49"/>
        <v/>
      </c>
      <c r="D520" s="89" t="str">
        <f t="shared" ca="1" si="45"/>
        <v/>
      </c>
      <c r="E520" s="90" t="str">
        <f ca="1">+IF(D520&lt;&gt;"",D520*VLOOKUP(YEAR($C520),'Proyecciones DTF'!$B$4:$Y$112,3),"")</f>
        <v/>
      </c>
      <c r="F520" s="90" t="str">
        <f t="shared" ca="1" si="46"/>
        <v/>
      </c>
      <c r="G520" s="89" t="str">
        <f t="shared" ca="1" si="47"/>
        <v/>
      </c>
      <c r="H520" s="90" t="str">
        <f ca="1">+IF(G520&lt;&gt;"",G520/(COUNT(C520:$C$1217)),"")</f>
        <v/>
      </c>
      <c r="I520" s="89" t="str">
        <f t="shared" ca="1" si="50"/>
        <v/>
      </c>
    </row>
    <row r="521" spans="1:9" x14ac:dyDescent="0.25">
      <c r="A521" s="31">
        <v>504</v>
      </c>
      <c r="B521" s="81" t="str">
        <f t="shared" ca="1" si="48"/>
        <v/>
      </c>
      <c r="C521" s="82" t="str">
        <f t="shared" ca="1" si="49"/>
        <v/>
      </c>
      <c r="D521" s="89" t="str">
        <f t="shared" ca="1" si="45"/>
        <v/>
      </c>
      <c r="E521" s="90" t="str">
        <f ca="1">+IF(D521&lt;&gt;"",D521*VLOOKUP(YEAR($C521),'Proyecciones DTF'!$B$4:$Y$112,3),"")</f>
        <v/>
      </c>
      <c r="F521" s="90" t="str">
        <f t="shared" ca="1" si="46"/>
        <v/>
      </c>
      <c r="G521" s="89" t="str">
        <f t="shared" ca="1" si="47"/>
        <v/>
      </c>
      <c r="H521" s="90" t="str">
        <f ca="1">+IF(G521&lt;&gt;"",G521/(COUNT(C521:$C$1217)),"")</f>
        <v/>
      </c>
      <c r="I521" s="89" t="str">
        <f t="shared" ca="1" si="50"/>
        <v/>
      </c>
    </row>
    <row r="522" spans="1:9" x14ac:dyDescent="0.25">
      <c r="A522" s="31">
        <v>505</v>
      </c>
      <c r="B522" s="81" t="str">
        <f t="shared" ca="1" si="48"/>
        <v/>
      </c>
      <c r="C522" s="82" t="str">
        <f t="shared" ca="1" si="49"/>
        <v/>
      </c>
      <c r="D522" s="89" t="str">
        <f t="shared" ca="1" si="45"/>
        <v/>
      </c>
      <c r="E522" s="90" t="str">
        <f ca="1">+IF(D522&lt;&gt;"",D522*VLOOKUP(YEAR($C522),'Proyecciones DTF'!$B$4:$Y$112,3),"")</f>
        <v/>
      </c>
      <c r="F522" s="90" t="str">
        <f t="shared" ca="1" si="46"/>
        <v/>
      </c>
      <c r="G522" s="89" t="str">
        <f t="shared" ca="1" si="47"/>
        <v/>
      </c>
      <c r="H522" s="90" t="str">
        <f ca="1">+IF(G522&lt;&gt;"",G522/(COUNT(C522:$C$1217)),"")</f>
        <v/>
      </c>
      <c r="I522" s="89" t="str">
        <f t="shared" ca="1" si="50"/>
        <v/>
      </c>
    </row>
    <row r="523" spans="1:9" x14ac:dyDescent="0.25">
      <c r="A523" s="31">
        <v>506</v>
      </c>
      <c r="B523" s="81" t="str">
        <f t="shared" ca="1" si="48"/>
        <v/>
      </c>
      <c r="C523" s="82" t="str">
        <f t="shared" ca="1" si="49"/>
        <v/>
      </c>
      <c r="D523" s="89" t="str">
        <f t="shared" ca="1" si="45"/>
        <v/>
      </c>
      <c r="E523" s="90" t="str">
        <f ca="1">+IF(D523&lt;&gt;"",D523*VLOOKUP(YEAR($C523),'Proyecciones DTF'!$B$4:$Y$112,3),"")</f>
        <v/>
      </c>
      <c r="F523" s="90" t="str">
        <f t="shared" ca="1" si="46"/>
        <v/>
      </c>
      <c r="G523" s="89" t="str">
        <f t="shared" ca="1" si="47"/>
        <v/>
      </c>
      <c r="H523" s="90" t="str">
        <f ca="1">+IF(G523&lt;&gt;"",G523/(COUNT(C523:$C$1217)),"")</f>
        <v/>
      </c>
      <c r="I523" s="89" t="str">
        <f t="shared" ca="1" si="50"/>
        <v/>
      </c>
    </row>
    <row r="524" spans="1:9" x14ac:dyDescent="0.25">
      <c r="A524" s="31">
        <v>507</v>
      </c>
      <c r="B524" s="81" t="str">
        <f t="shared" ca="1" si="48"/>
        <v/>
      </c>
      <c r="C524" s="82" t="str">
        <f t="shared" ca="1" si="49"/>
        <v/>
      </c>
      <c r="D524" s="89" t="str">
        <f t="shared" ca="1" si="45"/>
        <v/>
      </c>
      <c r="E524" s="90" t="str">
        <f ca="1">+IF(D524&lt;&gt;"",D524*VLOOKUP(YEAR($C524),'Proyecciones DTF'!$B$4:$Y$112,3),"")</f>
        <v/>
      </c>
      <c r="F524" s="90" t="str">
        <f t="shared" ca="1" si="46"/>
        <v/>
      </c>
      <c r="G524" s="89" t="str">
        <f t="shared" ca="1" si="47"/>
        <v/>
      </c>
      <c r="H524" s="90" t="str">
        <f ca="1">+IF(G524&lt;&gt;"",G524/(COUNT(C524:$C$1217)),"")</f>
        <v/>
      </c>
      <c r="I524" s="89" t="str">
        <f t="shared" ca="1" si="50"/>
        <v/>
      </c>
    </row>
    <row r="525" spans="1:9" x14ac:dyDescent="0.25">
      <c r="A525" s="31">
        <v>508</v>
      </c>
      <c r="B525" s="81" t="str">
        <f t="shared" ca="1" si="48"/>
        <v/>
      </c>
      <c r="C525" s="82" t="str">
        <f t="shared" ca="1" si="49"/>
        <v/>
      </c>
      <c r="D525" s="89" t="str">
        <f t="shared" ca="1" si="45"/>
        <v/>
      </c>
      <c r="E525" s="90" t="str">
        <f ca="1">+IF(D525&lt;&gt;"",D525*VLOOKUP(YEAR($C525),'Proyecciones DTF'!$B$4:$Y$112,3),"")</f>
        <v/>
      </c>
      <c r="F525" s="90" t="str">
        <f t="shared" ca="1" si="46"/>
        <v/>
      </c>
      <c r="G525" s="89" t="str">
        <f t="shared" ca="1" si="47"/>
        <v/>
      </c>
      <c r="H525" s="90" t="str">
        <f ca="1">+IF(G525&lt;&gt;"",G525/(COUNT(C525:$C$1217)),"")</f>
        <v/>
      </c>
      <c r="I525" s="89" t="str">
        <f t="shared" ca="1" si="50"/>
        <v/>
      </c>
    </row>
    <row r="526" spans="1:9" x14ac:dyDescent="0.25">
      <c r="A526" s="31">
        <v>509</v>
      </c>
      <c r="B526" s="81" t="str">
        <f t="shared" ca="1" si="48"/>
        <v/>
      </c>
      <c r="C526" s="82" t="str">
        <f t="shared" ca="1" si="49"/>
        <v/>
      </c>
      <c r="D526" s="89" t="str">
        <f t="shared" ca="1" si="45"/>
        <v/>
      </c>
      <c r="E526" s="90" t="str">
        <f ca="1">+IF(D526&lt;&gt;"",D526*VLOOKUP(YEAR($C526),'Proyecciones DTF'!$B$4:$Y$112,3),"")</f>
        <v/>
      </c>
      <c r="F526" s="90" t="str">
        <f t="shared" ca="1" si="46"/>
        <v/>
      </c>
      <c r="G526" s="89" t="str">
        <f t="shared" ca="1" si="47"/>
        <v/>
      </c>
      <c r="H526" s="90" t="str">
        <f ca="1">+IF(G526&lt;&gt;"",G526/(COUNT(C526:$C$1217)),"")</f>
        <v/>
      </c>
      <c r="I526" s="89" t="str">
        <f t="shared" ca="1" si="50"/>
        <v/>
      </c>
    </row>
    <row r="527" spans="1:9" x14ac:dyDescent="0.25">
      <c r="A527" s="31">
        <v>510</v>
      </c>
      <c r="B527" s="81" t="str">
        <f t="shared" ca="1" si="48"/>
        <v/>
      </c>
      <c r="C527" s="82" t="str">
        <f t="shared" ca="1" si="49"/>
        <v/>
      </c>
      <c r="D527" s="89" t="str">
        <f t="shared" ca="1" si="45"/>
        <v/>
      </c>
      <c r="E527" s="90" t="str">
        <f ca="1">+IF(D527&lt;&gt;"",D527*VLOOKUP(YEAR($C527),'Proyecciones DTF'!$B$4:$Y$112,3),"")</f>
        <v/>
      </c>
      <c r="F527" s="90" t="str">
        <f t="shared" ca="1" si="46"/>
        <v/>
      </c>
      <c r="G527" s="89" t="str">
        <f t="shared" ca="1" si="47"/>
        <v/>
      </c>
      <c r="H527" s="90" t="str">
        <f ca="1">+IF(G527&lt;&gt;"",G527/(COUNT(C527:$C$1217)),"")</f>
        <v/>
      </c>
      <c r="I527" s="89" t="str">
        <f t="shared" ca="1" si="50"/>
        <v/>
      </c>
    </row>
    <row r="528" spans="1:9" x14ac:dyDescent="0.25">
      <c r="A528" s="31">
        <v>511</v>
      </c>
      <c r="B528" s="81" t="str">
        <f t="shared" ca="1" si="48"/>
        <v/>
      </c>
      <c r="C528" s="82" t="str">
        <f t="shared" ca="1" si="49"/>
        <v/>
      </c>
      <c r="D528" s="89" t="str">
        <f t="shared" ca="1" si="45"/>
        <v/>
      </c>
      <c r="E528" s="90" t="str">
        <f ca="1">+IF(D528&lt;&gt;"",D528*VLOOKUP(YEAR($C528),'Proyecciones DTF'!$B$4:$Y$112,3),"")</f>
        <v/>
      </c>
      <c r="F528" s="90" t="str">
        <f t="shared" ca="1" si="46"/>
        <v/>
      </c>
      <c r="G528" s="89" t="str">
        <f t="shared" ca="1" si="47"/>
        <v/>
      </c>
      <c r="H528" s="90" t="str">
        <f ca="1">+IF(G528&lt;&gt;"",G528/(COUNT(C528:$C$1217)),"")</f>
        <v/>
      </c>
      <c r="I528" s="89" t="str">
        <f t="shared" ca="1" si="50"/>
        <v/>
      </c>
    </row>
    <row r="529" spans="1:9" x14ac:dyDescent="0.25">
      <c r="A529" s="31">
        <v>512</v>
      </c>
      <c r="B529" s="81" t="str">
        <f t="shared" ca="1" si="48"/>
        <v/>
      </c>
      <c r="C529" s="82" t="str">
        <f t="shared" ca="1" si="49"/>
        <v/>
      </c>
      <c r="D529" s="89" t="str">
        <f t="shared" ca="1" si="45"/>
        <v/>
      </c>
      <c r="E529" s="90" t="str">
        <f ca="1">+IF(D529&lt;&gt;"",D529*VLOOKUP(YEAR($C529),'Proyecciones DTF'!$B$4:$Y$112,3),"")</f>
        <v/>
      </c>
      <c r="F529" s="90" t="str">
        <f t="shared" ca="1" si="46"/>
        <v/>
      </c>
      <c r="G529" s="89" t="str">
        <f t="shared" ca="1" si="47"/>
        <v/>
      </c>
      <c r="H529" s="90" t="str">
        <f ca="1">+IF(G529&lt;&gt;"",G529/(COUNT(C529:$C$1217)),"")</f>
        <v/>
      </c>
      <c r="I529" s="89" t="str">
        <f t="shared" ca="1" si="50"/>
        <v/>
      </c>
    </row>
    <row r="530" spans="1:9" x14ac:dyDescent="0.25">
      <c r="A530" s="31">
        <v>513</v>
      </c>
      <c r="B530" s="81" t="str">
        <f t="shared" ca="1" si="48"/>
        <v/>
      </c>
      <c r="C530" s="82" t="str">
        <f t="shared" ca="1" si="49"/>
        <v/>
      </c>
      <c r="D530" s="89" t="str">
        <f t="shared" ca="1" si="45"/>
        <v/>
      </c>
      <c r="E530" s="90" t="str">
        <f ca="1">+IF(D530&lt;&gt;"",D530*VLOOKUP(YEAR($C530),'Proyecciones DTF'!$B$4:$Y$112,3),"")</f>
        <v/>
      </c>
      <c r="F530" s="90" t="str">
        <f t="shared" ca="1" si="46"/>
        <v/>
      </c>
      <c r="G530" s="89" t="str">
        <f t="shared" ca="1" si="47"/>
        <v/>
      </c>
      <c r="H530" s="90" t="str">
        <f ca="1">+IF(G530&lt;&gt;"",G530/(COUNT(C530:$C$1217)),"")</f>
        <v/>
      </c>
      <c r="I530" s="89" t="str">
        <f t="shared" ca="1" si="50"/>
        <v/>
      </c>
    </row>
    <row r="531" spans="1:9" x14ac:dyDescent="0.25">
      <c r="A531" s="31">
        <v>514</v>
      </c>
      <c r="B531" s="81" t="str">
        <f t="shared" ca="1" si="48"/>
        <v/>
      </c>
      <c r="C531" s="82" t="str">
        <f t="shared" ca="1" si="49"/>
        <v/>
      </c>
      <c r="D531" s="89" t="str">
        <f t="shared" ref="D531:D594" ca="1" si="51">+IF(C531&lt;&gt;"",I530,"")</f>
        <v/>
      </c>
      <c r="E531" s="90" t="str">
        <f ca="1">+IF(D531&lt;&gt;"",D531*VLOOKUP(YEAR($C531),'Proyecciones DTF'!$B$4:$Y$112,3),"")</f>
        <v/>
      </c>
      <c r="F531" s="90" t="str">
        <f t="shared" ref="F531:F594" ca="1" si="52">+IF(E531&lt;&gt;"",+E531*(1-$C$15),"")</f>
        <v/>
      </c>
      <c r="G531" s="89" t="str">
        <f t="shared" ref="G531:G594" ca="1" si="53">+IF(F531&lt;&gt;"",D531+F531,"")</f>
        <v/>
      </c>
      <c r="H531" s="90" t="str">
        <f ca="1">+IF(G531&lt;&gt;"",G531/(COUNT(C531:$C$1217)),"")</f>
        <v/>
      </c>
      <c r="I531" s="89" t="str">
        <f t="shared" ca="1" si="50"/>
        <v/>
      </c>
    </row>
    <row r="532" spans="1:9" x14ac:dyDescent="0.25">
      <c r="A532" s="31">
        <v>515</v>
      </c>
      <c r="B532" s="81" t="str">
        <f t="shared" ca="1" si="48"/>
        <v/>
      </c>
      <c r="C532" s="82" t="str">
        <f t="shared" ca="1" si="49"/>
        <v/>
      </c>
      <c r="D532" s="89" t="str">
        <f t="shared" ca="1" si="51"/>
        <v/>
      </c>
      <c r="E532" s="90" t="str">
        <f ca="1">+IF(D532&lt;&gt;"",D532*VLOOKUP(YEAR($C532),'Proyecciones DTF'!$B$4:$Y$112,3),"")</f>
        <v/>
      </c>
      <c r="F532" s="90" t="str">
        <f t="shared" ca="1" si="52"/>
        <v/>
      </c>
      <c r="G532" s="89" t="str">
        <f t="shared" ca="1" si="53"/>
        <v/>
      </c>
      <c r="H532" s="90" t="str">
        <f ca="1">+IF(G532&lt;&gt;"",G532/(COUNT(C532:$C$1217)),"")</f>
        <v/>
      </c>
      <c r="I532" s="89" t="str">
        <f t="shared" ca="1" si="50"/>
        <v/>
      </c>
    </row>
    <row r="533" spans="1:9" x14ac:dyDescent="0.25">
      <c r="A533" s="31">
        <v>516</v>
      </c>
      <c r="B533" s="81" t="str">
        <f t="shared" ref="B533:B596" ca="1" si="54">+IF(C533&lt;&gt;"",YEAR(C533),"")</f>
        <v/>
      </c>
      <c r="C533" s="82" t="str">
        <f t="shared" ref="C533:C596" ca="1" si="55">+IF(EOMONTH($C$1,A533)&lt;=EOMONTH($C$1,$C$4*12),EOMONTH($C$1,A533),"")</f>
        <v/>
      </c>
      <c r="D533" s="89" t="str">
        <f t="shared" ca="1" si="51"/>
        <v/>
      </c>
      <c r="E533" s="90" t="str">
        <f ca="1">+IF(D533&lt;&gt;"",D533*VLOOKUP(YEAR($C533),'Proyecciones DTF'!$B$4:$Y$112,3),"")</f>
        <v/>
      </c>
      <c r="F533" s="90" t="str">
        <f t="shared" ca="1" si="52"/>
        <v/>
      </c>
      <c r="G533" s="89" t="str">
        <f t="shared" ca="1" si="53"/>
        <v/>
      </c>
      <c r="H533" s="90" t="str">
        <f ca="1">+IF(G533&lt;&gt;"",G533/(COUNT(C533:$C$1217)),"")</f>
        <v/>
      </c>
      <c r="I533" s="89" t="str">
        <f t="shared" ref="I533:I596" ca="1" si="56">+IF(H533&lt;&gt;"",G533-H533,"")</f>
        <v/>
      </c>
    </row>
    <row r="534" spans="1:9" x14ac:dyDescent="0.25">
      <c r="A534" s="31">
        <v>517</v>
      </c>
      <c r="B534" s="81" t="str">
        <f t="shared" ca="1" si="54"/>
        <v/>
      </c>
      <c r="C534" s="82" t="str">
        <f t="shared" ca="1" si="55"/>
        <v/>
      </c>
      <c r="D534" s="89" t="str">
        <f t="shared" ca="1" si="51"/>
        <v/>
      </c>
      <c r="E534" s="90" t="str">
        <f ca="1">+IF(D534&lt;&gt;"",D534*VLOOKUP(YEAR($C534),'Proyecciones DTF'!$B$4:$Y$112,3),"")</f>
        <v/>
      </c>
      <c r="F534" s="90" t="str">
        <f t="shared" ca="1" si="52"/>
        <v/>
      </c>
      <c r="G534" s="89" t="str">
        <f t="shared" ca="1" si="53"/>
        <v/>
      </c>
      <c r="H534" s="90" t="str">
        <f ca="1">+IF(G534&lt;&gt;"",G534/(COUNT(C534:$C$1217)),"")</f>
        <v/>
      </c>
      <c r="I534" s="89" t="str">
        <f t="shared" ca="1" si="56"/>
        <v/>
      </c>
    </row>
    <row r="535" spans="1:9" x14ac:dyDescent="0.25">
      <c r="A535" s="31">
        <v>518</v>
      </c>
      <c r="B535" s="81" t="str">
        <f t="shared" ca="1" si="54"/>
        <v/>
      </c>
      <c r="C535" s="82" t="str">
        <f t="shared" ca="1" si="55"/>
        <v/>
      </c>
      <c r="D535" s="89" t="str">
        <f t="shared" ca="1" si="51"/>
        <v/>
      </c>
      <c r="E535" s="90" t="str">
        <f ca="1">+IF(D535&lt;&gt;"",D535*VLOOKUP(YEAR($C535),'Proyecciones DTF'!$B$4:$Y$112,3),"")</f>
        <v/>
      </c>
      <c r="F535" s="90" t="str">
        <f t="shared" ca="1" si="52"/>
        <v/>
      </c>
      <c r="G535" s="89" t="str">
        <f t="shared" ca="1" si="53"/>
        <v/>
      </c>
      <c r="H535" s="90" t="str">
        <f ca="1">+IF(G535&lt;&gt;"",G535/(COUNT(C535:$C$1217)),"")</f>
        <v/>
      </c>
      <c r="I535" s="89" t="str">
        <f t="shared" ca="1" si="56"/>
        <v/>
      </c>
    </row>
    <row r="536" spans="1:9" x14ac:dyDescent="0.25">
      <c r="A536" s="31">
        <v>519</v>
      </c>
      <c r="B536" s="81" t="str">
        <f t="shared" ca="1" si="54"/>
        <v/>
      </c>
      <c r="C536" s="82" t="str">
        <f t="shared" ca="1" si="55"/>
        <v/>
      </c>
      <c r="D536" s="89" t="str">
        <f t="shared" ca="1" si="51"/>
        <v/>
      </c>
      <c r="E536" s="90" t="str">
        <f ca="1">+IF(D536&lt;&gt;"",D536*VLOOKUP(YEAR($C536),'Proyecciones DTF'!$B$4:$Y$112,3),"")</f>
        <v/>
      </c>
      <c r="F536" s="90" t="str">
        <f t="shared" ca="1" si="52"/>
        <v/>
      </c>
      <c r="G536" s="89" t="str">
        <f t="shared" ca="1" si="53"/>
        <v/>
      </c>
      <c r="H536" s="90" t="str">
        <f ca="1">+IF(G536&lt;&gt;"",G536/(COUNT(C536:$C$1217)),"")</f>
        <v/>
      </c>
      <c r="I536" s="89" t="str">
        <f t="shared" ca="1" si="56"/>
        <v/>
      </c>
    </row>
    <row r="537" spans="1:9" x14ac:dyDescent="0.25">
      <c r="A537" s="31">
        <v>520</v>
      </c>
      <c r="B537" s="81" t="str">
        <f t="shared" ca="1" si="54"/>
        <v/>
      </c>
      <c r="C537" s="82" t="str">
        <f t="shared" ca="1" si="55"/>
        <v/>
      </c>
      <c r="D537" s="89" t="str">
        <f t="shared" ca="1" si="51"/>
        <v/>
      </c>
      <c r="E537" s="90" t="str">
        <f ca="1">+IF(D537&lt;&gt;"",D537*VLOOKUP(YEAR($C537),'Proyecciones DTF'!$B$4:$Y$112,3),"")</f>
        <v/>
      </c>
      <c r="F537" s="90" t="str">
        <f t="shared" ca="1" si="52"/>
        <v/>
      </c>
      <c r="G537" s="89" t="str">
        <f t="shared" ca="1" si="53"/>
        <v/>
      </c>
      <c r="H537" s="90" t="str">
        <f ca="1">+IF(G537&lt;&gt;"",G537/(COUNT(C537:$C$1217)),"")</f>
        <v/>
      </c>
      <c r="I537" s="89" t="str">
        <f t="shared" ca="1" si="56"/>
        <v/>
      </c>
    </row>
    <row r="538" spans="1:9" x14ac:dyDescent="0.25">
      <c r="A538" s="31">
        <v>521</v>
      </c>
      <c r="B538" s="81" t="str">
        <f t="shared" ca="1" si="54"/>
        <v/>
      </c>
      <c r="C538" s="82" t="str">
        <f t="shared" ca="1" si="55"/>
        <v/>
      </c>
      <c r="D538" s="89" t="str">
        <f t="shared" ca="1" si="51"/>
        <v/>
      </c>
      <c r="E538" s="90" t="str">
        <f ca="1">+IF(D538&lt;&gt;"",D538*VLOOKUP(YEAR($C538),'Proyecciones DTF'!$B$4:$Y$112,3),"")</f>
        <v/>
      </c>
      <c r="F538" s="90" t="str">
        <f t="shared" ca="1" si="52"/>
        <v/>
      </c>
      <c r="G538" s="89" t="str">
        <f t="shared" ca="1" si="53"/>
        <v/>
      </c>
      <c r="H538" s="90" t="str">
        <f ca="1">+IF(G538&lt;&gt;"",G538/(COUNT(C538:$C$1217)),"")</f>
        <v/>
      </c>
      <c r="I538" s="89" t="str">
        <f t="shared" ca="1" si="56"/>
        <v/>
      </c>
    </row>
    <row r="539" spans="1:9" x14ac:dyDescent="0.25">
      <c r="A539" s="31">
        <v>522</v>
      </c>
      <c r="B539" s="81" t="str">
        <f t="shared" ca="1" si="54"/>
        <v/>
      </c>
      <c r="C539" s="82" t="str">
        <f t="shared" ca="1" si="55"/>
        <v/>
      </c>
      <c r="D539" s="89" t="str">
        <f t="shared" ca="1" si="51"/>
        <v/>
      </c>
      <c r="E539" s="90" t="str">
        <f ca="1">+IF(D539&lt;&gt;"",D539*VLOOKUP(YEAR($C539),'Proyecciones DTF'!$B$4:$Y$112,3),"")</f>
        <v/>
      </c>
      <c r="F539" s="90" t="str">
        <f t="shared" ca="1" si="52"/>
        <v/>
      </c>
      <c r="G539" s="89" t="str">
        <f t="shared" ca="1" si="53"/>
        <v/>
      </c>
      <c r="H539" s="90" t="str">
        <f ca="1">+IF(G539&lt;&gt;"",G539/(COUNT(C539:$C$1217)),"")</f>
        <v/>
      </c>
      <c r="I539" s="89" t="str">
        <f t="shared" ca="1" si="56"/>
        <v/>
      </c>
    </row>
    <row r="540" spans="1:9" x14ac:dyDescent="0.25">
      <c r="A540" s="31">
        <v>523</v>
      </c>
      <c r="B540" s="81" t="str">
        <f t="shared" ca="1" si="54"/>
        <v/>
      </c>
      <c r="C540" s="82" t="str">
        <f t="shared" ca="1" si="55"/>
        <v/>
      </c>
      <c r="D540" s="89" t="str">
        <f t="shared" ca="1" si="51"/>
        <v/>
      </c>
      <c r="E540" s="90" t="str">
        <f ca="1">+IF(D540&lt;&gt;"",D540*VLOOKUP(YEAR($C540),'Proyecciones DTF'!$B$4:$Y$112,3),"")</f>
        <v/>
      </c>
      <c r="F540" s="90" t="str">
        <f t="shared" ca="1" si="52"/>
        <v/>
      </c>
      <c r="G540" s="89" t="str">
        <f t="shared" ca="1" si="53"/>
        <v/>
      </c>
      <c r="H540" s="90" t="str">
        <f ca="1">+IF(G540&lt;&gt;"",G540/(COUNT(C540:$C$1217)),"")</f>
        <v/>
      </c>
      <c r="I540" s="89" t="str">
        <f t="shared" ca="1" si="56"/>
        <v/>
      </c>
    </row>
    <row r="541" spans="1:9" x14ac:dyDescent="0.25">
      <c r="A541" s="31">
        <v>524</v>
      </c>
      <c r="B541" s="81" t="str">
        <f t="shared" ca="1" si="54"/>
        <v/>
      </c>
      <c r="C541" s="82" t="str">
        <f t="shared" ca="1" si="55"/>
        <v/>
      </c>
      <c r="D541" s="89" t="str">
        <f t="shared" ca="1" si="51"/>
        <v/>
      </c>
      <c r="E541" s="90" t="str">
        <f ca="1">+IF(D541&lt;&gt;"",D541*VLOOKUP(YEAR($C541),'Proyecciones DTF'!$B$4:$Y$112,3),"")</f>
        <v/>
      </c>
      <c r="F541" s="90" t="str">
        <f t="shared" ca="1" si="52"/>
        <v/>
      </c>
      <c r="G541" s="89" t="str">
        <f t="shared" ca="1" si="53"/>
        <v/>
      </c>
      <c r="H541" s="90" t="str">
        <f ca="1">+IF(G541&lt;&gt;"",G541/(COUNT(C541:$C$1217)),"")</f>
        <v/>
      </c>
      <c r="I541" s="89" t="str">
        <f t="shared" ca="1" si="56"/>
        <v/>
      </c>
    </row>
    <row r="542" spans="1:9" x14ac:dyDescent="0.25">
      <c r="A542" s="31">
        <v>525</v>
      </c>
      <c r="B542" s="81" t="str">
        <f t="shared" ca="1" si="54"/>
        <v/>
      </c>
      <c r="C542" s="82" t="str">
        <f t="shared" ca="1" si="55"/>
        <v/>
      </c>
      <c r="D542" s="89" t="str">
        <f t="shared" ca="1" si="51"/>
        <v/>
      </c>
      <c r="E542" s="90" t="str">
        <f ca="1">+IF(D542&lt;&gt;"",D542*VLOOKUP(YEAR($C542),'Proyecciones DTF'!$B$4:$Y$112,3),"")</f>
        <v/>
      </c>
      <c r="F542" s="90" t="str">
        <f t="shared" ca="1" si="52"/>
        <v/>
      </c>
      <c r="G542" s="89" t="str">
        <f t="shared" ca="1" si="53"/>
        <v/>
      </c>
      <c r="H542" s="90" t="str">
        <f ca="1">+IF(G542&lt;&gt;"",G542/(COUNT(C542:$C$1217)),"")</f>
        <v/>
      </c>
      <c r="I542" s="89" t="str">
        <f t="shared" ca="1" si="56"/>
        <v/>
      </c>
    </row>
    <row r="543" spans="1:9" x14ac:dyDescent="0.25">
      <c r="A543" s="31">
        <v>526</v>
      </c>
      <c r="B543" s="81" t="str">
        <f t="shared" ca="1" si="54"/>
        <v/>
      </c>
      <c r="C543" s="82" t="str">
        <f t="shared" ca="1" si="55"/>
        <v/>
      </c>
      <c r="D543" s="89" t="str">
        <f t="shared" ca="1" si="51"/>
        <v/>
      </c>
      <c r="E543" s="90" t="str">
        <f ca="1">+IF(D543&lt;&gt;"",D543*VLOOKUP(YEAR($C543),'Proyecciones DTF'!$B$4:$Y$112,3),"")</f>
        <v/>
      </c>
      <c r="F543" s="90" t="str">
        <f t="shared" ca="1" si="52"/>
        <v/>
      </c>
      <c r="G543" s="89" t="str">
        <f t="shared" ca="1" si="53"/>
        <v/>
      </c>
      <c r="H543" s="90" t="str">
        <f ca="1">+IF(G543&lt;&gt;"",G543/(COUNT(C543:$C$1217)),"")</f>
        <v/>
      </c>
      <c r="I543" s="89" t="str">
        <f t="shared" ca="1" si="56"/>
        <v/>
      </c>
    </row>
    <row r="544" spans="1:9" x14ac:dyDescent="0.25">
      <c r="A544" s="31">
        <v>527</v>
      </c>
      <c r="B544" s="81" t="str">
        <f t="shared" ca="1" si="54"/>
        <v/>
      </c>
      <c r="C544" s="82" t="str">
        <f t="shared" ca="1" si="55"/>
        <v/>
      </c>
      <c r="D544" s="89" t="str">
        <f t="shared" ca="1" si="51"/>
        <v/>
      </c>
      <c r="E544" s="90" t="str">
        <f ca="1">+IF(D544&lt;&gt;"",D544*VLOOKUP(YEAR($C544),'Proyecciones DTF'!$B$4:$Y$112,3),"")</f>
        <v/>
      </c>
      <c r="F544" s="90" t="str">
        <f t="shared" ca="1" si="52"/>
        <v/>
      </c>
      <c r="G544" s="89" t="str">
        <f t="shared" ca="1" si="53"/>
        <v/>
      </c>
      <c r="H544" s="90" t="str">
        <f ca="1">+IF(G544&lt;&gt;"",G544/(COUNT(C544:$C$1217)),"")</f>
        <v/>
      </c>
      <c r="I544" s="89" t="str">
        <f t="shared" ca="1" si="56"/>
        <v/>
      </c>
    </row>
    <row r="545" spans="1:9" x14ac:dyDescent="0.25">
      <c r="A545" s="31">
        <v>528</v>
      </c>
      <c r="B545" s="81" t="str">
        <f t="shared" ca="1" si="54"/>
        <v/>
      </c>
      <c r="C545" s="82" t="str">
        <f t="shared" ca="1" si="55"/>
        <v/>
      </c>
      <c r="D545" s="89" t="str">
        <f t="shared" ca="1" si="51"/>
        <v/>
      </c>
      <c r="E545" s="90" t="str">
        <f ca="1">+IF(D545&lt;&gt;"",D545*VLOOKUP(YEAR($C545),'Proyecciones DTF'!$B$4:$Y$112,3),"")</f>
        <v/>
      </c>
      <c r="F545" s="90" t="str">
        <f t="shared" ca="1" si="52"/>
        <v/>
      </c>
      <c r="G545" s="89" t="str">
        <f t="shared" ca="1" si="53"/>
        <v/>
      </c>
      <c r="H545" s="90" t="str">
        <f ca="1">+IF(G545&lt;&gt;"",G545/(COUNT(C545:$C$1217)),"")</f>
        <v/>
      </c>
      <c r="I545" s="89" t="str">
        <f t="shared" ca="1" si="56"/>
        <v/>
      </c>
    </row>
    <row r="546" spans="1:9" x14ac:dyDescent="0.25">
      <c r="A546" s="31">
        <v>529</v>
      </c>
      <c r="B546" s="81" t="str">
        <f t="shared" ca="1" si="54"/>
        <v/>
      </c>
      <c r="C546" s="82" t="str">
        <f t="shared" ca="1" si="55"/>
        <v/>
      </c>
      <c r="D546" s="89" t="str">
        <f t="shared" ca="1" si="51"/>
        <v/>
      </c>
      <c r="E546" s="90" t="str">
        <f ca="1">+IF(D546&lt;&gt;"",D546*VLOOKUP(YEAR($C546),'Proyecciones DTF'!$B$4:$Y$112,3),"")</f>
        <v/>
      </c>
      <c r="F546" s="90" t="str">
        <f t="shared" ca="1" si="52"/>
        <v/>
      </c>
      <c r="G546" s="89" t="str">
        <f t="shared" ca="1" si="53"/>
        <v/>
      </c>
      <c r="H546" s="90" t="str">
        <f ca="1">+IF(G546&lt;&gt;"",G546/(COUNT(C546:$C$1217)),"")</f>
        <v/>
      </c>
      <c r="I546" s="89" t="str">
        <f t="shared" ca="1" si="56"/>
        <v/>
      </c>
    </row>
    <row r="547" spans="1:9" x14ac:dyDescent="0.25">
      <c r="A547" s="31">
        <v>530</v>
      </c>
      <c r="B547" s="81" t="str">
        <f t="shared" ca="1" si="54"/>
        <v/>
      </c>
      <c r="C547" s="82" t="str">
        <f t="shared" ca="1" si="55"/>
        <v/>
      </c>
      <c r="D547" s="89" t="str">
        <f t="shared" ca="1" si="51"/>
        <v/>
      </c>
      <c r="E547" s="90" t="str">
        <f ca="1">+IF(D547&lt;&gt;"",D547*VLOOKUP(YEAR($C547),'Proyecciones DTF'!$B$4:$Y$112,3),"")</f>
        <v/>
      </c>
      <c r="F547" s="90" t="str">
        <f t="shared" ca="1" si="52"/>
        <v/>
      </c>
      <c r="G547" s="89" t="str">
        <f t="shared" ca="1" si="53"/>
        <v/>
      </c>
      <c r="H547" s="90" t="str">
        <f ca="1">+IF(G547&lt;&gt;"",G547/(COUNT(C547:$C$1217)),"")</f>
        <v/>
      </c>
      <c r="I547" s="89" t="str">
        <f t="shared" ca="1" si="56"/>
        <v/>
      </c>
    </row>
    <row r="548" spans="1:9" x14ac:dyDescent="0.25">
      <c r="A548" s="31">
        <v>531</v>
      </c>
      <c r="B548" s="81" t="str">
        <f t="shared" ca="1" si="54"/>
        <v/>
      </c>
      <c r="C548" s="82" t="str">
        <f t="shared" ca="1" si="55"/>
        <v/>
      </c>
      <c r="D548" s="89" t="str">
        <f t="shared" ca="1" si="51"/>
        <v/>
      </c>
      <c r="E548" s="90" t="str">
        <f ca="1">+IF(D548&lt;&gt;"",D548*VLOOKUP(YEAR($C548),'Proyecciones DTF'!$B$4:$Y$112,3),"")</f>
        <v/>
      </c>
      <c r="F548" s="90" t="str">
        <f t="shared" ca="1" si="52"/>
        <v/>
      </c>
      <c r="G548" s="89" t="str">
        <f t="shared" ca="1" si="53"/>
        <v/>
      </c>
      <c r="H548" s="90" t="str">
        <f ca="1">+IF(G548&lt;&gt;"",G548/(COUNT(C548:$C$1217)),"")</f>
        <v/>
      </c>
      <c r="I548" s="89" t="str">
        <f t="shared" ca="1" si="56"/>
        <v/>
      </c>
    </row>
    <row r="549" spans="1:9" x14ac:dyDescent="0.25">
      <c r="A549" s="31">
        <v>532</v>
      </c>
      <c r="B549" s="81" t="str">
        <f t="shared" ca="1" si="54"/>
        <v/>
      </c>
      <c r="C549" s="82" t="str">
        <f t="shared" ca="1" si="55"/>
        <v/>
      </c>
      <c r="D549" s="89" t="str">
        <f t="shared" ca="1" si="51"/>
        <v/>
      </c>
      <c r="E549" s="90" t="str">
        <f ca="1">+IF(D549&lt;&gt;"",D549*VLOOKUP(YEAR($C549),'Proyecciones DTF'!$B$4:$Y$112,3),"")</f>
        <v/>
      </c>
      <c r="F549" s="90" t="str">
        <f t="shared" ca="1" si="52"/>
        <v/>
      </c>
      <c r="G549" s="89" t="str">
        <f t="shared" ca="1" si="53"/>
        <v/>
      </c>
      <c r="H549" s="90" t="str">
        <f ca="1">+IF(G549&lt;&gt;"",G549/(COUNT(C549:$C$1217)),"")</f>
        <v/>
      </c>
      <c r="I549" s="89" t="str">
        <f t="shared" ca="1" si="56"/>
        <v/>
      </c>
    </row>
    <row r="550" spans="1:9" x14ac:dyDescent="0.25">
      <c r="A550" s="31">
        <v>533</v>
      </c>
      <c r="B550" s="81" t="str">
        <f t="shared" ca="1" si="54"/>
        <v/>
      </c>
      <c r="C550" s="82" t="str">
        <f t="shared" ca="1" si="55"/>
        <v/>
      </c>
      <c r="D550" s="89" t="str">
        <f t="shared" ca="1" si="51"/>
        <v/>
      </c>
      <c r="E550" s="90" t="str">
        <f ca="1">+IF(D550&lt;&gt;"",D550*VLOOKUP(YEAR($C550),'Proyecciones DTF'!$B$4:$Y$112,3),"")</f>
        <v/>
      </c>
      <c r="F550" s="90" t="str">
        <f t="shared" ca="1" si="52"/>
        <v/>
      </c>
      <c r="G550" s="89" t="str">
        <f t="shared" ca="1" si="53"/>
        <v/>
      </c>
      <c r="H550" s="90" t="str">
        <f ca="1">+IF(G550&lt;&gt;"",G550/(COUNT(C550:$C$1217)),"")</f>
        <v/>
      </c>
      <c r="I550" s="89" t="str">
        <f t="shared" ca="1" si="56"/>
        <v/>
      </c>
    </row>
    <row r="551" spans="1:9" x14ac:dyDescent="0.25">
      <c r="A551" s="31">
        <v>534</v>
      </c>
      <c r="B551" s="81" t="str">
        <f t="shared" ca="1" si="54"/>
        <v/>
      </c>
      <c r="C551" s="82" t="str">
        <f t="shared" ca="1" si="55"/>
        <v/>
      </c>
      <c r="D551" s="89" t="str">
        <f t="shared" ca="1" si="51"/>
        <v/>
      </c>
      <c r="E551" s="90" t="str">
        <f ca="1">+IF(D551&lt;&gt;"",D551*VLOOKUP(YEAR($C551),'Proyecciones DTF'!$B$4:$Y$112,3),"")</f>
        <v/>
      </c>
      <c r="F551" s="90" t="str">
        <f t="shared" ca="1" si="52"/>
        <v/>
      </c>
      <c r="G551" s="89" t="str">
        <f t="shared" ca="1" si="53"/>
        <v/>
      </c>
      <c r="H551" s="90" t="str">
        <f ca="1">+IF(G551&lt;&gt;"",G551/(COUNT(C551:$C$1217)),"")</f>
        <v/>
      </c>
      <c r="I551" s="89" t="str">
        <f t="shared" ca="1" si="56"/>
        <v/>
      </c>
    </row>
    <row r="552" spans="1:9" x14ac:dyDescent="0.25">
      <c r="A552" s="31">
        <v>535</v>
      </c>
      <c r="B552" s="81" t="str">
        <f t="shared" ca="1" si="54"/>
        <v/>
      </c>
      <c r="C552" s="82" t="str">
        <f t="shared" ca="1" si="55"/>
        <v/>
      </c>
      <c r="D552" s="89" t="str">
        <f t="shared" ca="1" si="51"/>
        <v/>
      </c>
      <c r="E552" s="90" t="str">
        <f ca="1">+IF(D552&lt;&gt;"",D552*VLOOKUP(YEAR($C552),'Proyecciones DTF'!$B$4:$Y$112,3),"")</f>
        <v/>
      </c>
      <c r="F552" s="90" t="str">
        <f t="shared" ca="1" si="52"/>
        <v/>
      </c>
      <c r="G552" s="89" t="str">
        <f t="shared" ca="1" si="53"/>
        <v/>
      </c>
      <c r="H552" s="90" t="str">
        <f ca="1">+IF(G552&lt;&gt;"",G552/(COUNT(C552:$C$1217)),"")</f>
        <v/>
      </c>
      <c r="I552" s="89" t="str">
        <f t="shared" ca="1" si="56"/>
        <v/>
      </c>
    </row>
    <row r="553" spans="1:9" x14ac:dyDescent="0.25">
      <c r="A553" s="31">
        <v>536</v>
      </c>
      <c r="B553" s="81" t="str">
        <f t="shared" ca="1" si="54"/>
        <v/>
      </c>
      <c r="C553" s="82" t="str">
        <f t="shared" ca="1" si="55"/>
        <v/>
      </c>
      <c r="D553" s="89" t="str">
        <f t="shared" ca="1" si="51"/>
        <v/>
      </c>
      <c r="E553" s="90" t="str">
        <f ca="1">+IF(D553&lt;&gt;"",D553*VLOOKUP(YEAR($C553),'Proyecciones DTF'!$B$4:$Y$112,3),"")</f>
        <v/>
      </c>
      <c r="F553" s="90" t="str">
        <f t="shared" ca="1" si="52"/>
        <v/>
      </c>
      <c r="G553" s="89" t="str">
        <f t="shared" ca="1" si="53"/>
        <v/>
      </c>
      <c r="H553" s="90" t="str">
        <f ca="1">+IF(G553&lt;&gt;"",G553/(COUNT(C553:$C$1217)),"")</f>
        <v/>
      </c>
      <c r="I553" s="89" t="str">
        <f t="shared" ca="1" si="56"/>
        <v/>
      </c>
    </row>
    <row r="554" spans="1:9" x14ac:dyDescent="0.25">
      <c r="A554" s="31">
        <v>537</v>
      </c>
      <c r="B554" s="81" t="str">
        <f t="shared" ca="1" si="54"/>
        <v/>
      </c>
      <c r="C554" s="82" t="str">
        <f t="shared" ca="1" si="55"/>
        <v/>
      </c>
      <c r="D554" s="89" t="str">
        <f t="shared" ca="1" si="51"/>
        <v/>
      </c>
      <c r="E554" s="90" t="str">
        <f ca="1">+IF(D554&lt;&gt;"",D554*VLOOKUP(YEAR($C554),'Proyecciones DTF'!$B$4:$Y$112,3),"")</f>
        <v/>
      </c>
      <c r="F554" s="90" t="str">
        <f t="shared" ca="1" si="52"/>
        <v/>
      </c>
      <c r="G554" s="89" t="str">
        <f t="shared" ca="1" si="53"/>
        <v/>
      </c>
      <c r="H554" s="90" t="str">
        <f ca="1">+IF(G554&lt;&gt;"",G554/(COUNT(C554:$C$1217)),"")</f>
        <v/>
      </c>
      <c r="I554" s="89" t="str">
        <f t="shared" ca="1" si="56"/>
        <v/>
      </c>
    </row>
    <row r="555" spans="1:9" x14ac:dyDescent="0.25">
      <c r="A555" s="31">
        <v>538</v>
      </c>
      <c r="B555" s="81" t="str">
        <f t="shared" ca="1" si="54"/>
        <v/>
      </c>
      <c r="C555" s="82" t="str">
        <f t="shared" ca="1" si="55"/>
        <v/>
      </c>
      <c r="D555" s="89" t="str">
        <f t="shared" ca="1" si="51"/>
        <v/>
      </c>
      <c r="E555" s="90" t="str">
        <f ca="1">+IF(D555&lt;&gt;"",D555*VLOOKUP(YEAR($C555),'Proyecciones DTF'!$B$4:$Y$112,3),"")</f>
        <v/>
      </c>
      <c r="F555" s="90" t="str">
        <f t="shared" ca="1" si="52"/>
        <v/>
      </c>
      <c r="G555" s="89" t="str">
        <f t="shared" ca="1" si="53"/>
        <v/>
      </c>
      <c r="H555" s="90" t="str">
        <f ca="1">+IF(G555&lt;&gt;"",G555/(COUNT(C555:$C$1217)),"")</f>
        <v/>
      </c>
      <c r="I555" s="89" t="str">
        <f t="shared" ca="1" si="56"/>
        <v/>
      </c>
    </row>
    <row r="556" spans="1:9" x14ac:dyDescent="0.25">
      <c r="A556" s="31">
        <v>539</v>
      </c>
      <c r="B556" s="81" t="str">
        <f t="shared" ca="1" si="54"/>
        <v/>
      </c>
      <c r="C556" s="82" t="str">
        <f t="shared" ca="1" si="55"/>
        <v/>
      </c>
      <c r="D556" s="89" t="str">
        <f t="shared" ca="1" si="51"/>
        <v/>
      </c>
      <c r="E556" s="90" t="str">
        <f ca="1">+IF(D556&lt;&gt;"",D556*VLOOKUP(YEAR($C556),'Proyecciones DTF'!$B$4:$Y$112,3),"")</f>
        <v/>
      </c>
      <c r="F556" s="90" t="str">
        <f t="shared" ca="1" si="52"/>
        <v/>
      </c>
      <c r="G556" s="89" t="str">
        <f t="shared" ca="1" si="53"/>
        <v/>
      </c>
      <c r="H556" s="90" t="str">
        <f ca="1">+IF(G556&lt;&gt;"",G556/(COUNT(C556:$C$1217)),"")</f>
        <v/>
      </c>
      <c r="I556" s="89" t="str">
        <f t="shared" ca="1" si="56"/>
        <v/>
      </c>
    </row>
    <row r="557" spans="1:9" x14ac:dyDescent="0.25">
      <c r="A557" s="31">
        <v>540</v>
      </c>
      <c r="B557" s="81" t="str">
        <f t="shared" ca="1" si="54"/>
        <v/>
      </c>
      <c r="C557" s="82" t="str">
        <f t="shared" ca="1" si="55"/>
        <v/>
      </c>
      <c r="D557" s="89" t="str">
        <f t="shared" ca="1" si="51"/>
        <v/>
      </c>
      <c r="E557" s="90" t="str">
        <f ca="1">+IF(D557&lt;&gt;"",D557*VLOOKUP(YEAR($C557),'Proyecciones DTF'!$B$4:$Y$112,3),"")</f>
        <v/>
      </c>
      <c r="F557" s="90" t="str">
        <f t="shared" ca="1" si="52"/>
        <v/>
      </c>
      <c r="G557" s="89" t="str">
        <f t="shared" ca="1" si="53"/>
        <v/>
      </c>
      <c r="H557" s="90" t="str">
        <f ca="1">+IF(G557&lt;&gt;"",G557/(COUNT(C557:$C$1217)),"")</f>
        <v/>
      </c>
      <c r="I557" s="89" t="str">
        <f t="shared" ca="1" si="56"/>
        <v/>
      </c>
    </row>
    <row r="558" spans="1:9" x14ac:dyDescent="0.25">
      <c r="A558" s="31">
        <v>541</v>
      </c>
      <c r="B558" s="81" t="str">
        <f t="shared" ca="1" si="54"/>
        <v/>
      </c>
      <c r="C558" s="82" t="str">
        <f t="shared" ca="1" si="55"/>
        <v/>
      </c>
      <c r="D558" s="89" t="str">
        <f t="shared" ca="1" si="51"/>
        <v/>
      </c>
      <c r="E558" s="90" t="str">
        <f ca="1">+IF(D558&lt;&gt;"",D558*VLOOKUP(YEAR($C558),'Proyecciones DTF'!$B$4:$Y$112,3),"")</f>
        <v/>
      </c>
      <c r="F558" s="90" t="str">
        <f t="shared" ca="1" si="52"/>
        <v/>
      </c>
      <c r="G558" s="89" t="str">
        <f t="shared" ca="1" si="53"/>
        <v/>
      </c>
      <c r="H558" s="90" t="str">
        <f ca="1">+IF(G558&lt;&gt;"",G558/(COUNT(C558:$C$1217)),"")</f>
        <v/>
      </c>
      <c r="I558" s="89" t="str">
        <f t="shared" ca="1" si="56"/>
        <v/>
      </c>
    </row>
    <row r="559" spans="1:9" x14ac:dyDescent="0.25">
      <c r="A559" s="31">
        <v>542</v>
      </c>
      <c r="B559" s="81" t="str">
        <f t="shared" ca="1" si="54"/>
        <v/>
      </c>
      <c r="C559" s="82" t="str">
        <f t="shared" ca="1" si="55"/>
        <v/>
      </c>
      <c r="D559" s="89" t="str">
        <f t="shared" ca="1" si="51"/>
        <v/>
      </c>
      <c r="E559" s="90" t="str">
        <f ca="1">+IF(D559&lt;&gt;"",D559*VLOOKUP(YEAR($C559),'Proyecciones DTF'!$B$4:$Y$112,3),"")</f>
        <v/>
      </c>
      <c r="F559" s="90" t="str">
        <f t="shared" ca="1" si="52"/>
        <v/>
      </c>
      <c r="G559" s="89" t="str">
        <f t="shared" ca="1" si="53"/>
        <v/>
      </c>
      <c r="H559" s="90" t="str">
        <f ca="1">+IF(G559&lt;&gt;"",G559/(COUNT(C559:$C$1217)),"")</f>
        <v/>
      </c>
      <c r="I559" s="89" t="str">
        <f t="shared" ca="1" si="56"/>
        <v/>
      </c>
    </row>
    <row r="560" spans="1:9" x14ac:dyDescent="0.25">
      <c r="A560" s="31">
        <v>543</v>
      </c>
      <c r="B560" s="81" t="str">
        <f t="shared" ca="1" si="54"/>
        <v/>
      </c>
      <c r="C560" s="82" t="str">
        <f t="shared" ca="1" si="55"/>
        <v/>
      </c>
      <c r="D560" s="89" t="str">
        <f t="shared" ca="1" si="51"/>
        <v/>
      </c>
      <c r="E560" s="90" t="str">
        <f ca="1">+IF(D560&lt;&gt;"",D560*VLOOKUP(YEAR($C560),'Proyecciones DTF'!$B$4:$Y$112,3),"")</f>
        <v/>
      </c>
      <c r="F560" s="90" t="str">
        <f t="shared" ca="1" si="52"/>
        <v/>
      </c>
      <c r="G560" s="89" t="str">
        <f t="shared" ca="1" si="53"/>
        <v/>
      </c>
      <c r="H560" s="90" t="str">
        <f ca="1">+IF(G560&lt;&gt;"",G560/(COUNT(C560:$C$1217)),"")</f>
        <v/>
      </c>
      <c r="I560" s="89" t="str">
        <f t="shared" ca="1" si="56"/>
        <v/>
      </c>
    </row>
    <row r="561" spans="1:9" x14ac:dyDescent="0.25">
      <c r="A561" s="31">
        <v>544</v>
      </c>
      <c r="B561" s="81" t="str">
        <f t="shared" ca="1" si="54"/>
        <v/>
      </c>
      <c r="C561" s="82" t="str">
        <f t="shared" ca="1" si="55"/>
        <v/>
      </c>
      <c r="D561" s="89" t="str">
        <f t="shared" ca="1" si="51"/>
        <v/>
      </c>
      <c r="E561" s="90" t="str">
        <f ca="1">+IF(D561&lt;&gt;"",D561*VLOOKUP(YEAR($C561),'Proyecciones DTF'!$B$4:$Y$112,3),"")</f>
        <v/>
      </c>
      <c r="F561" s="90" t="str">
        <f t="shared" ca="1" si="52"/>
        <v/>
      </c>
      <c r="G561" s="89" t="str">
        <f t="shared" ca="1" si="53"/>
        <v/>
      </c>
      <c r="H561" s="90" t="str">
        <f ca="1">+IF(G561&lt;&gt;"",G561/(COUNT(C561:$C$1217)),"")</f>
        <v/>
      </c>
      <c r="I561" s="89" t="str">
        <f t="shared" ca="1" si="56"/>
        <v/>
      </c>
    </row>
    <row r="562" spans="1:9" x14ac:dyDescent="0.25">
      <c r="A562" s="31">
        <v>545</v>
      </c>
      <c r="B562" s="81" t="str">
        <f t="shared" ca="1" si="54"/>
        <v/>
      </c>
      <c r="C562" s="82" t="str">
        <f t="shared" ca="1" si="55"/>
        <v/>
      </c>
      <c r="D562" s="89" t="str">
        <f t="shared" ca="1" si="51"/>
        <v/>
      </c>
      <c r="E562" s="90" t="str">
        <f ca="1">+IF(D562&lt;&gt;"",D562*VLOOKUP(YEAR($C562),'Proyecciones DTF'!$B$4:$Y$112,3),"")</f>
        <v/>
      </c>
      <c r="F562" s="90" t="str">
        <f t="shared" ca="1" si="52"/>
        <v/>
      </c>
      <c r="G562" s="89" t="str">
        <f t="shared" ca="1" si="53"/>
        <v/>
      </c>
      <c r="H562" s="90" t="str">
        <f ca="1">+IF(G562&lt;&gt;"",G562/(COUNT(C562:$C$1217)),"")</f>
        <v/>
      </c>
      <c r="I562" s="89" t="str">
        <f t="shared" ca="1" si="56"/>
        <v/>
      </c>
    </row>
    <row r="563" spans="1:9" x14ac:dyDescent="0.25">
      <c r="A563" s="31">
        <v>546</v>
      </c>
      <c r="B563" s="81" t="str">
        <f t="shared" ca="1" si="54"/>
        <v/>
      </c>
      <c r="C563" s="82" t="str">
        <f t="shared" ca="1" si="55"/>
        <v/>
      </c>
      <c r="D563" s="89" t="str">
        <f t="shared" ca="1" si="51"/>
        <v/>
      </c>
      <c r="E563" s="90" t="str">
        <f ca="1">+IF(D563&lt;&gt;"",D563*VLOOKUP(YEAR($C563),'Proyecciones DTF'!$B$4:$Y$112,3),"")</f>
        <v/>
      </c>
      <c r="F563" s="90" t="str">
        <f t="shared" ca="1" si="52"/>
        <v/>
      </c>
      <c r="G563" s="89" t="str">
        <f t="shared" ca="1" si="53"/>
        <v/>
      </c>
      <c r="H563" s="90" t="str">
        <f ca="1">+IF(G563&lt;&gt;"",G563/(COUNT(C563:$C$1217)),"")</f>
        <v/>
      </c>
      <c r="I563" s="89" t="str">
        <f t="shared" ca="1" si="56"/>
        <v/>
      </c>
    </row>
    <row r="564" spans="1:9" x14ac:dyDescent="0.25">
      <c r="A564" s="31">
        <v>547</v>
      </c>
      <c r="B564" s="81" t="str">
        <f t="shared" ca="1" si="54"/>
        <v/>
      </c>
      <c r="C564" s="82" t="str">
        <f t="shared" ca="1" si="55"/>
        <v/>
      </c>
      <c r="D564" s="89" t="str">
        <f t="shared" ca="1" si="51"/>
        <v/>
      </c>
      <c r="E564" s="90" t="str">
        <f ca="1">+IF(D564&lt;&gt;"",D564*VLOOKUP(YEAR($C564),'Proyecciones DTF'!$B$4:$Y$112,3),"")</f>
        <v/>
      </c>
      <c r="F564" s="90" t="str">
        <f t="shared" ca="1" si="52"/>
        <v/>
      </c>
      <c r="G564" s="89" t="str">
        <f t="shared" ca="1" si="53"/>
        <v/>
      </c>
      <c r="H564" s="90" t="str">
        <f ca="1">+IF(G564&lt;&gt;"",G564/(COUNT(C564:$C$1217)),"")</f>
        <v/>
      </c>
      <c r="I564" s="89" t="str">
        <f t="shared" ca="1" si="56"/>
        <v/>
      </c>
    </row>
    <row r="565" spans="1:9" x14ac:dyDescent="0.25">
      <c r="A565" s="31">
        <v>548</v>
      </c>
      <c r="B565" s="81" t="str">
        <f t="shared" ca="1" si="54"/>
        <v/>
      </c>
      <c r="C565" s="82" t="str">
        <f t="shared" ca="1" si="55"/>
        <v/>
      </c>
      <c r="D565" s="89" t="str">
        <f t="shared" ca="1" si="51"/>
        <v/>
      </c>
      <c r="E565" s="90" t="str">
        <f ca="1">+IF(D565&lt;&gt;"",D565*VLOOKUP(YEAR($C565),'Proyecciones DTF'!$B$4:$Y$112,3),"")</f>
        <v/>
      </c>
      <c r="F565" s="90" t="str">
        <f t="shared" ca="1" si="52"/>
        <v/>
      </c>
      <c r="G565" s="89" t="str">
        <f t="shared" ca="1" si="53"/>
        <v/>
      </c>
      <c r="H565" s="90" t="str">
        <f ca="1">+IF(G565&lt;&gt;"",G565/(COUNT(C565:$C$1217)),"")</f>
        <v/>
      </c>
      <c r="I565" s="89" t="str">
        <f t="shared" ca="1" si="56"/>
        <v/>
      </c>
    </row>
    <row r="566" spans="1:9" x14ac:dyDescent="0.25">
      <c r="A566" s="31">
        <v>549</v>
      </c>
      <c r="B566" s="81" t="str">
        <f t="shared" ca="1" si="54"/>
        <v/>
      </c>
      <c r="C566" s="82" t="str">
        <f t="shared" ca="1" si="55"/>
        <v/>
      </c>
      <c r="D566" s="89" t="str">
        <f t="shared" ca="1" si="51"/>
        <v/>
      </c>
      <c r="E566" s="90" t="str">
        <f ca="1">+IF(D566&lt;&gt;"",D566*VLOOKUP(YEAR($C566),'Proyecciones DTF'!$B$4:$Y$112,3),"")</f>
        <v/>
      </c>
      <c r="F566" s="90" t="str">
        <f t="shared" ca="1" si="52"/>
        <v/>
      </c>
      <c r="G566" s="89" t="str">
        <f t="shared" ca="1" si="53"/>
        <v/>
      </c>
      <c r="H566" s="90" t="str">
        <f ca="1">+IF(G566&lt;&gt;"",G566/(COUNT(C566:$C$1217)),"")</f>
        <v/>
      </c>
      <c r="I566" s="89" t="str">
        <f t="shared" ca="1" si="56"/>
        <v/>
      </c>
    </row>
    <row r="567" spans="1:9" x14ac:dyDescent="0.25">
      <c r="A567" s="31">
        <v>550</v>
      </c>
      <c r="B567" s="81" t="str">
        <f t="shared" ca="1" si="54"/>
        <v/>
      </c>
      <c r="C567" s="82" t="str">
        <f t="shared" ca="1" si="55"/>
        <v/>
      </c>
      <c r="D567" s="89" t="str">
        <f t="shared" ca="1" si="51"/>
        <v/>
      </c>
      <c r="E567" s="90" t="str">
        <f ca="1">+IF(D567&lt;&gt;"",D567*VLOOKUP(YEAR($C567),'Proyecciones DTF'!$B$4:$Y$112,3),"")</f>
        <v/>
      </c>
      <c r="F567" s="90" t="str">
        <f t="shared" ca="1" si="52"/>
        <v/>
      </c>
      <c r="G567" s="89" t="str">
        <f t="shared" ca="1" si="53"/>
        <v/>
      </c>
      <c r="H567" s="90" t="str">
        <f ca="1">+IF(G567&lt;&gt;"",G567/(COUNT(C567:$C$1217)),"")</f>
        <v/>
      </c>
      <c r="I567" s="89" t="str">
        <f t="shared" ca="1" si="56"/>
        <v/>
      </c>
    </row>
    <row r="568" spans="1:9" x14ac:dyDescent="0.25">
      <c r="A568" s="31">
        <v>551</v>
      </c>
      <c r="B568" s="81" t="str">
        <f t="shared" ca="1" si="54"/>
        <v/>
      </c>
      <c r="C568" s="82" t="str">
        <f t="shared" ca="1" si="55"/>
        <v/>
      </c>
      <c r="D568" s="89" t="str">
        <f t="shared" ca="1" si="51"/>
        <v/>
      </c>
      <c r="E568" s="90" t="str">
        <f ca="1">+IF(D568&lt;&gt;"",D568*VLOOKUP(YEAR($C568),'Proyecciones DTF'!$B$4:$Y$112,3),"")</f>
        <v/>
      </c>
      <c r="F568" s="90" t="str">
        <f t="shared" ca="1" si="52"/>
        <v/>
      </c>
      <c r="G568" s="89" t="str">
        <f t="shared" ca="1" si="53"/>
        <v/>
      </c>
      <c r="H568" s="90" t="str">
        <f ca="1">+IF(G568&lt;&gt;"",G568/(COUNT(C568:$C$1217)),"")</f>
        <v/>
      </c>
      <c r="I568" s="89" t="str">
        <f t="shared" ca="1" si="56"/>
        <v/>
      </c>
    </row>
    <row r="569" spans="1:9" x14ac:dyDescent="0.25">
      <c r="A569" s="31">
        <v>552</v>
      </c>
      <c r="B569" s="81" t="str">
        <f t="shared" ca="1" si="54"/>
        <v/>
      </c>
      <c r="C569" s="82" t="str">
        <f t="shared" ca="1" si="55"/>
        <v/>
      </c>
      <c r="D569" s="89" t="str">
        <f t="shared" ca="1" si="51"/>
        <v/>
      </c>
      <c r="E569" s="90" t="str">
        <f ca="1">+IF(D569&lt;&gt;"",D569*VLOOKUP(YEAR($C569),'Proyecciones DTF'!$B$4:$Y$112,3),"")</f>
        <v/>
      </c>
      <c r="F569" s="90" t="str">
        <f t="shared" ca="1" si="52"/>
        <v/>
      </c>
      <c r="G569" s="89" t="str">
        <f t="shared" ca="1" si="53"/>
        <v/>
      </c>
      <c r="H569" s="90" t="str">
        <f ca="1">+IF(G569&lt;&gt;"",G569/(COUNT(C569:$C$1217)),"")</f>
        <v/>
      </c>
      <c r="I569" s="89" t="str">
        <f t="shared" ca="1" si="56"/>
        <v/>
      </c>
    </row>
    <row r="570" spans="1:9" x14ac:dyDescent="0.25">
      <c r="A570" s="31">
        <v>553</v>
      </c>
      <c r="B570" s="81" t="str">
        <f t="shared" ca="1" si="54"/>
        <v/>
      </c>
      <c r="C570" s="82" t="str">
        <f t="shared" ca="1" si="55"/>
        <v/>
      </c>
      <c r="D570" s="89" t="str">
        <f t="shared" ca="1" si="51"/>
        <v/>
      </c>
      <c r="E570" s="90" t="str">
        <f ca="1">+IF(D570&lt;&gt;"",D570*VLOOKUP(YEAR($C570),'Proyecciones DTF'!$B$4:$Y$112,3),"")</f>
        <v/>
      </c>
      <c r="F570" s="90" t="str">
        <f t="shared" ca="1" si="52"/>
        <v/>
      </c>
      <c r="G570" s="89" t="str">
        <f t="shared" ca="1" si="53"/>
        <v/>
      </c>
      <c r="H570" s="90" t="str">
        <f ca="1">+IF(G570&lt;&gt;"",G570/(COUNT(C570:$C$1217)),"")</f>
        <v/>
      </c>
      <c r="I570" s="89" t="str">
        <f t="shared" ca="1" si="56"/>
        <v/>
      </c>
    </row>
    <row r="571" spans="1:9" x14ac:dyDescent="0.25">
      <c r="A571" s="31">
        <v>554</v>
      </c>
      <c r="B571" s="81" t="str">
        <f t="shared" ca="1" si="54"/>
        <v/>
      </c>
      <c r="C571" s="82" t="str">
        <f t="shared" ca="1" si="55"/>
        <v/>
      </c>
      <c r="D571" s="89" t="str">
        <f t="shared" ca="1" si="51"/>
        <v/>
      </c>
      <c r="E571" s="90" t="str">
        <f ca="1">+IF(D571&lt;&gt;"",D571*VLOOKUP(YEAR($C571),'Proyecciones DTF'!$B$4:$Y$112,3),"")</f>
        <v/>
      </c>
      <c r="F571" s="90" t="str">
        <f t="shared" ca="1" si="52"/>
        <v/>
      </c>
      <c r="G571" s="89" t="str">
        <f t="shared" ca="1" si="53"/>
        <v/>
      </c>
      <c r="H571" s="90" t="str">
        <f ca="1">+IF(G571&lt;&gt;"",G571/(COUNT(C571:$C$1217)),"")</f>
        <v/>
      </c>
      <c r="I571" s="89" t="str">
        <f t="shared" ca="1" si="56"/>
        <v/>
      </c>
    </row>
    <row r="572" spans="1:9" x14ac:dyDescent="0.25">
      <c r="A572" s="31">
        <v>555</v>
      </c>
      <c r="B572" s="81" t="str">
        <f t="shared" ca="1" si="54"/>
        <v/>
      </c>
      <c r="C572" s="82" t="str">
        <f t="shared" ca="1" si="55"/>
        <v/>
      </c>
      <c r="D572" s="89" t="str">
        <f t="shared" ca="1" si="51"/>
        <v/>
      </c>
      <c r="E572" s="90" t="str">
        <f ca="1">+IF(D572&lt;&gt;"",D572*VLOOKUP(YEAR($C572),'Proyecciones DTF'!$B$4:$Y$112,3),"")</f>
        <v/>
      </c>
      <c r="F572" s="90" t="str">
        <f t="shared" ca="1" si="52"/>
        <v/>
      </c>
      <c r="G572" s="89" t="str">
        <f t="shared" ca="1" si="53"/>
        <v/>
      </c>
      <c r="H572" s="90" t="str">
        <f ca="1">+IF(G572&lt;&gt;"",G572/(COUNT(C572:$C$1217)),"")</f>
        <v/>
      </c>
      <c r="I572" s="89" t="str">
        <f t="shared" ca="1" si="56"/>
        <v/>
      </c>
    </row>
    <row r="573" spans="1:9" x14ac:dyDescent="0.25">
      <c r="A573" s="31">
        <v>556</v>
      </c>
      <c r="B573" s="81" t="str">
        <f t="shared" ca="1" si="54"/>
        <v/>
      </c>
      <c r="C573" s="82" t="str">
        <f t="shared" ca="1" si="55"/>
        <v/>
      </c>
      <c r="D573" s="89" t="str">
        <f t="shared" ca="1" si="51"/>
        <v/>
      </c>
      <c r="E573" s="90" t="str">
        <f ca="1">+IF(D573&lt;&gt;"",D573*VLOOKUP(YEAR($C573),'Proyecciones DTF'!$B$4:$Y$112,3),"")</f>
        <v/>
      </c>
      <c r="F573" s="90" t="str">
        <f t="shared" ca="1" si="52"/>
        <v/>
      </c>
      <c r="G573" s="89" t="str">
        <f t="shared" ca="1" si="53"/>
        <v/>
      </c>
      <c r="H573" s="90" t="str">
        <f ca="1">+IF(G573&lt;&gt;"",G573/(COUNT(C573:$C$1217)),"")</f>
        <v/>
      </c>
      <c r="I573" s="89" t="str">
        <f t="shared" ca="1" si="56"/>
        <v/>
      </c>
    </row>
    <row r="574" spans="1:9" x14ac:dyDescent="0.25">
      <c r="A574" s="31">
        <v>557</v>
      </c>
      <c r="B574" s="81" t="str">
        <f t="shared" ca="1" si="54"/>
        <v/>
      </c>
      <c r="C574" s="82" t="str">
        <f t="shared" ca="1" si="55"/>
        <v/>
      </c>
      <c r="D574" s="89" t="str">
        <f t="shared" ca="1" si="51"/>
        <v/>
      </c>
      <c r="E574" s="90" t="str">
        <f ca="1">+IF(D574&lt;&gt;"",D574*VLOOKUP(YEAR($C574),'Proyecciones DTF'!$B$4:$Y$112,3),"")</f>
        <v/>
      </c>
      <c r="F574" s="90" t="str">
        <f t="shared" ca="1" si="52"/>
        <v/>
      </c>
      <c r="G574" s="89" t="str">
        <f t="shared" ca="1" si="53"/>
        <v/>
      </c>
      <c r="H574" s="90" t="str">
        <f ca="1">+IF(G574&lt;&gt;"",G574/(COUNT(C574:$C$1217)),"")</f>
        <v/>
      </c>
      <c r="I574" s="89" t="str">
        <f t="shared" ca="1" si="56"/>
        <v/>
      </c>
    </row>
    <row r="575" spans="1:9" x14ac:dyDescent="0.25">
      <c r="A575" s="31">
        <v>558</v>
      </c>
      <c r="B575" s="81" t="str">
        <f t="shared" ca="1" si="54"/>
        <v/>
      </c>
      <c r="C575" s="82" t="str">
        <f t="shared" ca="1" si="55"/>
        <v/>
      </c>
      <c r="D575" s="89" t="str">
        <f t="shared" ca="1" si="51"/>
        <v/>
      </c>
      <c r="E575" s="90" t="str">
        <f ca="1">+IF(D575&lt;&gt;"",D575*VLOOKUP(YEAR($C575),'Proyecciones DTF'!$B$4:$Y$112,3),"")</f>
        <v/>
      </c>
      <c r="F575" s="90" t="str">
        <f t="shared" ca="1" si="52"/>
        <v/>
      </c>
      <c r="G575" s="89" t="str">
        <f t="shared" ca="1" si="53"/>
        <v/>
      </c>
      <c r="H575" s="90" t="str">
        <f ca="1">+IF(G575&lt;&gt;"",G575/(COUNT(C575:$C$1217)),"")</f>
        <v/>
      </c>
      <c r="I575" s="89" t="str">
        <f t="shared" ca="1" si="56"/>
        <v/>
      </c>
    </row>
    <row r="576" spans="1:9" x14ac:dyDescent="0.25">
      <c r="A576" s="31">
        <v>559</v>
      </c>
      <c r="B576" s="81" t="str">
        <f t="shared" ca="1" si="54"/>
        <v/>
      </c>
      <c r="C576" s="82" t="str">
        <f t="shared" ca="1" si="55"/>
        <v/>
      </c>
      <c r="D576" s="89" t="str">
        <f t="shared" ca="1" si="51"/>
        <v/>
      </c>
      <c r="E576" s="90" t="str">
        <f ca="1">+IF(D576&lt;&gt;"",D576*VLOOKUP(YEAR($C576),'Proyecciones DTF'!$B$4:$Y$112,3),"")</f>
        <v/>
      </c>
      <c r="F576" s="90" t="str">
        <f t="shared" ca="1" si="52"/>
        <v/>
      </c>
      <c r="G576" s="89" t="str">
        <f t="shared" ca="1" si="53"/>
        <v/>
      </c>
      <c r="H576" s="90" t="str">
        <f ca="1">+IF(G576&lt;&gt;"",G576/(COUNT(C576:$C$1217)),"")</f>
        <v/>
      </c>
      <c r="I576" s="89" t="str">
        <f t="shared" ca="1" si="56"/>
        <v/>
      </c>
    </row>
    <row r="577" spans="1:9" x14ac:dyDescent="0.25">
      <c r="A577" s="31">
        <v>560</v>
      </c>
      <c r="B577" s="81" t="str">
        <f t="shared" ca="1" si="54"/>
        <v/>
      </c>
      <c r="C577" s="82" t="str">
        <f t="shared" ca="1" si="55"/>
        <v/>
      </c>
      <c r="D577" s="89" t="str">
        <f t="shared" ca="1" si="51"/>
        <v/>
      </c>
      <c r="E577" s="90" t="str">
        <f ca="1">+IF(D577&lt;&gt;"",D577*VLOOKUP(YEAR($C577),'Proyecciones DTF'!$B$4:$Y$112,3),"")</f>
        <v/>
      </c>
      <c r="F577" s="90" t="str">
        <f t="shared" ca="1" si="52"/>
        <v/>
      </c>
      <c r="G577" s="89" t="str">
        <f t="shared" ca="1" si="53"/>
        <v/>
      </c>
      <c r="H577" s="90" t="str">
        <f ca="1">+IF(G577&lt;&gt;"",G577/(COUNT(C577:$C$1217)),"")</f>
        <v/>
      </c>
      <c r="I577" s="89" t="str">
        <f t="shared" ca="1" si="56"/>
        <v/>
      </c>
    </row>
    <row r="578" spans="1:9" x14ac:dyDescent="0.25">
      <c r="A578" s="31">
        <v>561</v>
      </c>
      <c r="B578" s="81" t="str">
        <f t="shared" ca="1" si="54"/>
        <v/>
      </c>
      <c r="C578" s="82" t="str">
        <f t="shared" ca="1" si="55"/>
        <v/>
      </c>
      <c r="D578" s="89" t="str">
        <f t="shared" ca="1" si="51"/>
        <v/>
      </c>
      <c r="E578" s="90" t="str">
        <f ca="1">+IF(D578&lt;&gt;"",D578*VLOOKUP(YEAR($C578),'Proyecciones DTF'!$B$4:$Y$112,3),"")</f>
        <v/>
      </c>
      <c r="F578" s="90" t="str">
        <f t="shared" ca="1" si="52"/>
        <v/>
      </c>
      <c r="G578" s="89" t="str">
        <f t="shared" ca="1" si="53"/>
        <v/>
      </c>
      <c r="H578" s="90" t="str">
        <f ca="1">+IF(G578&lt;&gt;"",G578/(COUNT(C578:$C$1217)),"")</f>
        <v/>
      </c>
      <c r="I578" s="89" t="str">
        <f t="shared" ca="1" si="56"/>
        <v/>
      </c>
    </row>
    <row r="579" spans="1:9" x14ac:dyDescent="0.25">
      <c r="A579" s="31">
        <v>562</v>
      </c>
      <c r="B579" s="81" t="str">
        <f t="shared" ca="1" si="54"/>
        <v/>
      </c>
      <c r="C579" s="82" t="str">
        <f t="shared" ca="1" si="55"/>
        <v/>
      </c>
      <c r="D579" s="89" t="str">
        <f t="shared" ca="1" si="51"/>
        <v/>
      </c>
      <c r="E579" s="90" t="str">
        <f ca="1">+IF(D579&lt;&gt;"",D579*VLOOKUP(YEAR($C579),'Proyecciones DTF'!$B$4:$Y$112,3),"")</f>
        <v/>
      </c>
      <c r="F579" s="90" t="str">
        <f t="shared" ca="1" si="52"/>
        <v/>
      </c>
      <c r="G579" s="89" t="str">
        <f t="shared" ca="1" si="53"/>
        <v/>
      </c>
      <c r="H579" s="90" t="str">
        <f ca="1">+IF(G579&lt;&gt;"",G579/(COUNT(C579:$C$1217)),"")</f>
        <v/>
      </c>
      <c r="I579" s="89" t="str">
        <f t="shared" ca="1" si="56"/>
        <v/>
      </c>
    </row>
    <row r="580" spans="1:9" x14ac:dyDescent="0.25">
      <c r="A580" s="31">
        <v>563</v>
      </c>
      <c r="B580" s="81" t="str">
        <f t="shared" ca="1" si="54"/>
        <v/>
      </c>
      <c r="C580" s="82" t="str">
        <f t="shared" ca="1" si="55"/>
        <v/>
      </c>
      <c r="D580" s="89" t="str">
        <f t="shared" ca="1" si="51"/>
        <v/>
      </c>
      <c r="E580" s="90" t="str">
        <f ca="1">+IF(D580&lt;&gt;"",D580*VLOOKUP(YEAR($C580),'Proyecciones DTF'!$B$4:$Y$112,3),"")</f>
        <v/>
      </c>
      <c r="F580" s="90" t="str">
        <f t="shared" ca="1" si="52"/>
        <v/>
      </c>
      <c r="G580" s="89" t="str">
        <f t="shared" ca="1" si="53"/>
        <v/>
      </c>
      <c r="H580" s="90" t="str">
        <f ca="1">+IF(G580&lt;&gt;"",G580/(COUNT(C580:$C$1217)),"")</f>
        <v/>
      </c>
      <c r="I580" s="89" t="str">
        <f t="shared" ca="1" si="56"/>
        <v/>
      </c>
    </row>
    <row r="581" spans="1:9" x14ac:dyDescent="0.25">
      <c r="A581" s="31">
        <v>564</v>
      </c>
      <c r="B581" s="81" t="str">
        <f t="shared" ca="1" si="54"/>
        <v/>
      </c>
      <c r="C581" s="82" t="str">
        <f t="shared" ca="1" si="55"/>
        <v/>
      </c>
      <c r="D581" s="89" t="str">
        <f t="shared" ca="1" si="51"/>
        <v/>
      </c>
      <c r="E581" s="90" t="str">
        <f ca="1">+IF(D581&lt;&gt;"",D581*VLOOKUP(YEAR($C581),'Proyecciones DTF'!$B$4:$Y$112,3),"")</f>
        <v/>
      </c>
      <c r="F581" s="90" t="str">
        <f t="shared" ca="1" si="52"/>
        <v/>
      </c>
      <c r="G581" s="89" t="str">
        <f t="shared" ca="1" si="53"/>
        <v/>
      </c>
      <c r="H581" s="90" t="str">
        <f ca="1">+IF(G581&lt;&gt;"",G581/(COUNT(C581:$C$1217)),"")</f>
        <v/>
      </c>
      <c r="I581" s="89" t="str">
        <f t="shared" ca="1" si="56"/>
        <v/>
      </c>
    </row>
    <row r="582" spans="1:9" x14ac:dyDescent="0.25">
      <c r="A582" s="31">
        <v>565</v>
      </c>
      <c r="B582" s="81" t="str">
        <f t="shared" ca="1" si="54"/>
        <v/>
      </c>
      <c r="C582" s="82" t="str">
        <f t="shared" ca="1" si="55"/>
        <v/>
      </c>
      <c r="D582" s="89" t="str">
        <f t="shared" ca="1" si="51"/>
        <v/>
      </c>
      <c r="E582" s="90" t="str">
        <f ca="1">+IF(D582&lt;&gt;"",D582*VLOOKUP(YEAR($C582),'Proyecciones DTF'!$B$4:$Y$112,3),"")</f>
        <v/>
      </c>
      <c r="F582" s="90" t="str">
        <f t="shared" ca="1" si="52"/>
        <v/>
      </c>
      <c r="G582" s="89" t="str">
        <f t="shared" ca="1" si="53"/>
        <v/>
      </c>
      <c r="H582" s="90" t="str">
        <f ca="1">+IF(G582&lt;&gt;"",G582/(COUNT(C582:$C$1217)),"")</f>
        <v/>
      </c>
      <c r="I582" s="89" t="str">
        <f t="shared" ca="1" si="56"/>
        <v/>
      </c>
    </row>
    <row r="583" spans="1:9" x14ac:dyDescent="0.25">
      <c r="A583" s="31">
        <v>566</v>
      </c>
      <c r="B583" s="81" t="str">
        <f t="shared" ca="1" si="54"/>
        <v/>
      </c>
      <c r="C583" s="82" t="str">
        <f t="shared" ca="1" si="55"/>
        <v/>
      </c>
      <c r="D583" s="89" t="str">
        <f t="shared" ca="1" si="51"/>
        <v/>
      </c>
      <c r="E583" s="90" t="str">
        <f ca="1">+IF(D583&lt;&gt;"",D583*VLOOKUP(YEAR($C583),'Proyecciones DTF'!$B$4:$Y$112,3),"")</f>
        <v/>
      </c>
      <c r="F583" s="90" t="str">
        <f t="shared" ca="1" si="52"/>
        <v/>
      </c>
      <c r="G583" s="89" t="str">
        <f t="shared" ca="1" si="53"/>
        <v/>
      </c>
      <c r="H583" s="90" t="str">
        <f ca="1">+IF(G583&lt;&gt;"",G583/(COUNT(C583:$C$1217)),"")</f>
        <v/>
      </c>
      <c r="I583" s="89" t="str">
        <f t="shared" ca="1" si="56"/>
        <v/>
      </c>
    </row>
    <row r="584" spans="1:9" x14ac:dyDescent="0.25">
      <c r="A584" s="31">
        <v>567</v>
      </c>
      <c r="B584" s="81" t="str">
        <f t="shared" ca="1" si="54"/>
        <v/>
      </c>
      <c r="C584" s="82" t="str">
        <f t="shared" ca="1" si="55"/>
        <v/>
      </c>
      <c r="D584" s="89" t="str">
        <f t="shared" ca="1" si="51"/>
        <v/>
      </c>
      <c r="E584" s="90" t="str">
        <f ca="1">+IF(D584&lt;&gt;"",D584*VLOOKUP(YEAR($C584),'Proyecciones DTF'!$B$4:$Y$112,3),"")</f>
        <v/>
      </c>
      <c r="F584" s="90" t="str">
        <f t="shared" ca="1" si="52"/>
        <v/>
      </c>
      <c r="G584" s="89" t="str">
        <f t="shared" ca="1" si="53"/>
        <v/>
      </c>
      <c r="H584" s="90" t="str">
        <f ca="1">+IF(G584&lt;&gt;"",G584/(COUNT(C584:$C$1217)),"")</f>
        <v/>
      </c>
      <c r="I584" s="89" t="str">
        <f t="shared" ca="1" si="56"/>
        <v/>
      </c>
    </row>
    <row r="585" spans="1:9" x14ac:dyDescent="0.25">
      <c r="A585" s="31">
        <v>568</v>
      </c>
      <c r="B585" s="81" t="str">
        <f t="shared" ca="1" si="54"/>
        <v/>
      </c>
      <c r="C585" s="82" t="str">
        <f t="shared" ca="1" si="55"/>
        <v/>
      </c>
      <c r="D585" s="89" t="str">
        <f t="shared" ca="1" si="51"/>
        <v/>
      </c>
      <c r="E585" s="90" t="str">
        <f ca="1">+IF(D585&lt;&gt;"",D585*VLOOKUP(YEAR($C585),'Proyecciones DTF'!$B$4:$Y$112,3),"")</f>
        <v/>
      </c>
      <c r="F585" s="90" t="str">
        <f t="shared" ca="1" si="52"/>
        <v/>
      </c>
      <c r="G585" s="89" t="str">
        <f t="shared" ca="1" si="53"/>
        <v/>
      </c>
      <c r="H585" s="90" t="str">
        <f ca="1">+IF(G585&lt;&gt;"",G585/(COUNT(C585:$C$1217)),"")</f>
        <v/>
      </c>
      <c r="I585" s="89" t="str">
        <f t="shared" ca="1" si="56"/>
        <v/>
      </c>
    </row>
    <row r="586" spans="1:9" x14ac:dyDescent="0.25">
      <c r="A586" s="31">
        <v>569</v>
      </c>
      <c r="B586" s="81" t="str">
        <f t="shared" ca="1" si="54"/>
        <v/>
      </c>
      <c r="C586" s="82" t="str">
        <f t="shared" ca="1" si="55"/>
        <v/>
      </c>
      <c r="D586" s="89" t="str">
        <f t="shared" ca="1" si="51"/>
        <v/>
      </c>
      <c r="E586" s="90" t="str">
        <f ca="1">+IF(D586&lt;&gt;"",D586*VLOOKUP(YEAR($C586),'Proyecciones DTF'!$B$4:$Y$112,3),"")</f>
        <v/>
      </c>
      <c r="F586" s="90" t="str">
        <f t="shared" ca="1" si="52"/>
        <v/>
      </c>
      <c r="G586" s="89" t="str">
        <f t="shared" ca="1" si="53"/>
        <v/>
      </c>
      <c r="H586" s="90" t="str">
        <f ca="1">+IF(G586&lt;&gt;"",G586/(COUNT(C586:$C$1217)),"")</f>
        <v/>
      </c>
      <c r="I586" s="89" t="str">
        <f t="shared" ca="1" si="56"/>
        <v/>
      </c>
    </row>
    <row r="587" spans="1:9" x14ac:dyDescent="0.25">
      <c r="A587" s="31">
        <v>570</v>
      </c>
      <c r="B587" s="81" t="str">
        <f t="shared" ca="1" si="54"/>
        <v/>
      </c>
      <c r="C587" s="82" t="str">
        <f t="shared" ca="1" si="55"/>
        <v/>
      </c>
      <c r="D587" s="89" t="str">
        <f t="shared" ca="1" si="51"/>
        <v/>
      </c>
      <c r="E587" s="90" t="str">
        <f ca="1">+IF(D587&lt;&gt;"",D587*VLOOKUP(YEAR($C587),'Proyecciones DTF'!$B$4:$Y$112,3),"")</f>
        <v/>
      </c>
      <c r="F587" s="90" t="str">
        <f t="shared" ca="1" si="52"/>
        <v/>
      </c>
      <c r="G587" s="89" t="str">
        <f t="shared" ca="1" si="53"/>
        <v/>
      </c>
      <c r="H587" s="90" t="str">
        <f ca="1">+IF(G587&lt;&gt;"",G587/(COUNT(C587:$C$1217)),"")</f>
        <v/>
      </c>
      <c r="I587" s="89" t="str">
        <f t="shared" ca="1" si="56"/>
        <v/>
      </c>
    </row>
    <row r="588" spans="1:9" x14ac:dyDescent="0.25">
      <c r="A588" s="31">
        <v>571</v>
      </c>
      <c r="B588" s="81" t="str">
        <f t="shared" ca="1" si="54"/>
        <v/>
      </c>
      <c r="C588" s="82" t="str">
        <f t="shared" ca="1" si="55"/>
        <v/>
      </c>
      <c r="D588" s="89" t="str">
        <f t="shared" ca="1" si="51"/>
        <v/>
      </c>
      <c r="E588" s="90" t="str">
        <f ca="1">+IF(D588&lt;&gt;"",D588*VLOOKUP(YEAR($C588),'Proyecciones DTF'!$B$4:$Y$112,3),"")</f>
        <v/>
      </c>
      <c r="F588" s="90" t="str">
        <f t="shared" ca="1" si="52"/>
        <v/>
      </c>
      <c r="G588" s="89" t="str">
        <f t="shared" ca="1" si="53"/>
        <v/>
      </c>
      <c r="H588" s="90" t="str">
        <f ca="1">+IF(G588&lt;&gt;"",G588/(COUNT(C588:$C$1217)),"")</f>
        <v/>
      </c>
      <c r="I588" s="89" t="str">
        <f t="shared" ca="1" si="56"/>
        <v/>
      </c>
    </row>
    <row r="589" spans="1:9" x14ac:dyDescent="0.25">
      <c r="A589" s="31">
        <v>572</v>
      </c>
      <c r="B589" s="81" t="str">
        <f t="shared" ca="1" si="54"/>
        <v/>
      </c>
      <c r="C589" s="82" t="str">
        <f t="shared" ca="1" si="55"/>
        <v/>
      </c>
      <c r="D589" s="89" t="str">
        <f t="shared" ca="1" si="51"/>
        <v/>
      </c>
      <c r="E589" s="90" t="str">
        <f ca="1">+IF(D589&lt;&gt;"",D589*VLOOKUP(YEAR($C589),'Proyecciones DTF'!$B$4:$Y$112,3),"")</f>
        <v/>
      </c>
      <c r="F589" s="90" t="str">
        <f t="shared" ca="1" si="52"/>
        <v/>
      </c>
      <c r="G589" s="89" t="str">
        <f t="shared" ca="1" si="53"/>
        <v/>
      </c>
      <c r="H589" s="90" t="str">
        <f ca="1">+IF(G589&lt;&gt;"",G589/(COUNT(C589:$C$1217)),"")</f>
        <v/>
      </c>
      <c r="I589" s="89" t="str">
        <f t="shared" ca="1" si="56"/>
        <v/>
      </c>
    </row>
    <row r="590" spans="1:9" x14ac:dyDescent="0.25">
      <c r="A590" s="31">
        <v>573</v>
      </c>
      <c r="B590" s="81" t="str">
        <f t="shared" ca="1" si="54"/>
        <v/>
      </c>
      <c r="C590" s="82" t="str">
        <f t="shared" ca="1" si="55"/>
        <v/>
      </c>
      <c r="D590" s="89" t="str">
        <f t="shared" ca="1" si="51"/>
        <v/>
      </c>
      <c r="E590" s="90" t="str">
        <f ca="1">+IF(D590&lt;&gt;"",D590*VLOOKUP(YEAR($C590),'Proyecciones DTF'!$B$4:$Y$112,3),"")</f>
        <v/>
      </c>
      <c r="F590" s="90" t="str">
        <f t="shared" ca="1" si="52"/>
        <v/>
      </c>
      <c r="G590" s="89" t="str">
        <f t="shared" ca="1" si="53"/>
        <v/>
      </c>
      <c r="H590" s="90" t="str">
        <f ca="1">+IF(G590&lt;&gt;"",G590/(COUNT(C590:$C$1217)),"")</f>
        <v/>
      </c>
      <c r="I590" s="89" t="str">
        <f t="shared" ca="1" si="56"/>
        <v/>
      </c>
    </row>
    <row r="591" spans="1:9" x14ac:dyDescent="0.25">
      <c r="A591" s="31">
        <v>574</v>
      </c>
      <c r="B591" s="81" t="str">
        <f t="shared" ca="1" si="54"/>
        <v/>
      </c>
      <c r="C591" s="82" t="str">
        <f t="shared" ca="1" si="55"/>
        <v/>
      </c>
      <c r="D591" s="89" t="str">
        <f t="shared" ca="1" si="51"/>
        <v/>
      </c>
      <c r="E591" s="90" t="str">
        <f ca="1">+IF(D591&lt;&gt;"",D591*VLOOKUP(YEAR($C591),'Proyecciones DTF'!$B$4:$Y$112,3),"")</f>
        <v/>
      </c>
      <c r="F591" s="90" t="str">
        <f t="shared" ca="1" si="52"/>
        <v/>
      </c>
      <c r="G591" s="89" t="str">
        <f t="shared" ca="1" si="53"/>
        <v/>
      </c>
      <c r="H591" s="90" t="str">
        <f ca="1">+IF(G591&lt;&gt;"",G591/(COUNT(C591:$C$1217)),"")</f>
        <v/>
      </c>
      <c r="I591" s="89" t="str">
        <f t="shared" ca="1" si="56"/>
        <v/>
      </c>
    </row>
    <row r="592" spans="1:9" x14ac:dyDescent="0.25">
      <c r="A592" s="31">
        <v>575</v>
      </c>
      <c r="B592" s="81" t="str">
        <f t="shared" ca="1" si="54"/>
        <v/>
      </c>
      <c r="C592" s="82" t="str">
        <f t="shared" ca="1" si="55"/>
        <v/>
      </c>
      <c r="D592" s="89" t="str">
        <f t="shared" ca="1" si="51"/>
        <v/>
      </c>
      <c r="E592" s="90" t="str">
        <f ca="1">+IF(D592&lt;&gt;"",D592*VLOOKUP(YEAR($C592),'Proyecciones DTF'!$B$4:$Y$112,3),"")</f>
        <v/>
      </c>
      <c r="F592" s="90" t="str">
        <f t="shared" ca="1" si="52"/>
        <v/>
      </c>
      <c r="G592" s="89" t="str">
        <f t="shared" ca="1" si="53"/>
        <v/>
      </c>
      <c r="H592" s="90" t="str">
        <f ca="1">+IF(G592&lt;&gt;"",G592/(COUNT(C592:$C$1217)),"")</f>
        <v/>
      </c>
      <c r="I592" s="89" t="str">
        <f t="shared" ca="1" si="56"/>
        <v/>
      </c>
    </row>
    <row r="593" spans="1:9" x14ac:dyDescent="0.25">
      <c r="A593" s="31">
        <v>576</v>
      </c>
      <c r="B593" s="81" t="str">
        <f t="shared" ca="1" si="54"/>
        <v/>
      </c>
      <c r="C593" s="82" t="str">
        <f t="shared" ca="1" si="55"/>
        <v/>
      </c>
      <c r="D593" s="89" t="str">
        <f t="shared" ca="1" si="51"/>
        <v/>
      </c>
      <c r="E593" s="90" t="str">
        <f ca="1">+IF(D593&lt;&gt;"",D593*VLOOKUP(YEAR($C593),'Proyecciones DTF'!$B$4:$Y$112,3),"")</f>
        <v/>
      </c>
      <c r="F593" s="90" t="str">
        <f t="shared" ca="1" si="52"/>
        <v/>
      </c>
      <c r="G593" s="89" t="str">
        <f t="shared" ca="1" si="53"/>
        <v/>
      </c>
      <c r="H593" s="90" t="str">
        <f ca="1">+IF(G593&lt;&gt;"",G593/(COUNT(C593:$C$1217)),"")</f>
        <v/>
      </c>
      <c r="I593" s="89" t="str">
        <f t="shared" ca="1" si="56"/>
        <v/>
      </c>
    </row>
    <row r="594" spans="1:9" x14ac:dyDescent="0.25">
      <c r="A594" s="31">
        <v>577</v>
      </c>
      <c r="B594" s="81" t="str">
        <f t="shared" ca="1" si="54"/>
        <v/>
      </c>
      <c r="C594" s="82" t="str">
        <f t="shared" ca="1" si="55"/>
        <v/>
      </c>
      <c r="D594" s="89" t="str">
        <f t="shared" ca="1" si="51"/>
        <v/>
      </c>
      <c r="E594" s="90" t="str">
        <f ca="1">+IF(D594&lt;&gt;"",D594*VLOOKUP(YEAR($C594),'Proyecciones DTF'!$B$4:$Y$112,3),"")</f>
        <v/>
      </c>
      <c r="F594" s="90" t="str">
        <f t="shared" ca="1" si="52"/>
        <v/>
      </c>
      <c r="G594" s="89" t="str">
        <f t="shared" ca="1" si="53"/>
        <v/>
      </c>
      <c r="H594" s="90" t="str">
        <f ca="1">+IF(G594&lt;&gt;"",G594/(COUNT(C594:$C$1217)),"")</f>
        <v/>
      </c>
      <c r="I594" s="89" t="str">
        <f t="shared" ca="1" si="56"/>
        <v/>
      </c>
    </row>
    <row r="595" spans="1:9" x14ac:dyDescent="0.25">
      <c r="A595" s="31">
        <v>578</v>
      </c>
      <c r="B595" s="81" t="str">
        <f t="shared" ca="1" si="54"/>
        <v/>
      </c>
      <c r="C595" s="82" t="str">
        <f t="shared" ca="1" si="55"/>
        <v/>
      </c>
      <c r="D595" s="89" t="str">
        <f t="shared" ref="D595:D658" ca="1" si="57">+IF(C595&lt;&gt;"",I594,"")</f>
        <v/>
      </c>
      <c r="E595" s="90" t="str">
        <f ca="1">+IF(D595&lt;&gt;"",D595*VLOOKUP(YEAR($C595),'Proyecciones DTF'!$B$4:$Y$112,3),"")</f>
        <v/>
      </c>
      <c r="F595" s="90" t="str">
        <f t="shared" ref="F595:F658" ca="1" si="58">+IF(E595&lt;&gt;"",+E595*(1-$C$15),"")</f>
        <v/>
      </c>
      <c r="G595" s="89" t="str">
        <f t="shared" ref="G595:G658" ca="1" si="59">+IF(F595&lt;&gt;"",D595+F595,"")</f>
        <v/>
      </c>
      <c r="H595" s="90" t="str">
        <f ca="1">+IF(G595&lt;&gt;"",G595/(COUNT(C595:$C$1217)),"")</f>
        <v/>
      </c>
      <c r="I595" s="89" t="str">
        <f t="shared" ca="1" si="56"/>
        <v/>
      </c>
    </row>
    <row r="596" spans="1:9" x14ac:dyDescent="0.25">
      <c r="A596" s="31">
        <v>579</v>
      </c>
      <c r="B596" s="81" t="str">
        <f t="shared" ca="1" si="54"/>
        <v/>
      </c>
      <c r="C596" s="82" t="str">
        <f t="shared" ca="1" si="55"/>
        <v/>
      </c>
      <c r="D596" s="89" t="str">
        <f t="shared" ca="1" si="57"/>
        <v/>
      </c>
      <c r="E596" s="90" t="str">
        <f ca="1">+IF(D596&lt;&gt;"",D596*VLOOKUP(YEAR($C596),'Proyecciones DTF'!$B$4:$Y$112,3),"")</f>
        <v/>
      </c>
      <c r="F596" s="90" t="str">
        <f t="shared" ca="1" si="58"/>
        <v/>
      </c>
      <c r="G596" s="89" t="str">
        <f t="shared" ca="1" si="59"/>
        <v/>
      </c>
      <c r="H596" s="90" t="str">
        <f ca="1">+IF(G596&lt;&gt;"",G596/(COUNT(C596:$C$1217)),"")</f>
        <v/>
      </c>
      <c r="I596" s="89" t="str">
        <f t="shared" ca="1" si="56"/>
        <v/>
      </c>
    </row>
    <row r="597" spans="1:9" x14ac:dyDescent="0.25">
      <c r="A597" s="31">
        <v>580</v>
      </c>
      <c r="B597" s="81" t="str">
        <f t="shared" ref="B597:B660" ca="1" si="60">+IF(C597&lt;&gt;"",YEAR(C597),"")</f>
        <v/>
      </c>
      <c r="C597" s="82" t="str">
        <f t="shared" ref="C597:C660" ca="1" si="61">+IF(EOMONTH($C$1,A597)&lt;=EOMONTH($C$1,$C$4*12),EOMONTH($C$1,A597),"")</f>
        <v/>
      </c>
      <c r="D597" s="89" t="str">
        <f t="shared" ca="1" si="57"/>
        <v/>
      </c>
      <c r="E597" s="90" t="str">
        <f ca="1">+IF(D597&lt;&gt;"",D597*VLOOKUP(YEAR($C597),'Proyecciones DTF'!$B$4:$Y$112,3),"")</f>
        <v/>
      </c>
      <c r="F597" s="90" t="str">
        <f t="shared" ca="1" si="58"/>
        <v/>
      </c>
      <c r="G597" s="89" t="str">
        <f t="shared" ca="1" si="59"/>
        <v/>
      </c>
      <c r="H597" s="90" t="str">
        <f ca="1">+IF(G597&lt;&gt;"",G597/(COUNT(C597:$C$1217)),"")</f>
        <v/>
      </c>
      <c r="I597" s="89" t="str">
        <f t="shared" ref="I597:I660" ca="1" si="62">+IF(H597&lt;&gt;"",G597-H597,"")</f>
        <v/>
      </c>
    </row>
    <row r="598" spans="1:9" x14ac:dyDescent="0.25">
      <c r="A598" s="31">
        <v>581</v>
      </c>
      <c r="B598" s="81" t="str">
        <f t="shared" ca="1" si="60"/>
        <v/>
      </c>
      <c r="C598" s="82" t="str">
        <f t="shared" ca="1" si="61"/>
        <v/>
      </c>
      <c r="D598" s="89" t="str">
        <f t="shared" ca="1" si="57"/>
        <v/>
      </c>
      <c r="E598" s="90" t="str">
        <f ca="1">+IF(D598&lt;&gt;"",D598*VLOOKUP(YEAR($C598),'Proyecciones DTF'!$B$4:$Y$112,3),"")</f>
        <v/>
      </c>
      <c r="F598" s="90" t="str">
        <f t="shared" ca="1" si="58"/>
        <v/>
      </c>
      <c r="G598" s="89" t="str">
        <f t="shared" ca="1" si="59"/>
        <v/>
      </c>
      <c r="H598" s="90" t="str">
        <f ca="1">+IF(G598&lt;&gt;"",G598/(COUNT(C598:$C$1217)),"")</f>
        <v/>
      </c>
      <c r="I598" s="89" t="str">
        <f t="shared" ca="1" si="62"/>
        <v/>
      </c>
    </row>
    <row r="599" spans="1:9" x14ac:dyDescent="0.25">
      <c r="A599" s="31">
        <v>582</v>
      </c>
      <c r="B599" s="81" t="str">
        <f t="shared" ca="1" si="60"/>
        <v/>
      </c>
      <c r="C599" s="82" t="str">
        <f t="shared" ca="1" si="61"/>
        <v/>
      </c>
      <c r="D599" s="89" t="str">
        <f t="shared" ca="1" si="57"/>
        <v/>
      </c>
      <c r="E599" s="90" t="str">
        <f ca="1">+IF(D599&lt;&gt;"",D599*VLOOKUP(YEAR($C599),'Proyecciones DTF'!$B$4:$Y$112,3),"")</f>
        <v/>
      </c>
      <c r="F599" s="90" t="str">
        <f t="shared" ca="1" si="58"/>
        <v/>
      </c>
      <c r="G599" s="89" t="str">
        <f t="shared" ca="1" si="59"/>
        <v/>
      </c>
      <c r="H599" s="90" t="str">
        <f ca="1">+IF(G599&lt;&gt;"",G599/(COUNT(C599:$C$1217)),"")</f>
        <v/>
      </c>
      <c r="I599" s="89" t="str">
        <f t="shared" ca="1" si="62"/>
        <v/>
      </c>
    </row>
    <row r="600" spans="1:9" x14ac:dyDescent="0.25">
      <c r="A600" s="31">
        <v>583</v>
      </c>
      <c r="B600" s="81" t="str">
        <f t="shared" ca="1" si="60"/>
        <v/>
      </c>
      <c r="C600" s="82" t="str">
        <f t="shared" ca="1" si="61"/>
        <v/>
      </c>
      <c r="D600" s="89" t="str">
        <f t="shared" ca="1" si="57"/>
        <v/>
      </c>
      <c r="E600" s="90" t="str">
        <f ca="1">+IF(D600&lt;&gt;"",D600*VLOOKUP(YEAR($C600),'Proyecciones DTF'!$B$4:$Y$112,3),"")</f>
        <v/>
      </c>
      <c r="F600" s="90" t="str">
        <f t="shared" ca="1" si="58"/>
        <v/>
      </c>
      <c r="G600" s="89" t="str">
        <f t="shared" ca="1" si="59"/>
        <v/>
      </c>
      <c r="H600" s="90" t="str">
        <f ca="1">+IF(G600&lt;&gt;"",G600/(COUNT(C600:$C$1217)),"")</f>
        <v/>
      </c>
      <c r="I600" s="89" t="str">
        <f t="shared" ca="1" si="62"/>
        <v/>
      </c>
    </row>
    <row r="601" spans="1:9" x14ac:dyDescent="0.25">
      <c r="A601" s="31">
        <v>584</v>
      </c>
      <c r="B601" s="81" t="str">
        <f t="shared" ca="1" si="60"/>
        <v/>
      </c>
      <c r="C601" s="82" t="str">
        <f t="shared" ca="1" si="61"/>
        <v/>
      </c>
      <c r="D601" s="89" t="str">
        <f t="shared" ca="1" si="57"/>
        <v/>
      </c>
      <c r="E601" s="90" t="str">
        <f ca="1">+IF(D601&lt;&gt;"",D601*VLOOKUP(YEAR($C601),'Proyecciones DTF'!$B$4:$Y$112,3),"")</f>
        <v/>
      </c>
      <c r="F601" s="90" t="str">
        <f t="shared" ca="1" si="58"/>
        <v/>
      </c>
      <c r="G601" s="89" t="str">
        <f t="shared" ca="1" si="59"/>
        <v/>
      </c>
      <c r="H601" s="90" t="str">
        <f ca="1">+IF(G601&lt;&gt;"",G601/(COUNT(C601:$C$1217)),"")</f>
        <v/>
      </c>
      <c r="I601" s="89" t="str">
        <f t="shared" ca="1" si="62"/>
        <v/>
      </c>
    </row>
    <row r="602" spans="1:9" x14ac:dyDescent="0.25">
      <c r="A602" s="31">
        <v>585</v>
      </c>
      <c r="B602" s="81" t="str">
        <f t="shared" ca="1" si="60"/>
        <v/>
      </c>
      <c r="C602" s="82" t="str">
        <f t="shared" ca="1" si="61"/>
        <v/>
      </c>
      <c r="D602" s="89" t="str">
        <f t="shared" ca="1" si="57"/>
        <v/>
      </c>
      <c r="E602" s="90" t="str">
        <f ca="1">+IF(D602&lt;&gt;"",D602*VLOOKUP(YEAR($C602),'Proyecciones DTF'!$B$4:$Y$112,3),"")</f>
        <v/>
      </c>
      <c r="F602" s="90" t="str">
        <f t="shared" ca="1" si="58"/>
        <v/>
      </c>
      <c r="G602" s="89" t="str">
        <f t="shared" ca="1" si="59"/>
        <v/>
      </c>
      <c r="H602" s="90" t="str">
        <f ca="1">+IF(G602&lt;&gt;"",G602/(COUNT(C602:$C$1217)),"")</f>
        <v/>
      </c>
      <c r="I602" s="89" t="str">
        <f t="shared" ca="1" si="62"/>
        <v/>
      </c>
    </row>
    <row r="603" spans="1:9" x14ac:dyDescent="0.25">
      <c r="A603" s="31">
        <v>586</v>
      </c>
      <c r="B603" s="81" t="str">
        <f t="shared" ca="1" si="60"/>
        <v/>
      </c>
      <c r="C603" s="82" t="str">
        <f t="shared" ca="1" si="61"/>
        <v/>
      </c>
      <c r="D603" s="89" t="str">
        <f t="shared" ca="1" si="57"/>
        <v/>
      </c>
      <c r="E603" s="90" t="str">
        <f ca="1">+IF(D603&lt;&gt;"",D603*VLOOKUP(YEAR($C603),'Proyecciones DTF'!$B$4:$Y$112,3),"")</f>
        <v/>
      </c>
      <c r="F603" s="90" t="str">
        <f t="shared" ca="1" si="58"/>
        <v/>
      </c>
      <c r="G603" s="89" t="str">
        <f t="shared" ca="1" si="59"/>
        <v/>
      </c>
      <c r="H603" s="90" t="str">
        <f ca="1">+IF(G603&lt;&gt;"",G603/(COUNT(C603:$C$1217)),"")</f>
        <v/>
      </c>
      <c r="I603" s="89" t="str">
        <f t="shared" ca="1" si="62"/>
        <v/>
      </c>
    </row>
    <row r="604" spans="1:9" x14ac:dyDescent="0.25">
      <c r="A604" s="31">
        <v>587</v>
      </c>
      <c r="B604" s="81" t="str">
        <f t="shared" ca="1" si="60"/>
        <v/>
      </c>
      <c r="C604" s="82" t="str">
        <f t="shared" ca="1" si="61"/>
        <v/>
      </c>
      <c r="D604" s="89" t="str">
        <f t="shared" ca="1" si="57"/>
        <v/>
      </c>
      <c r="E604" s="90" t="str">
        <f ca="1">+IF(D604&lt;&gt;"",D604*VLOOKUP(YEAR($C604),'Proyecciones DTF'!$B$4:$Y$112,3),"")</f>
        <v/>
      </c>
      <c r="F604" s="90" t="str">
        <f t="shared" ca="1" si="58"/>
        <v/>
      </c>
      <c r="G604" s="89" t="str">
        <f t="shared" ca="1" si="59"/>
        <v/>
      </c>
      <c r="H604" s="90" t="str">
        <f ca="1">+IF(G604&lt;&gt;"",G604/(COUNT(C604:$C$1217)),"")</f>
        <v/>
      </c>
      <c r="I604" s="89" t="str">
        <f t="shared" ca="1" si="62"/>
        <v/>
      </c>
    </row>
    <row r="605" spans="1:9" x14ac:dyDescent="0.25">
      <c r="A605" s="31">
        <v>588</v>
      </c>
      <c r="B605" s="81" t="str">
        <f t="shared" ca="1" si="60"/>
        <v/>
      </c>
      <c r="C605" s="82" t="str">
        <f t="shared" ca="1" si="61"/>
        <v/>
      </c>
      <c r="D605" s="89" t="str">
        <f t="shared" ca="1" si="57"/>
        <v/>
      </c>
      <c r="E605" s="90" t="str">
        <f ca="1">+IF(D605&lt;&gt;"",D605*VLOOKUP(YEAR($C605),'Proyecciones DTF'!$B$4:$Y$112,3),"")</f>
        <v/>
      </c>
      <c r="F605" s="90" t="str">
        <f t="shared" ca="1" si="58"/>
        <v/>
      </c>
      <c r="G605" s="89" t="str">
        <f t="shared" ca="1" si="59"/>
        <v/>
      </c>
      <c r="H605" s="90" t="str">
        <f ca="1">+IF(G605&lt;&gt;"",G605/(COUNT(C605:$C$1217)),"")</f>
        <v/>
      </c>
      <c r="I605" s="89" t="str">
        <f t="shared" ca="1" si="62"/>
        <v/>
      </c>
    </row>
    <row r="606" spans="1:9" x14ac:dyDescent="0.25">
      <c r="A606" s="31">
        <v>589</v>
      </c>
      <c r="B606" s="81" t="str">
        <f t="shared" ca="1" si="60"/>
        <v/>
      </c>
      <c r="C606" s="82" t="str">
        <f t="shared" ca="1" si="61"/>
        <v/>
      </c>
      <c r="D606" s="89" t="str">
        <f t="shared" ca="1" si="57"/>
        <v/>
      </c>
      <c r="E606" s="90" t="str">
        <f ca="1">+IF(D606&lt;&gt;"",D606*VLOOKUP(YEAR($C606),'Proyecciones DTF'!$B$4:$Y$112,3),"")</f>
        <v/>
      </c>
      <c r="F606" s="90" t="str">
        <f t="shared" ca="1" si="58"/>
        <v/>
      </c>
      <c r="G606" s="89" t="str">
        <f t="shared" ca="1" si="59"/>
        <v/>
      </c>
      <c r="H606" s="90" t="str">
        <f ca="1">+IF(G606&lt;&gt;"",G606/(COUNT(C606:$C$1217)),"")</f>
        <v/>
      </c>
      <c r="I606" s="89" t="str">
        <f t="shared" ca="1" si="62"/>
        <v/>
      </c>
    </row>
    <row r="607" spans="1:9" x14ac:dyDescent="0.25">
      <c r="A607" s="31">
        <v>590</v>
      </c>
      <c r="B607" s="81" t="str">
        <f t="shared" ca="1" si="60"/>
        <v/>
      </c>
      <c r="C607" s="82" t="str">
        <f t="shared" ca="1" si="61"/>
        <v/>
      </c>
      <c r="D607" s="89" t="str">
        <f t="shared" ca="1" si="57"/>
        <v/>
      </c>
      <c r="E607" s="90" t="str">
        <f ca="1">+IF(D607&lt;&gt;"",D607*VLOOKUP(YEAR($C607),'Proyecciones DTF'!$B$4:$Y$112,3),"")</f>
        <v/>
      </c>
      <c r="F607" s="90" t="str">
        <f t="shared" ca="1" si="58"/>
        <v/>
      </c>
      <c r="G607" s="89" t="str">
        <f t="shared" ca="1" si="59"/>
        <v/>
      </c>
      <c r="H607" s="90" t="str">
        <f ca="1">+IF(G607&lt;&gt;"",G607/(COUNT(C607:$C$1217)),"")</f>
        <v/>
      </c>
      <c r="I607" s="89" t="str">
        <f t="shared" ca="1" si="62"/>
        <v/>
      </c>
    </row>
    <row r="608" spans="1:9" x14ac:dyDescent="0.25">
      <c r="A608" s="31">
        <v>591</v>
      </c>
      <c r="B608" s="81" t="str">
        <f t="shared" ca="1" si="60"/>
        <v/>
      </c>
      <c r="C608" s="82" t="str">
        <f t="shared" ca="1" si="61"/>
        <v/>
      </c>
      <c r="D608" s="89" t="str">
        <f t="shared" ca="1" si="57"/>
        <v/>
      </c>
      <c r="E608" s="90" t="str">
        <f ca="1">+IF(D608&lt;&gt;"",D608*VLOOKUP(YEAR($C608),'Proyecciones DTF'!$B$4:$Y$112,3),"")</f>
        <v/>
      </c>
      <c r="F608" s="90" t="str">
        <f t="shared" ca="1" si="58"/>
        <v/>
      </c>
      <c r="G608" s="89" t="str">
        <f t="shared" ca="1" si="59"/>
        <v/>
      </c>
      <c r="H608" s="90" t="str">
        <f ca="1">+IF(G608&lt;&gt;"",G608/(COUNT(C608:$C$1217)),"")</f>
        <v/>
      </c>
      <c r="I608" s="89" t="str">
        <f t="shared" ca="1" si="62"/>
        <v/>
      </c>
    </row>
    <row r="609" spans="1:9" x14ac:dyDescent="0.25">
      <c r="A609" s="31">
        <v>592</v>
      </c>
      <c r="B609" s="81" t="str">
        <f t="shared" ca="1" si="60"/>
        <v/>
      </c>
      <c r="C609" s="82" t="str">
        <f t="shared" ca="1" si="61"/>
        <v/>
      </c>
      <c r="D609" s="89" t="str">
        <f t="shared" ca="1" si="57"/>
        <v/>
      </c>
      <c r="E609" s="90" t="str">
        <f ca="1">+IF(D609&lt;&gt;"",D609*VLOOKUP(YEAR($C609),'Proyecciones DTF'!$B$4:$Y$112,3),"")</f>
        <v/>
      </c>
      <c r="F609" s="90" t="str">
        <f t="shared" ca="1" si="58"/>
        <v/>
      </c>
      <c r="G609" s="89" t="str">
        <f t="shared" ca="1" si="59"/>
        <v/>
      </c>
      <c r="H609" s="90" t="str">
        <f ca="1">+IF(G609&lt;&gt;"",G609/(COUNT(C609:$C$1217)),"")</f>
        <v/>
      </c>
      <c r="I609" s="89" t="str">
        <f t="shared" ca="1" si="62"/>
        <v/>
      </c>
    </row>
    <row r="610" spans="1:9" x14ac:dyDescent="0.25">
      <c r="A610" s="31">
        <v>593</v>
      </c>
      <c r="B610" s="81" t="str">
        <f t="shared" ca="1" si="60"/>
        <v/>
      </c>
      <c r="C610" s="82" t="str">
        <f t="shared" ca="1" si="61"/>
        <v/>
      </c>
      <c r="D610" s="89" t="str">
        <f t="shared" ca="1" si="57"/>
        <v/>
      </c>
      <c r="E610" s="90" t="str">
        <f ca="1">+IF(D610&lt;&gt;"",D610*VLOOKUP(YEAR($C610),'Proyecciones DTF'!$B$4:$Y$112,3),"")</f>
        <v/>
      </c>
      <c r="F610" s="90" t="str">
        <f t="shared" ca="1" si="58"/>
        <v/>
      </c>
      <c r="G610" s="89" t="str">
        <f t="shared" ca="1" si="59"/>
        <v/>
      </c>
      <c r="H610" s="90" t="str">
        <f ca="1">+IF(G610&lt;&gt;"",G610/(COUNT(C610:$C$1217)),"")</f>
        <v/>
      </c>
      <c r="I610" s="89" t="str">
        <f t="shared" ca="1" si="62"/>
        <v/>
      </c>
    </row>
    <row r="611" spans="1:9" x14ac:dyDescent="0.25">
      <c r="A611" s="31">
        <v>594</v>
      </c>
      <c r="B611" s="81" t="str">
        <f t="shared" ca="1" si="60"/>
        <v/>
      </c>
      <c r="C611" s="82" t="str">
        <f t="shared" ca="1" si="61"/>
        <v/>
      </c>
      <c r="D611" s="89" t="str">
        <f t="shared" ca="1" si="57"/>
        <v/>
      </c>
      <c r="E611" s="90" t="str">
        <f ca="1">+IF(D611&lt;&gt;"",D611*VLOOKUP(YEAR($C611),'Proyecciones DTF'!$B$4:$Y$112,3),"")</f>
        <v/>
      </c>
      <c r="F611" s="90" t="str">
        <f t="shared" ca="1" si="58"/>
        <v/>
      </c>
      <c r="G611" s="89" t="str">
        <f t="shared" ca="1" si="59"/>
        <v/>
      </c>
      <c r="H611" s="90" t="str">
        <f ca="1">+IF(G611&lt;&gt;"",G611/(COUNT(C611:$C$1217)),"")</f>
        <v/>
      </c>
      <c r="I611" s="89" t="str">
        <f t="shared" ca="1" si="62"/>
        <v/>
      </c>
    </row>
    <row r="612" spans="1:9" x14ac:dyDescent="0.25">
      <c r="A612" s="31">
        <v>595</v>
      </c>
      <c r="B612" s="81" t="str">
        <f t="shared" ca="1" si="60"/>
        <v/>
      </c>
      <c r="C612" s="82" t="str">
        <f t="shared" ca="1" si="61"/>
        <v/>
      </c>
      <c r="D612" s="89" t="str">
        <f t="shared" ca="1" si="57"/>
        <v/>
      </c>
      <c r="E612" s="90" t="str">
        <f ca="1">+IF(D612&lt;&gt;"",D612*VLOOKUP(YEAR($C612),'Proyecciones DTF'!$B$4:$Y$112,3),"")</f>
        <v/>
      </c>
      <c r="F612" s="90" t="str">
        <f t="shared" ca="1" si="58"/>
        <v/>
      </c>
      <c r="G612" s="89" t="str">
        <f t="shared" ca="1" si="59"/>
        <v/>
      </c>
      <c r="H612" s="90" t="str">
        <f ca="1">+IF(G612&lt;&gt;"",G612/(COUNT(C612:$C$1217)),"")</f>
        <v/>
      </c>
      <c r="I612" s="89" t="str">
        <f t="shared" ca="1" si="62"/>
        <v/>
      </c>
    </row>
    <row r="613" spans="1:9" x14ac:dyDescent="0.25">
      <c r="A613" s="31">
        <v>596</v>
      </c>
      <c r="B613" s="81" t="str">
        <f t="shared" ca="1" si="60"/>
        <v/>
      </c>
      <c r="C613" s="82" t="str">
        <f t="shared" ca="1" si="61"/>
        <v/>
      </c>
      <c r="D613" s="89" t="str">
        <f t="shared" ca="1" si="57"/>
        <v/>
      </c>
      <c r="E613" s="90" t="str">
        <f ca="1">+IF(D613&lt;&gt;"",D613*VLOOKUP(YEAR($C613),'Proyecciones DTF'!$B$4:$Y$112,3),"")</f>
        <v/>
      </c>
      <c r="F613" s="90" t="str">
        <f t="shared" ca="1" si="58"/>
        <v/>
      </c>
      <c r="G613" s="89" t="str">
        <f t="shared" ca="1" si="59"/>
        <v/>
      </c>
      <c r="H613" s="90" t="str">
        <f ca="1">+IF(G613&lt;&gt;"",G613/(COUNT(C613:$C$1217)),"")</f>
        <v/>
      </c>
      <c r="I613" s="89" t="str">
        <f t="shared" ca="1" si="62"/>
        <v/>
      </c>
    </row>
    <row r="614" spans="1:9" x14ac:dyDescent="0.25">
      <c r="A614" s="31">
        <v>597</v>
      </c>
      <c r="B614" s="81" t="str">
        <f t="shared" ca="1" si="60"/>
        <v/>
      </c>
      <c r="C614" s="82" t="str">
        <f t="shared" ca="1" si="61"/>
        <v/>
      </c>
      <c r="D614" s="89" t="str">
        <f t="shared" ca="1" si="57"/>
        <v/>
      </c>
      <c r="E614" s="90" t="str">
        <f ca="1">+IF(D614&lt;&gt;"",D614*VLOOKUP(YEAR($C614),'Proyecciones DTF'!$B$4:$Y$112,3),"")</f>
        <v/>
      </c>
      <c r="F614" s="90" t="str">
        <f t="shared" ca="1" si="58"/>
        <v/>
      </c>
      <c r="G614" s="89" t="str">
        <f t="shared" ca="1" si="59"/>
        <v/>
      </c>
      <c r="H614" s="90" t="str">
        <f ca="1">+IF(G614&lt;&gt;"",G614/(COUNT(C614:$C$1217)),"")</f>
        <v/>
      </c>
      <c r="I614" s="89" t="str">
        <f t="shared" ca="1" si="62"/>
        <v/>
      </c>
    </row>
    <row r="615" spans="1:9" x14ac:dyDescent="0.25">
      <c r="A615" s="31">
        <v>598</v>
      </c>
      <c r="B615" s="81" t="str">
        <f t="shared" ca="1" si="60"/>
        <v/>
      </c>
      <c r="C615" s="82" t="str">
        <f t="shared" ca="1" si="61"/>
        <v/>
      </c>
      <c r="D615" s="89" t="str">
        <f t="shared" ca="1" si="57"/>
        <v/>
      </c>
      <c r="E615" s="90" t="str">
        <f ca="1">+IF(D615&lt;&gt;"",D615*VLOOKUP(YEAR($C615),'Proyecciones DTF'!$B$4:$Y$112,3),"")</f>
        <v/>
      </c>
      <c r="F615" s="90" t="str">
        <f t="shared" ca="1" si="58"/>
        <v/>
      </c>
      <c r="G615" s="89" t="str">
        <f t="shared" ca="1" si="59"/>
        <v/>
      </c>
      <c r="H615" s="90" t="str">
        <f ca="1">+IF(G615&lt;&gt;"",G615/(COUNT(C615:$C$1217)),"")</f>
        <v/>
      </c>
      <c r="I615" s="89" t="str">
        <f t="shared" ca="1" si="62"/>
        <v/>
      </c>
    </row>
    <row r="616" spans="1:9" x14ac:dyDescent="0.25">
      <c r="A616" s="31">
        <v>599</v>
      </c>
      <c r="B616" s="81" t="str">
        <f t="shared" ca="1" si="60"/>
        <v/>
      </c>
      <c r="C616" s="82" t="str">
        <f t="shared" ca="1" si="61"/>
        <v/>
      </c>
      <c r="D616" s="89" t="str">
        <f t="shared" ca="1" si="57"/>
        <v/>
      </c>
      <c r="E616" s="90" t="str">
        <f ca="1">+IF(D616&lt;&gt;"",D616*VLOOKUP(YEAR($C616),'Proyecciones DTF'!$B$4:$Y$112,3),"")</f>
        <v/>
      </c>
      <c r="F616" s="90" t="str">
        <f t="shared" ca="1" si="58"/>
        <v/>
      </c>
      <c r="G616" s="89" t="str">
        <f t="shared" ca="1" si="59"/>
        <v/>
      </c>
      <c r="H616" s="90" t="str">
        <f ca="1">+IF(G616&lt;&gt;"",G616/(COUNT(C616:$C$1217)),"")</f>
        <v/>
      </c>
      <c r="I616" s="89" t="str">
        <f t="shared" ca="1" si="62"/>
        <v/>
      </c>
    </row>
    <row r="617" spans="1:9" x14ac:dyDescent="0.25">
      <c r="A617" s="31">
        <v>600</v>
      </c>
      <c r="B617" s="81" t="str">
        <f t="shared" ca="1" si="60"/>
        <v/>
      </c>
      <c r="C617" s="82" t="str">
        <f t="shared" ca="1" si="61"/>
        <v/>
      </c>
      <c r="D617" s="89" t="str">
        <f t="shared" ca="1" si="57"/>
        <v/>
      </c>
      <c r="E617" s="90" t="str">
        <f ca="1">+IF(D617&lt;&gt;"",D617*VLOOKUP(YEAR($C617),'Proyecciones DTF'!$B$4:$Y$112,3),"")</f>
        <v/>
      </c>
      <c r="F617" s="90" t="str">
        <f t="shared" ca="1" si="58"/>
        <v/>
      </c>
      <c r="G617" s="89" t="str">
        <f t="shared" ca="1" si="59"/>
        <v/>
      </c>
      <c r="H617" s="90" t="str">
        <f ca="1">+IF(G617&lt;&gt;"",G617/(COUNT(C617:$C$1217)),"")</f>
        <v/>
      </c>
      <c r="I617" s="89" t="str">
        <f t="shared" ca="1" si="62"/>
        <v/>
      </c>
    </row>
    <row r="618" spans="1:9" x14ac:dyDescent="0.25">
      <c r="A618" s="31">
        <v>601</v>
      </c>
      <c r="B618" s="81" t="str">
        <f t="shared" ca="1" si="60"/>
        <v/>
      </c>
      <c r="C618" s="82" t="str">
        <f t="shared" ca="1" si="61"/>
        <v/>
      </c>
      <c r="D618" s="89" t="str">
        <f t="shared" ca="1" si="57"/>
        <v/>
      </c>
      <c r="E618" s="90" t="str">
        <f ca="1">+IF(D618&lt;&gt;"",D618*VLOOKUP(YEAR($C618),'Proyecciones DTF'!$B$4:$Y$112,3),"")</f>
        <v/>
      </c>
      <c r="F618" s="90" t="str">
        <f t="shared" ca="1" si="58"/>
        <v/>
      </c>
      <c r="G618" s="89" t="str">
        <f t="shared" ca="1" si="59"/>
        <v/>
      </c>
      <c r="H618" s="90" t="str">
        <f ca="1">+IF(G618&lt;&gt;"",G618/(COUNT(C618:$C$1217)),"")</f>
        <v/>
      </c>
      <c r="I618" s="89" t="str">
        <f t="shared" ca="1" si="62"/>
        <v/>
      </c>
    </row>
    <row r="619" spans="1:9" x14ac:dyDescent="0.25">
      <c r="A619" s="31">
        <v>602</v>
      </c>
      <c r="B619" s="81" t="str">
        <f t="shared" ca="1" si="60"/>
        <v/>
      </c>
      <c r="C619" s="82" t="str">
        <f t="shared" ca="1" si="61"/>
        <v/>
      </c>
      <c r="D619" s="89" t="str">
        <f t="shared" ca="1" si="57"/>
        <v/>
      </c>
      <c r="E619" s="90" t="str">
        <f ca="1">+IF(D619&lt;&gt;"",D619*VLOOKUP(YEAR($C619),'Proyecciones DTF'!$B$4:$Y$112,3),"")</f>
        <v/>
      </c>
      <c r="F619" s="90" t="str">
        <f t="shared" ca="1" si="58"/>
        <v/>
      </c>
      <c r="G619" s="89" t="str">
        <f t="shared" ca="1" si="59"/>
        <v/>
      </c>
      <c r="H619" s="90" t="str">
        <f ca="1">+IF(G619&lt;&gt;"",G619/(COUNT(C619:$C$1217)),"")</f>
        <v/>
      </c>
      <c r="I619" s="89" t="str">
        <f t="shared" ca="1" si="62"/>
        <v/>
      </c>
    </row>
    <row r="620" spans="1:9" x14ac:dyDescent="0.25">
      <c r="A620" s="31">
        <v>603</v>
      </c>
      <c r="B620" s="81" t="str">
        <f t="shared" ca="1" si="60"/>
        <v/>
      </c>
      <c r="C620" s="82" t="str">
        <f t="shared" ca="1" si="61"/>
        <v/>
      </c>
      <c r="D620" s="89" t="str">
        <f t="shared" ca="1" si="57"/>
        <v/>
      </c>
      <c r="E620" s="90" t="str">
        <f ca="1">+IF(D620&lt;&gt;"",D620*VLOOKUP(YEAR($C620),'Proyecciones DTF'!$B$4:$Y$112,3),"")</f>
        <v/>
      </c>
      <c r="F620" s="90" t="str">
        <f t="shared" ca="1" si="58"/>
        <v/>
      </c>
      <c r="G620" s="89" t="str">
        <f t="shared" ca="1" si="59"/>
        <v/>
      </c>
      <c r="H620" s="90" t="str">
        <f ca="1">+IF(G620&lt;&gt;"",G620/(COUNT(C620:$C$1217)),"")</f>
        <v/>
      </c>
      <c r="I620" s="89" t="str">
        <f t="shared" ca="1" si="62"/>
        <v/>
      </c>
    </row>
    <row r="621" spans="1:9" x14ac:dyDescent="0.25">
      <c r="A621" s="31">
        <v>604</v>
      </c>
      <c r="B621" s="81" t="str">
        <f t="shared" ca="1" si="60"/>
        <v/>
      </c>
      <c r="C621" s="82" t="str">
        <f t="shared" ca="1" si="61"/>
        <v/>
      </c>
      <c r="D621" s="89" t="str">
        <f t="shared" ca="1" si="57"/>
        <v/>
      </c>
      <c r="E621" s="90" t="str">
        <f ca="1">+IF(D621&lt;&gt;"",D621*VLOOKUP(YEAR($C621),'Proyecciones DTF'!$B$4:$Y$112,3),"")</f>
        <v/>
      </c>
      <c r="F621" s="90" t="str">
        <f t="shared" ca="1" si="58"/>
        <v/>
      </c>
      <c r="G621" s="89" t="str">
        <f t="shared" ca="1" si="59"/>
        <v/>
      </c>
      <c r="H621" s="90" t="str">
        <f ca="1">+IF(G621&lt;&gt;"",G621/(COUNT(C621:$C$1217)),"")</f>
        <v/>
      </c>
      <c r="I621" s="89" t="str">
        <f t="shared" ca="1" si="62"/>
        <v/>
      </c>
    </row>
    <row r="622" spans="1:9" x14ac:dyDescent="0.25">
      <c r="A622" s="31">
        <v>605</v>
      </c>
      <c r="B622" s="81" t="str">
        <f t="shared" ca="1" si="60"/>
        <v/>
      </c>
      <c r="C622" s="82" t="str">
        <f t="shared" ca="1" si="61"/>
        <v/>
      </c>
      <c r="D622" s="89" t="str">
        <f t="shared" ca="1" si="57"/>
        <v/>
      </c>
      <c r="E622" s="90" t="str">
        <f ca="1">+IF(D622&lt;&gt;"",D622*VLOOKUP(YEAR($C622),'Proyecciones DTF'!$B$4:$Y$112,3),"")</f>
        <v/>
      </c>
      <c r="F622" s="90" t="str">
        <f t="shared" ca="1" si="58"/>
        <v/>
      </c>
      <c r="G622" s="89" t="str">
        <f t="shared" ca="1" si="59"/>
        <v/>
      </c>
      <c r="H622" s="90" t="str">
        <f ca="1">+IF(G622&lt;&gt;"",G622/(COUNT(C622:$C$1217)),"")</f>
        <v/>
      </c>
      <c r="I622" s="89" t="str">
        <f t="shared" ca="1" si="62"/>
        <v/>
      </c>
    </row>
    <row r="623" spans="1:9" x14ac:dyDescent="0.25">
      <c r="A623" s="31">
        <v>606</v>
      </c>
      <c r="B623" s="81" t="str">
        <f t="shared" ca="1" si="60"/>
        <v/>
      </c>
      <c r="C623" s="82" t="str">
        <f t="shared" ca="1" si="61"/>
        <v/>
      </c>
      <c r="D623" s="89" t="str">
        <f t="shared" ca="1" si="57"/>
        <v/>
      </c>
      <c r="E623" s="90" t="str">
        <f ca="1">+IF(D623&lt;&gt;"",D623*VLOOKUP(YEAR($C623),'Proyecciones DTF'!$B$4:$Y$112,3),"")</f>
        <v/>
      </c>
      <c r="F623" s="90" t="str">
        <f t="shared" ca="1" si="58"/>
        <v/>
      </c>
      <c r="G623" s="89" t="str">
        <f t="shared" ca="1" si="59"/>
        <v/>
      </c>
      <c r="H623" s="90" t="str">
        <f ca="1">+IF(G623&lt;&gt;"",G623/(COUNT(C623:$C$1217)),"")</f>
        <v/>
      </c>
      <c r="I623" s="89" t="str">
        <f t="shared" ca="1" si="62"/>
        <v/>
      </c>
    </row>
    <row r="624" spans="1:9" x14ac:dyDescent="0.25">
      <c r="A624" s="31">
        <v>607</v>
      </c>
      <c r="B624" s="81" t="str">
        <f t="shared" ca="1" si="60"/>
        <v/>
      </c>
      <c r="C624" s="82" t="str">
        <f t="shared" ca="1" si="61"/>
        <v/>
      </c>
      <c r="D624" s="89" t="str">
        <f t="shared" ca="1" si="57"/>
        <v/>
      </c>
      <c r="E624" s="90" t="str">
        <f ca="1">+IF(D624&lt;&gt;"",D624*VLOOKUP(YEAR($C624),'Proyecciones DTF'!$B$4:$Y$112,3),"")</f>
        <v/>
      </c>
      <c r="F624" s="90" t="str">
        <f t="shared" ca="1" si="58"/>
        <v/>
      </c>
      <c r="G624" s="89" t="str">
        <f t="shared" ca="1" si="59"/>
        <v/>
      </c>
      <c r="H624" s="90" t="str">
        <f ca="1">+IF(G624&lt;&gt;"",G624/(COUNT(C624:$C$1217)),"")</f>
        <v/>
      </c>
      <c r="I624" s="89" t="str">
        <f t="shared" ca="1" si="62"/>
        <v/>
      </c>
    </row>
    <row r="625" spans="1:9" x14ac:dyDescent="0.25">
      <c r="A625" s="31">
        <v>608</v>
      </c>
      <c r="B625" s="81" t="str">
        <f t="shared" ca="1" si="60"/>
        <v/>
      </c>
      <c r="C625" s="82" t="str">
        <f t="shared" ca="1" si="61"/>
        <v/>
      </c>
      <c r="D625" s="89" t="str">
        <f t="shared" ca="1" si="57"/>
        <v/>
      </c>
      <c r="E625" s="90" t="str">
        <f ca="1">+IF(D625&lt;&gt;"",D625*VLOOKUP(YEAR($C625),'Proyecciones DTF'!$B$4:$Y$112,3),"")</f>
        <v/>
      </c>
      <c r="F625" s="90" t="str">
        <f t="shared" ca="1" si="58"/>
        <v/>
      </c>
      <c r="G625" s="89" t="str">
        <f t="shared" ca="1" si="59"/>
        <v/>
      </c>
      <c r="H625" s="90" t="str">
        <f ca="1">+IF(G625&lt;&gt;"",G625/(COUNT(C625:$C$1217)),"")</f>
        <v/>
      </c>
      <c r="I625" s="89" t="str">
        <f t="shared" ca="1" si="62"/>
        <v/>
      </c>
    </row>
    <row r="626" spans="1:9" x14ac:dyDescent="0.25">
      <c r="A626" s="31">
        <v>609</v>
      </c>
      <c r="B626" s="81" t="str">
        <f t="shared" ca="1" si="60"/>
        <v/>
      </c>
      <c r="C626" s="82" t="str">
        <f t="shared" ca="1" si="61"/>
        <v/>
      </c>
      <c r="D626" s="89" t="str">
        <f t="shared" ca="1" si="57"/>
        <v/>
      </c>
      <c r="E626" s="90" t="str">
        <f ca="1">+IF(D626&lt;&gt;"",D626*VLOOKUP(YEAR($C626),'Proyecciones DTF'!$B$4:$Y$112,3),"")</f>
        <v/>
      </c>
      <c r="F626" s="90" t="str">
        <f t="shared" ca="1" si="58"/>
        <v/>
      </c>
      <c r="G626" s="89" t="str">
        <f t="shared" ca="1" si="59"/>
        <v/>
      </c>
      <c r="H626" s="90" t="str">
        <f ca="1">+IF(G626&lt;&gt;"",G626/(COUNT(C626:$C$1217)),"")</f>
        <v/>
      </c>
      <c r="I626" s="89" t="str">
        <f t="shared" ca="1" si="62"/>
        <v/>
      </c>
    </row>
    <row r="627" spans="1:9" x14ac:dyDescent="0.25">
      <c r="A627" s="31">
        <v>610</v>
      </c>
      <c r="B627" s="81" t="str">
        <f t="shared" ca="1" si="60"/>
        <v/>
      </c>
      <c r="C627" s="82" t="str">
        <f t="shared" ca="1" si="61"/>
        <v/>
      </c>
      <c r="D627" s="89" t="str">
        <f t="shared" ca="1" si="57"/>
        <v/>
      </c>
      <c r="E627" s="90" t="str">
        <f ca="1">+IF(D627&lt;&gt;"",D627*VLOOKUP(YEAR($C627),'Proyecciones DTF'!$B$4:$Y$112,3),"")</f>
        <v/>
      </c>
      <c r="F627" s="90" t="str">
        <f t="shared" ca="1" si="58"/>
        <v/>
      </c>
      <c r="G627" s="89" t="str">
        <f t="shared" ca="1" si="59"/>
        <v/>
      </c>
      <c r="H627" s="90" t="str">
        <f ca="1">+IF(G627&lt;&gt;"",G627/(COUNT(C627:$C$1217)),"")</f>
        <v/>
      </c>
      <c r="I627" s="89" t="str">
        <f t="shared" ca="1" si="62"/>
        <v/>
      </c>
    </row>
    <row r="628" spans="1:9" x14ac:dyDescent="0.25">
      <c r="A628" s="31">
        <v>611</v>
      </c>
      <c r="B628" s="81" t="str">
        <f t="shared" ca="1" si="60"/>
        <v/>
      </c>
      <c r="C628" s="82" t="str">
        <f t="shared" ca="1" si="61"/>
        <v/>
      </c>
      <c r="D628" s="89" t="str">
        <f t="shared" ca="1" si="57"/>
        <v/>
      </c>
      <c r="E628" s="90" t="str">
        <f ca="1">+IF(D628&lt;&gt;"",D628*VLOOKUP(YEAR($C628),'Proyecciones DTF'!$B$4:$Y$112,3),"")</f>
        <v/>
      </c>
      <c r="F628" s="90" t="str">
        <f t="shared" ca="1" si="58"/>
        <v/>
      </c>
      <c r="G628" s="89" t="str">
        <f t="shared" ca="1" si="59"/>
        <v/>
      </c>
      <c r="H628" s="90" t="str">
        <f ca="1">+IF(G628&lt;&gt;"",G628/(COUNT(C628:$C$1217)),"")</f>
        <v/>
      </c>
      <c r="I628" s="89" t="str">
        <f t="shared" ca="1" si="62"/>
        <v/>
      </c>
    </row>
    <row r="629" spans="1:9" x14ac:dyDescent="0.25">
      <c r="A629" s="31">
        <v>612</v>
      </c>
      <c r="B629" s="81" t="str">
        <f t="shared" ca="1" si="60"/>
        <v/>
      </c>
      <c r="C629" s="82" t="str">
        <f t="shared" ca="1" si="61"/>
        <v/>
      </c>
      <c r="D629" s="89" t="str">
        <f t="shared" ca="1" si="57"/>
        <v/>
      </c>
      <c r="E629" s="90" t="str">
        <f ca="1">+IF(D629&lt;&gt;"",D629*VLOOKUP(YEAR($C629),'Proyecciones DTF'!$B$4:$Y$112,3),"")</f>
        <v/>
      </c>
      <c r="F629" s="90" t="str">
        <f t="shared" ca="1" si="58"/>
        <v/>
      </c>
      <c r="G629" s="89" t="str">
        <f t="shared" ca="1" si="59"/>
        <v/>
      </c>
      <c r="H629" s="90" t="str">
        <f ca="1">+IF(G629&lt;&gt;"",G629/(COUNT(C629:$C$1217)),"")</f>
        <v/>
      </c>
      <c r="I629" s="89" t="str">
        <f t="shared" ca="1" si="62"/>
        <v/>
      </c>
    </row>
    <row r="630" spans="1:9" x14ac:dyDescent="0.25">
      <c r="A630" s="31">
        <v>613</v>
      </c>
      <c r="B630" s="81" t="str">
        <f t="shared" ca="1" si="60"/>
        <v/>
      </c>
      <c r="C630" s="82" t="str">
        <f t="shared" ca="1" si="61"/>
        <v/>
      </c>
      <c r="D630" s="89" t="str">
        <f t="shared" ca="1" si="57"/>
        <v/>
      </c>
      <c r="E630" s="90" t="str">
        <f ca="1">+IF(D630&lt;&gt;"",D630*VLOOKUP(YEAR($C630),'Proyecciones DTF'!$B$4:$Y$112,3),"")</f>
        <v/>
      </c>
      <c r="F630" s="90" t="str">
        <f t="shared" ca="1" si="58"/>
        <v/>
      </c>
      <c r="G630" s="89" t="str">
        <f t="shared" ca="1" si="59"/>
        <v/>
      </c>
      <c r="H630" s="90" t="str">
        <f ca="1">+IF(G630&lt;&gt;"",G630/(COUNT(C630:$C$1217)),"")</f>
        <v/>
      </c>
      <c r="I630" s="89" t="str">
        <f t="shared" ca="1" si="62"/>
        <v/>
      </c>
    </row>
    <row r="631" spans="1:9" x14ac:dyDescent="0.25">
      <c r="A631" s="31">
        <v>614</v>
      </c>
      <c r="B631" s="81" t="str">
        <f t="shared" ca="1" si="60"/>
        <v/>
      </c>
      <c r="C631" s="82" t="str">
        <f t="shared" ca="1" si="61"/>
        <v/>
      </c>
      <c r="D631" s="89" t="str">
        <f t="shared" ca="1" si="57"/>
        <v/>
      </c>
      <c r="E631" s="90" t="str">
        <f ca="1">+IF(D631&lt;&gt;"",D631*VLOOKUP(YEAR($C631),'Proyecciones DTF'!$B$4:$Y$112,3),"")</f>
        <v/>
      </c>
      <c r="F631" s="90" t="str">
        <f t="shared" ca="1" si="58"/>
        <v/>
      </c>
      <c r="G631" s="89" t="str">
        <f t="shared" ca="1" si="59"/>
        <v/>
      </c>
      <c r="H631" s="90" t="str">
        <f ca="1">+IF(G631&lt;&gt;"",G631/(COUNT(C631:$C$1217)),"")</f>
        <v/>
      </c>
      <c r="I631" s="89" t="str">
        <f t="shared" ca="1" si="62"/>
        <v/>
      </c>
    </row>
    <row r="632" spans="1:9" x14ac:dyDescent="0.25">
      <c r="A632" s="31">
        <v>615</v>
      </c>
      <c r="B632" s="81" t="str">
        <f t="shared" ca="1" si="60"/>
        <v/>
      </c>
      <c r="C632" s="82" t="str">
        <f t="shared" ca="1" si="61"/>
        <v/>
      </c>
      <c r="D632" s="89" t="str">
        <f t="shared" ca="1" si="57"/>
        <v/>
      </c>
      <c r="E632" s="90" t="str">
        <f ca="1">+IF(D632&lt;&gt;"",D632*VLOOKUP(YEAR($C632),'Proyecciones DTF'!$B$4:$Y$112,3),"")</f>
        <v/>
      </c>
      <c r="F632" s="90" t="str">
        <f t="shared" ca="1" si="58"/>
        <v/>
      </c>
      <c r="G632" s="89" t="str">
        <f t="shared" ca="1" si="59"/>
        <v/>
      </c>
      <c r="H632" s="90" t="str">
        <f ca="1">+IF(G632&lt;&gt;"",G632/(COUNT(C632:$C$1217)),"")</f>
        <v/>
      </c>
      <c r="I632" s="89" t="str">
        <f t="shared" ca="1" si="62"/>
        <v/>
      </c>
    </row>
    <row r="633" spans="1:9" x14ac:dyDescent="0.25">
      <c r="A633" s="31">
        <v>616</v>
      </c>
      <c r="B633" s="81" t="str">
        <f t="shared" ca="1" si="60"/>
        <v/>
      </c>
      <c r="C633" s="82" t="str">
        <f t="shared" ca="1" si="61"/>
        <v/>
      </c>
      <c r="D633" s="89" t="str">
        <f t="shared" ca="1" si="57"/>
        <v/>
      </c>
      <c r="E633" s="90" t="str">
        <f ca="1">+IF(D633&lt;&gt;"",D633*VLOOKUP(YEAR($C633),'Proyecciones DTF'!$B$4:$Y$112,3),"")</f>
        <v/>
      </c>
      <c r="F633" s="90" t="str">
        <f t="shared" ca="1" si="58"/>
        <v/>
      </c>
      <c r="G633" s="89" t="str">
        <f t="shared" ca="1" si="59"/>
        <v/>
      </c>
      <c r="H633" s="90" t="str">
        <f ca="1">+IF(G633&lt;&gt;"",G633/(COUNT(C633:$C$1217)),"")</f>
        <v/>
      </c>
      <c r="I633" s="89" t="str">
        <f t="shared" ca="1" si="62"/>
        <v/>
      </c>
    </row>
    <row r="634" spans="1:9" x14ac:dyDescent="0.25">
      <c r="A634" s="31">
        <v>617</v>
      </c>
      <c r="B634" s="81" t="str">
        <f t="shared" ca="1" si="60"/>
        <v/>
      </c>
      <c r="C634" s="82" t="str">
        <f t="shared" ca="1" si="61"/>
        <v/>
      </c>
      <c r="D634" s="89" t="str">
        <f t="shared" ca="1" si="57"/>
        <v/>
      </c>
      <c r="E634" s="90" t="str">
        <f ca="1">+IF(D634&lt;&gt;"",D634*VLOOKUP(YEAR($C634),'Proyecciones DTF'!$B$4:$Y$112,3),"")</f>
        <v/>
      </c>
      <c r="F634" s="90" t="str">
        <f t="shared" ca="1" si="58"/>
        <v/>
      </c>
      <c r="G634" s="89" t="str">
        <f t="shared" ca="1" si="59"/>
        <v/>
      </c>
      <c r="H634" s="90" t="str">
        <f ca="1">+IF(G634&lt;&gt;"",G634/(COUNT(C634:$C$1217)),"")</f>
        <v/>
      </c>
      <c r="I634" s="89" t="str">
        <f t="shared" ca="1" si="62"/>
        <v/>
      </c>
    </row>
    <row r="635" spans="1:9" x14ac:dyDescent="0.25">
      <c r="A635" s="31">
        <v>618</v>
      </c>
      <c r="B635" s="81" t="str">
        <f t="shared" ca="1" si="60"/>
        <v/>
      </c>
      <c r="C635" s="82" t="str">
        <f t="shared" ca="1" si="61"/>
        <v/>
      </c>
      <c r="D635" s="89" t="str">
        <f t="shared" ca="1" si="57"/>
        <v/>
      </c>
      <c r="E635" s="90" t="str">
        <f ca="1">+IF(D635&lt;&gt;"",D635*VLOOKUP(YEAR($C635),'Proyecciones DTF'!$B$4:$Y$112,3),"")</f>
        <v/>
      </c>
      <c r="F635" s="90" t="str">
        <f t="shared" ca="1" si="58"/>
        <v/>
      </c>
      <c r="G635" s="89" t="str">
        <f t="shared" ca="1" si="59"/>
        <v/>
      </c>
      <c r="H635" s="90" t="str">
        <f ca="1">+IF(G635&lt;&gt;"",G635/(COUNT(C635:$C$1217)),"")</f>
        <v/>
      </c>
      <c r="I635" s="89" t="str">
        <f t="shared" ca="1" si="62"/>
        <v/>
      </c>
    </row>
    <row r="636" spans="1:9" x14ac:dyDescent="0.25">
      <c r="A636" s="31">
        <v>619</v>
      </c>
      <c r="B636" s="81" t="str">
        <f t="shared" ca="1" si="60"/>
        <v/>
      </c>
      <c r="C636" s="82" t="str">
        <f t="shared" ca="1" si="61"/>
        <v/>
      </c>
      <c r="D636" s="89" t="str">
        <f t="shared" ca="1" si="57"/>
        <v/>
      </c>
      <c r="E636" s="90" t="str">
        <f ca="1">+IF(D636&lt;&gt;"",D636*VLOOKUP(YEAR($C636),'Proyecciones DTF'!$B$4:$Y$112,3),"")</f>
        <v/>
      </c>
      <c r="F636" s="90" t="str">
        <f t="shared" ca="1" si="58"/>
        <v/>
      </c>
      <c r="G636" s="89" t="str">
        <f t="shared" ca="1" si="59"/>
        <v/>
      </c>
      <c r="H636" s="90" t="str">
        <f ca="1">+IF(G636&lt;&gt;"",G636/(COUNT(C636:$C$1217)),"")</f>
        <v/>
      </c>
      <c r="I636" s="89" t="str">
        <f t="shared" ca="1" si="62"/>
        <v/>
      </c>
    </row>
    <row r="637" spans="1:9" x14ac:dyDescent="0.25">
      <c r="A637" s="31">
        <v>620</v>
      </c>
      <c r="B637" s="81" t="str">
        <f t="shared" ca="1" si="60"/>
        <v/>
      </c>
      <c r="C637" s="82" t="str">
        <f t="shared" ca="1" si="61"/>
        <v/>
      </c>
      <c r="D637" s="89" t="str">
        <f t="shared" ca="1" si="57"/>
        <v/>
      </c>
      <c r="E637" s="90" t="str">
        <f ca="1">+IF(D637&lt;&gt;"",D637*VLOOKUP(YEAR($C637),'Proyecciones DTF'!$B$4:$Y$112,3),"")</f>
        <v/>
      </c>
      <c r="F637" s="90" t="str">
        <f t="shared" ca="1" si="58"/>
        <v/>
      </c>
      <c r="G637" s="89" t="str">
        <f t="shared" ca="1" si="59"/>
        <v/>
      </c>
      <c r="H637" s="90" t="str">
        <f ca="1">+IF(G637&lt;&gt;"",G637/(COUNT(C637:$C$1217)),"")</f>
        <v/>
      </c>
      <c r="I637" s="89" t="str">
        <f t="shared" ca="1" si="62"/>
        <v/>
      </c>
    </row>
    <row r="638" spans="1:9" x14ac:dyDescent="0.25">
      <c r="A638" s="31">
        <v>621</v>
      </c>
      <c r="B638" s="81" t="str">
        <f t="shared" ca="1" si="60"/>
        <v/>
      </c>
      <c r="C638" s="82" t="str">
        <f t="shared" ca="1" si="61"/>
        <v/>
      </c>
      <c r="D638" s="89" t="str">
        <f t="shared" ca="1" si="57"/>
        <v/>
      </c>
      <c r="E638" s="90" t="str">
        <f ca="1">+IF(D638&lt;&gt;"",D638*VLOOKUP(YEAR($C638),'Proyecciones DTF'!$B$4:$Y$112,3),"")</f>
        <v/>
      </c>
      <c r="F638" s="90" t="str">
        <f t="shared" ca="1" si="58"/>
        <v/>
      </c>
      <c r="G638" s="89" t="str">
        <f t="shared" ca="1" si="59"/>
        <v/>
      </c>
      <c r="H638" s="90" t="str">
        <f ca="1">+IF(G638&lt;&gt;"",G638/(COUNT(C638:$C$1217)),"")</f>
        <v/>
      </c>
      <c r="I638" s="89" t="str">
        <f t="shared" ca="1" si="62"/>
        <v/>
      </c>
    </row>
    <row r="639" spans="1:9" x14ac:dyDescent="0.25">
      <c r="A639" s="31">
        <v>622</v>
      </c>
      <c r="B639" s="81" t="str">
        <f t="shared" ca="1" si="60"/>
        <v/>
      </c>
      <c r="C639" s="82" t="str">
        <f t="shared" ca="1" si="61"/>
        <v/>
      </c>
      <c r="D639" s="89" t="str">
        <f t="shared" ca="1" si="57"/>
        <v/>
      </c>
      <c r="E639" s="90" t="str">
        <f ca="1">+IF(D639&lt;&gt;"",D639*VLOOKUP(YEAR($C639),'Proyecciones DTF'!$B$4:$Y$112,3),"")</f>
        <v/>
      </c>
      <c r="F639" s="90" t="str">
        <f t="shared" ca="1" si="58"/>
        <v/>
      </c>
      <c r="G639" s="89" t="str">
        <f t="shared" ca="1" si="59"/>
        <v/>
      </c>
      <c r="H639" s="90" t="str">
        <f ca="1">+IF(G639&lt;&gt;"",G639/(COUNT(C639:$C$1217)),"")</f>
        <v/>
      </c>
      <c r="I639" s="89" t="str">
        <f t="shared" ca="1" si="62"/>
        <v/>
      </c>
    </row>
    <row r="640" spans="1:9" x14ac:dyDescent="0.25">
      <c r="A640" s="31">
        <v>623</v>
      </c>
      <c r="B640" s="81" t="str">
        <f t="shared" ca="1" si="60"/>
        <v/>
      </c>
      <c r="C640" s="82" t="str">
        <f t="shared" ca="1" si="61"/>
        <v/>
      </c>
      <c r="D640" s="89" t="str">
        <f t="shared" ca="1" si="57"/>
        <v/>
      </c>
      <c r="E640" s="90" t="str">
        <f ca="1">+IF(D640&lt;&gt;"",D640*VLOOKUP(YEAR($C640),'Proyecciones DTF'!$B$4:$Y$112,3),"")</f>
        <v/>
      </c>
      <c r="F640" s="90" t="str">
        <f t="shared" ca="1" si="58"/>
        <v/>
      </c>
      <c r="G640" s="89" t="str">
        <f t="shared" ca="1" si="59"/>
        <v/>
      </c>
      <c r="H640" s="90" t="str">
        <f ca="1">+IF(G640&lt;&gt;"",G640/(COUNT(C640:$C$1217)),"")</f>
        <v/>
      </c>
      <c r="I640" s="89" t="str">
        <f t="shared" ca="1" si="62"/>
        <v/>
      </c>
    </row>
    <row r="641" spans="1:9" x14ac:dyDescent="0.25">
      <c r="A641" s="31">
        <v>624</v>
      </c>
      <c r="B641" s="81" t="str">
        <f t="shared" ca="1" si="60"/>
        <v/>
      </c>
      <c r="C641" s="82" t="str">
        <f t="shared" ca="1" si="61"/>
        <v/>
      </c>
      <c r="D641" s="89" t="str">
        <f t="shared" ca="1" si="57"/>
        <v/>
      </c>
      <c r="E641" s="90" t="str">
        <f ca="1">+IF(D641&lt;&gt;"",D641*VLOOKUP(YEAR($C641),'Proyecciones DTF'!$B$4:$Y$112,3),"")</f>
        <v/>
      </c>
      <c r="F641" s="90" t="str">
        <f t="shared" ca="1" si="58"/>
        <v/>
      </c>
      <c r="G641" s="89" t="str">
        <f t="shared" ca="1" si="59"/>
        <v/>
      </c>
      <c r="H641" s="90" t="str">
        <f ca="1">+IF(G641&lt;&gt;"",G641/(COUNT(C641:$C$1217)),"")</f>
        <v/>
      </c>
      <c r="I641" s="89" t="str">
        <f t="shared" ca="1" si="62"/>
        <v/>
      </c>
    </row>
    <row r="642" spans="1:9" x14ac:dyDescent="0.25">
      <c r="A642" s="31">
        <v>625</v>
      </c>
      <c r="B642" s="81" t="str">
        <f t="shared" ca="1" si="60"/>
        <v/>
      </c>
      <c r="C642" s="82" t="str">
        <f t="shared" ca="1" si="61"/>
        <v/>
      </c>
      <c r="D642" s="89" t="str">
        <f t="shared" ca="1" si="57"/>
        <v/>
      </c>
      <c r="E642" s="90" t="str">
        <f ca="1">+IF(D642&lt;&gt;"",D642*VLOOKUP(YEAR($C642),'Proyecciones DTF'!$B$4:$Y$112,3),"")</f>
        <v/>
      </c>
      <c r="F642" s="90" t="str">
        <f t="shared" ca="1" si="58"/>
        <v/>
      </c>
      <c r="G642" s="89" t="str">
        <f t="shared" ca="1" si="59"/>
        <v/>
      </c>
      <c r="H642" s="90" t="str">
        <f ca="1">+IF(G642&lt;&gt;"",G642/(COUNT(C642:$C$1217)),"")</f>
        <v/>
      </c>
      <c r="I642" s="89" t="str">
        <f t="shared" ca="1" si="62"/>
        <v/>
      </c>
    </row>
    <row r="643" spans="1:9" x14ac:dyDescent="0.25">
      <c r="A643" s="31">
        <v>626</v>
      </c>
      <c r="B643" s="81" t="str">
        <f t="shared" ca="1" si="60"/>
        <v/>
      </c>
      <c r="C643" s="82" t="str">
        <f t="shared" ca="1" si="61"/>
        <v/>
      </c>
      <c r="D643" s="89" t="str">
        <f t="shared" ca="1" si="57"/>
        <v/>
      </c>
      <c r="E643" s="90" t="str">
        <f ca="1">+IF(D643&lt;&gt;"",D643*VLOOKUP(YEAR($C643),'Proyecciones DTF'!$B$4:$Y$112,3),"")</f>
        <v/>
      </c>
      <c r="F643" s="90" t="str">
        <f t="shared" ca="1" si="58"/>
        <v/>
      </c>
      <c r="G643" s="89" t="str">
        <f t="shared" ca="1" si="59"/>
        <v/>
      </c>
      <c r="H643" s="90" t="str">
        <f ca="1">+IF(G643&lt;&gt;"",G643/(COUNT(C643:$C$1217)),"")</f>
        <v/>
      </c>
      <c r="I643" s="89" t="str">
        <f t="shared" ca="1" si="62"/>
        <v/>
      </c>
    </row>
    <row r="644" spans="1:9" x14ac:dyDescent="0.25">
      <c r="A644" s="31">
        <v>627</v>
      </c>
      <c r="B644" s="81" t="str">
        <f t="shared" ca="1" si="60"/>
        <v/>
      </c>
      <c r="C644" s="82" t="str">
        <f t="shared" ca="1" si="61"/>
        <v/>
      </c>
      <c r="D644" s="89" t="str">
        <f t="shared" ca="1" si="57"/>
        <v/>
      </c>
      <c r="E644" s="90" t="str">
        <f ca="1">+IF(D644&lt;&gt;"",D644*VLOOKUP(YEAR($C644),'Proyecciones DTF'!$B$4:$Y$112,3),"")</f>
        <v/>
      </c>
      <c r="F644" s="90" t="str">
        <f t="shared" ca="1" si="58"/>
        <v/>
      </c>
      <c r="G644" s="89" t="str">
        <f t="shared" ca="1" si="59"/>
        <v/>
      </c>
      <c r="H644" s="90" t="str">
        <f ca="1">+IF(G644&lt;&gt;"",G644/(COUNT(C644:$C$1217)),"")</f>
        <v/>
      </c>
      <c r="I644" s="89" t="str">
        <f t="shared" ca="1" si="62"/>
        <v/>
      </c>
    </row>
    <row r="645" spans="1:9" x14ac:dyDescent="0.25">
      <c r="A645" s="31">
        <v>628</v>
      </c>
      <c r="B645" s="81" t="str">
        <f t="shared" ca="1" si="60"/>
        <v/>
      </c>
      <c r="C645" s="82" t="str">
        <f t="shared" ca="1" si="61"/>
        <v/>
      </c>
      <c r="D645" s="89" t="str">
        <f t="shared" ca="1" si="57"/>
        <v/>
      </c>
      <c r="E645" s="90" t="str">
        <f ca="1">+IF(D645&lt;&gt;"",D645*VLOOKUP(YEAR($C645),'Proyecciones DTF'!$B$4:$Y$112,3),"")</f>
        <v/>
      </c>
      <c r="F645" s="90" t="str">
        <f t="shared" ca="1" si="58"/>
        <v/>
      </c>
      <c r="G645" s="89" t="str">
        <f t="shared" ca="1" si="59"/>
        <v/>
      </c>
      <c r="H645" s="90" t="str">
        <f ca="1">+IF(G645&lt;&gt;"",G645/(COUNT(C645:$C$1217)),"")</f>
        <v/>
      </c>
      <c r="I645" s="89" t="str">
        <f t="shared" ca="1" si="62"/>
        <v/>
      </c>
    </row>
    <row r="646" spans="1:9" x14ac:dyDescent="0.25">
      <c r="A646" s="31">
        <v>629</v>
      </c>
      <c r="B646" s="81" t="str">
        <f t="shared" ca="1" si="60"/>
        <v/>
      </c>
      <c r="C646" s="82" t="str">
        <f t="shared" ca="1" si="61"/>
        <v/>
      </c>
      <c r="D646" s="89" t="str">
        <f t="shared" ca="1" si="57"/>
        <v/>
      </c>
      <c r="E646" s="90" t="str">
        <f ca="1">+IF(D646&lt;&gt;"",D646*VLOOKUP(YEAR($C646),'Proyecciones DTF'!$B$4:$Y$112,3),"")</f>
        <v/>
      </c>
      <c r="F646" s="90" t="str">
        <f t="shared" ca="1" si="58"/>
        <v/>
      </c>
      <c r="G646" s="89" t="str">
        <f t="shared" ca="1" si="59"/>
        <v/>
      </c>
      <c r="H646" s="90" t="str">
        <f ca="1">+IF(G646&lt;&gt;"",G646/(COUNT(C646:$C$1217)),"")</f>
        <v/>
      </c>
      <c r="I646" s="89" t="str">
        <f t="shared" ca="1" si="62"/>
        <v/>
      </c>
    </row>
    <row r="647" spans="1:9" x14ac:dyDescent="0.25">
      <c r="A647" s="31">
        <v>630</v>
      </c>
      <c r="B647" s="81" t="str">
        <f t="shared" ca="1" si="60"/>
        <v/>
      </c>
      <c r="C647" s="82" t="str">
        <f t="shared" ca="1" si="61"/>
        <v/>
      </c>
      <c r="D647" s="89" t="str">
        <f t="shared" ca="1" si="57"/>
        <v/>
      </c>
      <c r="E647" s="90" t="str">
        <f ca="1">+IF(D647&lt;&gt;"",D647*VLOOKUP(YEAR($C647),'Proyecciones DTF'!$B$4:$Y$112,3),"")</f>
        <v/>
      </c>
      <c r="F647" s="90" t="str">
        <f t="shared" ca="1" si="58"/>
        <v/>
      </c>
      <c r="G647" s="89" t="str">
        <f t="shared" ca="1" si="59"/>
        <v/>
      </c>
      <c r="H647" s="90" t="str">
        <f ca="1">+IF(G647&lt;&gt;"",G647/(COUNT(C647:$C$1217)),"")</f>
        <v/>
      </c>
      <c r="I647" s="89" t="str">
        <f t="shared" ca="1" si="62"/>
        <v/>
      </c>
    </row>
    <row r="648" spans="1:9" x14ac:dyDescent="0.25">
      <c r="A648" s="31">
        <v>631</v>
      </c>
      <c r="B648" s="81" t="str">
        <f t="shared" ca="1" si="60"/>
        <v/>
      </c>
      <c r="C648" s="82" t="str">
        <f t="shared" ca="1" si="61"/>
        <v/>
      </c>
      <c r="D648" s="89" t="str">
        <f t="shared" ca="1" si="57"/>
        <v/>
      </c>
      <c r="E648" s="90" t="str">
        <f ca="1">+IF(D648&lt;&gt;"",D648*VLOOKUP(YEAR($C648),'Proyecciones DTF'!$B$4:$Y$112,3),"")</f>
        <v/>
      </c>
      <c r="F648" s="90" t="str">
        <f t="shared" ca="1" si="58"/>
        <v/>
      </c>
      <c r="G648" s="89" t="str">
        <f t="shared" ca="1" si="59"/>
        <v/>
      </c>
      <c r="H648" s="90" t="str">
        <f ca="1">+IF(G648&lt;&gt;"",G648/(COUNT(C648:$C$1217)),"")</f>
        <v/>
      </c>
      <c r="I648" s="89" t="str">
        <f t="shared" ca="1" si="62"/>
        <v/>
      </c>
    </row>
    <row r="649" spans="1:9" x14ac:dyDescent="0.25">
      <c r="A649" s="31">
        <v>632</v>
      </c>
      <c r="B649" s="81" t="str">
        <f t="shared" ca="1" si="60"/>
        <v/>
      </c>
      <c r="C649" s="82" t="str">
        <f t="shared" ca="1" si="61"/>
        <v/>
      </c>
      <c r="D649" s="89" t="str">
        <f t="shared" ca="1" si="57"/>
        <v/>
      </c>
      <c r="E649" s="90" t="str">
        <f ca="1">+IF(D649&lt;&gt;"",D649*VLOOKUP(YEAR($C649),'Proyecciones DTF'!$B$4:$Y$112,3),"")</f>
        <v/>
      </c>
      <c r="F649" s="90" t="str">
        <f t="shared" ca="1" si="58"/>
        <v/>
      </c>
      <c r="G649" s="89" t="str">
        <f t="shared" ca="1" si="59"/>
        <v/>
      </c>
      <c r="H649" s="90" t="str">
        <f ca="1">+IF(G649&lt;&gt;"",G649/(COUNT(C649:$C$1217)),"")</f>
        <v/>
      </c>
      <c r="I649" s="89" t="str">
        <f t="shared" ca="1" si="62"/>
        <v/>
      </c>
    </row>
    <row r="650" spans="1:9" x14ac:dyDescent="0.25">
      <c r="A650" s="31">
        <v>633</v>
      </c>
      <c r="B650" s="81" t="str">
        <f t="shared" ca="1" si="60"/>
        <v/>
      </c>
      <c r="C650" s="82" t="str">
        <f t="shared" ca="1" si="61"/>
        <v/>
      </c>
      <c r="D650" s="89" t="str">
        <f t="shared" ca="1" si="57"/>
        <v/>
      </c>
      <c r="E650" s="90" t="str">
        <f ca="1">+IF(D650&lt;&gt;"",D650*VLOOKUP(YEAR($C650),'Proyecciones DTF'!$B$4:$Y$112,3),"")</f>
        <v/>
      </c>
      <c r="F650" s="90" t="str">
        <f t="shared" ca="1" si="58"/>
        <v/>
      </c>
      <c r="G650" s="89" t="str">
        <f t="shared" ca="1" si="59"/>
        <v/>
      </c>
      <c r="H650" s="90" t="str">
        <f ca="1">+IF(G650&lt;&gt;"",G650/(COUNT(C650:$C$1217)),"")</f>
        <v/>
      </c>
      <c r="I650" s="89" t="str">
        <f t="shared" ca="1" si="62"/>
        <v/>
      </c>
    </row>
    <row r="651" spans="1:9" x14ac:dyDescent="0.25">
      <c r="A651" s="31">
        <v>634</v>
      </c>
      <c r="B651" s="81" t="str">
        <f t="shared" ca="1" si="60"/>
        <v/>
      </c>
      <c r="C651" s="82" t="str">
        <f t="shared" ca="1" si="61"/>
        <v/>
      </c>
      <c r="D651" s="89" t="str">
        <f t="shared" ca="1" si="57"/>
        <v/>
      </c>
      <c r="E651" s="90" t="str">
        <f ca="1">+IF(D651&lt;&gt;"",D651*VLOOKUP(YEAR($C651),'Proyecciones DTF'!$B$4:$Y$112,3),"")</f>
        <v/>
      </c>
      <c r="F651" s="90" t="str">
        <f t="shared" ca="1" si="58"/>
        <v/>
      </c>
      <c r="G651" s="89" t="str">
        <f t="shared" ca="1" si="59"/>
        <v/>
      </c>
      <c r="H651" s="90" t="str">
        <f ca="1">+IF(G651&lt;&gt;"",G651/(COUNT(C651:$C$1217)),"")</f>
        <v/>
      </c>
      <c r="I651" s="89" t="str">
        <f t="shared" ca="1" si="62"/>
        <v/>
      </c>
    </row>
    <row r="652" spans="1:9" x14ac:dyDescent="0.25">
      <c r="A652" s="31">
        <v>635</v>
      </c>
      <c r="B652" s="81" t="str">
        <f t="shared" ca="1" si="60"/>
        <v/>
      </c>
      <c r="C652" s="82" t="str">
        <f t="shared" ca="1" si="61"/>
        <v/>
      </c>
      <c r="D652" s="89" t="str">
        <f t="shared" ca="1" si="57"/>
        <v/>
      </c>
      <c r="E652" s="90" t="str">
        <f ca="1">+IF(D652&lt;&gt;"",D652*VLOOKUP(YEAR($C652),'Proyecciones DTF'!$B$4:$Y$112,3),"")</f>
        <v/>
      </c>
      <c r="F652" s="90" t="str">
        <f t="shared" ca="1" si="58"/>
        <v/>
      </c>
      <c r="G652" s="89" t="str">
        <f t="shared" ca="1" si="59"/>
        <v/>
      </c>
      <c r="H652" s="90" t="str">
        <f ca="1">+IF(G652&lt;&gt;"",G652/(COUNT(C652:$C$1217)),"")</f>
        <v/>
      </c>
      <c r="I652" s="89" t="str">
        <f t="shared" ca="1" si="62"/>
        <v/>
      </c>
    </row>
    <row r="653" spans="1:9" x14ac:dyDescent="0.25">
      <c r="A653" s="31">
        <v>636</v>
      </c>
      <c r="B653" s="81" t="str">
        <f t="shared" ca="1" si="60"/>
        <v/>
      </c>
      <c r="C653" s="82" t="str">
        <f t="shared" ca="1" si="61"/>
        <v/>
      </c>
      <c r="D653" s="89" t="str">
        <f t="shared" ca="1" si="57"/>
        <v/>
      </c>
      <c r="E653" s="90" t="str">
        <f ca="1">+IF(D653&lt;&gt;"",D653*VLOOKUP(YEAR($C653),'Proyecciones DTF'!$B$4:$Y$112,3),"")</f>
        <v/>
      </c>
      <c r="F653" s="90" t="str">
        <f t="shared" ca="1" si="58"/>
        <v/>
      </c>
      <c r="G653" s="89" t="str">
        <f t="shared" ca="1" si="59"/>
        <v/>
      </c>
      <c r="H653" s="90" t="str">
        <f ca="1">+IF(G653&lt;&gt;"",G653/(COUNT(C653:$C$1217)),"")</f>
        <v/>
      </c>
      <c r="I653" s="89" t="str">
        <f t="shared" ca="1" si="62"/>
        <v/>
      </c>
    </row>
    <row r="654" spans="1:9" x14ac:dyDescent="0.25">
      <c r="A654" s="31">
        <v>637</v>
      </c>
      <c r="B654" s="81" t="str">
        <f t="shared" ca="1" si="60"/>
        <v/>
      </c>
      <c r="C654" s="82" t="str">
        <f t="shared" ca="1" si="61"/>
        <v/>
      </c>
      <c r="D654" s="89" t="str">
        <f t="shared" ca="1" si="57"/>
        <v/>
      </c>
      <c r="E654" s="90" t="str">
        <f ca="1">+IF(D654&lt;&gt;"",D654*VLOOKUP(YEAR($C654),'Proyecciones DTF'!$B$4:$Y$112,3),"")</f>
        <v/>
      </c>
      <c r="F654" s="90" t="str">
        <f t="shared" ca="1" si="58"/>
        <v/>
      </c>
      <c r="G654" s="89" t="str">
        <f t="shared" ca="1" si="59"/>
        <v/>
      </c>
      <c r="H654" s="90" t="str">
        <f ca="1">+IF(G654&lt;&gt;"",G654/(COUNT(C654:$C$1217)),"")</f>
        <v/>
      </c>
      <c r="I654" s="89" t="str">
        <f t="shared" ca="1" si="62"/>
        <v/>
      </c>
    </row>
    <row r="655" spans="1:9" x14ac:dyDescent="0.25">
      <c r="A655" s="31">
        <v>638</v>
      </c>
      <c r="B655" s="81" t="str">
        <f t="shared" ca="1" si="60"/>
        <v/>
      </c>
      <c r="C655" s="82" t="str">
        <f t="shared" ca="1" si="61"/>
        <v/>
      </c>
      <c r="D655" s="89" t="str">
        <f t="shared" ca="1" si="57"/>
        <v/>
      </c>
      <c r="E655" s="90" t="str">
        <f ca="1">+IF(D655&lt;&gt;"",D655*VLOOKUP(YEAR($C655),'Proyecciones DTF'!$B$4:$Y$112,3),"")</f>
        <v/>
      </c>
      <c r="F655" s="90" t="str">
        <f t="shared" ca="1" si="58"/>
        <v/>
      </c>
      <c r="G655" s="89" t="str">
        <f t="shared" ca="1" si="59"/>
        <v/>
      </c>
      <c r="H655" s="90" t="str">
        <f ca="1">+IF(G655&lt;&gt;"",G655/(COUNT(C655:$C$1217)),"")</f>
        <v/>
      </c>
      <c r="I655" s="89" t="str">
        <f t="shared" ca="1" si="62"/>
        <v/>
      </c>
    </row>
    <row r="656" spans="1:9" x14ac:dyDescent="0.25">
      <c r="A656" s="31">
        <v>639</v>
      </c>
      <c r="B656" s="81" t="str">
        <f t="shared" ca="1" si="60"/>
        <v/>
      </c>
      <c r="C656" s="82" t="str">
        <f t="shared" ca="1" si="61"/>
        <v/>
      </c>
      <c r="D656" s="89" t="str">
        <f t="shared" ca="1" si="57"/>
        <v/>
      </c>
      <c r="E656" s="90" t="str">
        <f ca="1">+IF(D656&lt;&gt;"",D656*VLOOKUP(YEAR($C656),'Proyecciones DTF'!$B$4:$Y$112,3),"")</f>
        <v/>
      </c>
      <c r="F656" s="90" t="str">
        <f t="shared" ca="1" si="58"/>
        <v/>
      </c>
      <c r="G656" s="89" t="str">
        <f t="shared" ca="1" si="59"/>
        <v/>
      </c>
      <c r="H656" s="90" t="str">
        <f ca="1">+IF(G656&lt;&gt;"",G656/(COUNT(C656:$C$1217)),"")</f>
        <v/>
      </c>
      <c r="I656" s="89" t="str">
        <f t="shared" ca="1" si="62"/>
        <v/>
      </c>
    </row>
    <row r="657" spans="1:9" x14ac:dyDescent="0.25">
      <c r="A657" s="31">
        <v>640</v>
      </c>
      <c r="B657" s="81" t="str">
        <f t="shared" ca="1" si="60"/>
        <v/>
      </c>
      <c r="C657" s="82" t="str">
        <f t="shared" ca="1" si="61"/>
        <v/>
      </c>
      <c r="D657" s="89" t="str">
        <f t="shared" ca="1" si="57"/>
        <v/>
      </c>
      <c r="E657" s="90" t="str">
        <f ca="1">+IF(D657&lt;&gt;"",D657*VLOOKUP(YEAR($C657),'Proyecciones DTF'!$B$4:$Y$112,3),"")</f>
        <v/>
      </c>
      <c r="F657" s="90" t="str">
        <f t="shared" ca="1" si="58"/>
        <v/>
      </c>
      <c r="G657" s="89" t="str">
        <f t="shared" ca="1" si="59"/>
        <v/>
      </c>
      <c r="H657" s="90" t="str">
        <f ca="1">+IF(G657&lt;&gt;"",G657/(COUNT(C657:$C$1217)),"")</f>
        <v/>
      </c>
      <c r="I657" s="89" t="str">
        <f t="shared" ca="1" si="62"/>
        <v/>
      </c>
    </row>
    <row r="658" spans="1:9" x14ac:dyDescent="0.25">
      <c r="A658" s="31">
        <v>641</v>
      </c>
      <c r="B658" s="81" t="str">
        <f t="shared" ca="1" si="60"/>
        <v/>
      </c>
      <c r="C658" s="82" t="str">
        <f t="shared" ca="1" si="61"/>
        <v/>
      </c>
      <c r="D658" s="89" t="str">
        <f t="shared" ca="1" si="57"/>
        <v/>
      </c>
      <c r="E658" s="90" t="str">
        <f ca="1">+IF(D658&lt;&gt;"",D658*VLOOKUP(YEAR($C658),'Proyecciones DTF'!$B$4:$Y$112,3),"")</f>
        <v/>
      </c>
      <c r="F658" s="90" t="str">
        <f t="shared" ca="1" si="58"/>
        <v/>
      </c>
      <c r="G658" s="89" t="str">
        <f t="shared" ca="1" si="59"/>
        <v/>
      </c>
      <c r="H658" s="90" t="str">
        <f ca="1">+IF(G658&lt;&gt;"",G658/(COUNT(C658:$C$1217)),"")</f>
        <v/>
      </c>
      <c r="I658" s="89" t="str">
        <f t="shared" ca="1" si="62"/>
        <v/>
      </c>
    </row>
    <row r="659" spans="1:9" x14ac:dyDescent="0.25">
      <c r="A659" s="31">
        <v>642</v>
      </c>
      <c r="B659" s="81" t="str">
        <f t="shared" ca="1" si="60"/>
        <v/>
      </c>
      <c r="C659" s="82" t="str">
        <f t="shared" ca="1" si="61"/>
        <v/>
      </c>
      <c r="D659" s="89" t="str">
        <f t="shared" ref="D659:D722" ca="1" si="63">+IF(C659&lt;&gt;"",I658,"")</f>
        <v/>
      </c>
      <c r="E659" s="90" t="str">
        <f ca="1">+IF(D659&lt;&gt;"",D659*VLOOKUP(YEAR($C659),'Proyecciones DTF'!$B$4:$Y$112,3),"")</f>
        <v/>
      </c>
      <c r="F659" s="90" t="str">
        <f t="shared" ref="F659:F722" ca="1" si="64">+IF(E659&lt;&gt;"",+E659*(1-$C$15),"")</f>
        <v/>
      </c>
      <c r="G659" s="89" t="str">
        <f t="shared" ref="G659:G722" ca="1" si="65">+IF(F659&lt;&gt;"",D659+F659,"")</f>
        <v/>
      </c>
      <c r="H659" s="90" t="str">
        <f ca="1">+IF(G659&lt;&gt;"",G659/(COUNT(C659:$C$1217)),"")</f>
        <v/>
      </c>
      <c r="I659" s="89" t="str">
        <f t="shared" ca="1" si="62"/>
        <v/>
      </c>
    </row>
    <row r="660" spans="1:9" x14ac:dyDescent="0.25">
      <c r="A660" s="31">
        <v>643</v>
      </c>
      <c r="B660" s="81" t="str">
        <f t="shared" ca="1" si="60"/>
        <v/>
      </c>
      <c r="C660" s="82" t="str">
        <f t="shared" ca="1" si="61"/>
        <v/>
      </c>
      <c r="D660" s="89" t="str">
        <f t="shared" ca="1" si="63"/>
        <v/>
      </c>
      <c r="E660" s="90" t="str">
        <f ca="1">+IF(D660&lt;&gt;"",D660*VLOOKUP(YEAR($C660),'Proyecciones DTF'!$B$4:$Y$112,3),"")</f>
        <v/>
      </c>
      <c r="F660" s="90" t="str">
        <f t="shared" ca="1" si="64"/>
        <v/>
      </c>
      <c r="G660" s="89" t="str">
        <f t="shared" ca="1" si="65"/>
        <v/>
      </c>
      <c r="H660" s="90" t="str">
        <f ca="1">+IF(G660&lt;&gt;"",G660/(COUNT(C660:$C$1217)),"")</f>
        <v/>
      </c>
      <c r="I660" s="89" t="str">
        <f t="shared" ca="1" si="62"/>
        <v/>
      </c>
    </row>
    <row r="661" spans="1:9" x14ac:dyDescent="0.25">
      <c r="A661" s="31">
        <v>644</v>
      </c>
      <c r="B661" s="81" t="str">
        <f t="shared" ref="B661:B724" ca="1" si="66">+IF(C661&lt;&gt;"",YEAR(C661),"")</f>
        <v/>
      </c>
      <c r="C661" s="82" t="str">
        <f t="shared" ref="C661:C724" ca="1" si="67">+IF(EOMONTH($C$1,A661)&lt;=EOMONTH($C$1,$C$4*12),EOMONTH($C$1,A661),"")</f>
        <v/>
      </c>
      <c r="D661" s="89" t="str">
        <f t="shared" ca="1" si="63"/>
        <v/>
      </c>
      <c r="E661" s="90" t="str">
        <f ca="1">+IF(D661&lt;&gt;"",D661*VLOOKUP(YEAR($C661),'Proyecciones DTF'!$B$4:$Y$112,3),"")</f>
        <v/>
      </c>
      <c r="F661" s="90" t="str">
        <f t="shared" ca="1" si="64"/>
        <v/>
      </c>
      <c r="G661" s="89" t="str">
        <f t="shared" ca="1" si="65"/>
        <v/>
      </c>
      <c r="H661" s="90" t="str">
        <f ca="1">+IF(G661&lt;&gt;"",G661/(COUNT(C661:$C$1217)),"")</f>
        <v/>
      </c>
      <c r="I661" s="89" t="str">
        <f t="shared" ref="I661:I724" ca="1" si="68">+IF(H661&lt;&gt;"",G661-H661,"")</f>
        <v/>
      </c>
    </row>
    <row r="662" spans="1:9" x14ac:dyDescent="0.25">
      <c r="A662" s="31">
        <v>645</v>
      </c>
      <c r="B662" s="81" t="str">
        <f t="shared" ca="1" si="66"/>
        <v/>
      </c>
      <c r="C662" s="82" t="str">
        <f t="shared" ca="1" si="67"/>
        <v/>
      </c>
      <c r="D662" s="89" t="str">
        <f t="shared" ca="1" si="63"/>
        <v/>
      </c>
      <c r="E662" s="90" t="str">
        <f ca="1">+IF(D662&lt;&gt;"",D662*VLOOKUP(YEAR($C662),'Proyecciones DTF'!$B$4:$Y$112,3),"")</f>
        <v/>
      </c>
      <c r="F662" s="90" t="str">
        <f t="shared" ca="1" si="64"/>
        <v/>
      </c>
      <c r="G662" s="89" t="str">
        <f t="shared" ca="1" si="65"/>
        <v/>
      </c>
      <c r="H662" s="90" t="str">
        <f ca="1">+IF(G662&lt;&gt;"",G662/(COUNT(C662:$C$1217)),"")</f>
        <v/>
      </c>
      <c r="I662" s="89" t="str">
        <f t="shared" ca="1" si="68"/>
        <v/>
      </c>
    </row>
    <row r="663" spans="1:9" x14ac:dyDescent="0.25">
      <c r="A663" s="31">
        <v>646</v>
      </c>
      <c r="B663" s="81" t="str">
        <f t="shared" ca="1" si="66"/>
        <v/>
      </c>
      <c r="C663" s="82" t="str">
        <f t="shared" ca="1" si="67"/>
        <v/>
      </c>
      <c r="D663" s="89" t="str">
        <f t="shared" ca="1" si="63"/>
        <v/>
      </c>
      <c r="E663" s="90" t="str">
        <f ca="1">+IF(D663&lt;&gt;"",D663*VLOOKUP(YEAR($C663),'Proyecciones DTF'!$B$4:$Y$112,3),"")</f>
        <v/>
      </c>
      <c r="F663" s="90" t="str">
        <f t="shared" ca="1" si="64"/>
        <v/>
      </c>
      <c r="G663" s="89" t="str">
        <f t="shared" ca="1" si="65"/>
        <v/>
      </c>
      <c r="H663" s="90" t="str">
        <f ca="1">+IF(G663&lt;&gt;"",G663/(COUNT(C663:$C$1217)),"")</f>
        <v/>
      </c>
      <c r="I663" s="89" t="str">
        <f t="shared" ca="1" si="68"/>
        <v/>
      </c>
    </row>
    <row r="664" spans="1:9" x14ac:dyDescent="0.25">
      <c r="A664" s="31">
        <v>647</v>
      </c>
      <c r="B664" s="81" t="str">
        <f t="shared" ca="1" si="66"/>
        <v/>
      </c>
      <c r="C664" s="82" t="str">
        <f t="shared" ca="1" si="67"/>
        <v/>
      </c>
      <c r="D664" s="89" t="str">
        <f t="shared" ca="1" si="63"/>
        <v/>
      </c>
      <c r="E664" s="90" t="str">
        <f ca="1">+IF(D664&lt;&gt;"",D664*VLOOKUP(YEAR($C664),'Proyecciones DTF'!$B$4:$Y$112,3),"")</f>
        <v/>
      </c>
      <c r="F664" s="90" t="str">
        <f t="shared" ca="1" si="64"/>
        <v/>
      </c>
      <c r="G664" s="89" t="str">
        <f t="shared" ca="1" si="65"/>
        <v/>
      </c>
      <c r="H664" s="90" t="str">
        <f ca="1">+IF(G664&lt;&gt;"",G664/(COUNT(C664:$C$1217)),"")</f>
        <v/>
      </c>
      <c r="I664" s="89" t="str">
        <f t="shared" ca="1" si="68"/>
        <v/>
      </c>
    </row>
    <row r="665" spans="1:9" x14ac:dyDescent="0.25">
      <c r="A665" s="31">
        <v>648</v>
      </c>
      <c r="B665" s="81" t="str">
        <f t="shared" ca="1" si="66"/>
        <v/>
      </c>
      <c r="C665" s="82" t="str">
        <f t="shared" ca="1" si="67"/>
        <v/>
      </c>
      <c r="D665" s="89" t="str">
        <f t="shared" ca="1" si="63"/>
        <v/>
      </c>
      <c r="E665" s="90" t="str">
        <f ca="1">+IF(D665&lt;&gt;"",D665*VLOOKUP(YEAR($C665),'Proyecciones DTF'!$B$4:$Y$112,3),"")</f>
        <v/>
      </c>
      <c r="F665" s="90" t="str">
        <f t="shared" ca="1" si="64"/>
        <v/>
      </c>
      <c r="G665" s="89" t="str">
        <f t="shared" ca="1" si="65"/>
        <v/>
      </c>
      <c r="H665" s="90" t="str">
        <f ca="1">+IF(G665&lt;&gt;"",G665/(COUNT(C665:$C$1217)),"")</f>
        <v/>
      </c>
      <c r="I665" s="89" t="str">
        <f t="shared" ca="1" si="68"/>
        <v/>
      </c>
    </row>
    <row r="666" spans="1:9" x14ac:dyDescent="0.25">
      <c r="A666" s="31">
        <v>649</v>
      </c>
      <c r="B666" s="81" t="str">
        <f t="shared" ca="1" si="66"/>
        <v/>
      </c>
      <c r="C666" s="82" t="str">
        <f t="shared" ca="1" si="67"/>
        <v/>
      </c>
      <c r="D666" s="89" t="str">
        <f t="shared" ca="1" si="63"/>
        <v/>
      </c>
      <c r="E666" s="90" t="str">
        <f ca="1">+IF(D666&lt;&gt;"",D666*VLOOKUP(YEAR($C666),'Proyecciones DTF'!$B$4:$Y$112,3),"")</f>
        <v/>
      </c>
      <c r="F666" s="90" t="str">
        <f t="shared" ca="1" si="64"/>
        <v/>
      </c>
      <c r="G666" s="89" t="str">
        <f t="shared" ca="1" si="65"/>
        <v/>
      </c>
      <c r="H666" s="90" t="str">
        <f ca="1">+IF(G666&lt;&gt;"",G666/(COUNT(C666:$C$1217)),"")</f>
        <v/>
      </c>
      <c r="I666" s="89" t="str">
        <f t="shared" ca="1" si="68"/>
        <v/>
      </c>
    </row>
    <row r="667" spans="1:9" x14ac:dyDescent="0.25">
      <c r="A667" s="31">
        <v>650</v>
      </c>
      <c r="B667" s="81" t="str">
        <f t="shared" ca="1" si="66"/>
        <v/>
      </c>
      <c r="C667" s="82" t="str">
        <f t="shared" ca="1" si="67"/>
        <v/>
      </c>
      <c r="D667" s="89" t="str">
        <f t="shared" ca="1" si="63"/>
        <v/>
      </c>
      <c r="E667" s="90" t="str">
        <f ca="1">+IF(D667&lt;&gt;"",D667*VLOOKUP(YEAR($C667),'Proyecciones DTF'!$B$4:$Y$112,3),"")</f>
        <v/>
      </c>
      <c r="F667" s="90" t="str">
        <f t="shared" ca="1" si="64"/>
        <v/>
      </c>
      <c r="G667" s="89" t="str">
        <f t="shared" ca="1" si="65"/>
        <v/>
      </c>
      <c r="H667" s="90" t="str">
        <f ca="1">+IF(G667&lt;&gt;"",G667/(COUNT(C667:$C$1217)),"")</f>
        <v/>
      </c>
      <c r="I667" s="89" t="str">
        <f t="shared" ca="1" si="68"/>
        <v/>
      </c>
    </row>
    <row r="668" spans="1:9" x14ac:dyDescent="0.25">
      <c r="A668" s="31">
        <v>651</v>
      </c>
      <c r="B668" s="81" t="str">
        <f t="shared" ca="1" si="66"/>
        <v/>
      </c>
      <c r="C668" s="82" t="str">
        <f t="shared" ca="1" si="67"/>
        <v/>
      </c>
      <c r="D668" s="89" t="str">
        <f t="shared" ca="1" si="63"/>
        <v/>
      </c>
      <c r="E668" s="90" t="str">
        <f ca="1">+IF(D668&lt;&gt;"",D668*VLOOKUP(YEAR($C668),'Proyecciones DTF'!$B$4:$Y$112,3),"")</f>
        <v/>
      </c>
      <c r="F668" s="90" t="str">
        <f t="shared" ca="1" si="64"/>
        <v/>
      </c>
      <c r="G668" s="89" t="str">
        <f t="shared" ca="1" si="65"/>
        <v/>
      </c>
      <c r="H668" s="90" t="str">
        <f ca="1">+IF(G668&lt;&gt;"",G668/(COUNT(C668:$C$1217)),"")</f>
        <v/>
      </c>
      <c r="I668" s="89" t="str">
        <f t="shared" ca="1" si="68"/>
        <v/>
      </c>
    </row>
    <row r="669" spans="1:9" x14ac:dyDescent="0.25">
      <c r="A669" s="31">
        <v>652</v>
      </c>
      <c r="B669" s="81" t="str">
        <f t="shared" ca="1" si="66"/>
        <v/>
      </c>
      <c r="C669" s="82" t="str">
        <f t="shared" ca="1" si="67"/>
        <v/>
      </c>
      <c r="D669" s="89" t="str">
        <f t="shared" ca="1" si="63"/>
        <v/>
      </c>
      <c r="E669" s="90" t="str">
        <f ca="1">+IF(D669&lt;&gt;"",D669*VLOOKUP(YEAR($C669),'Proyecciones DTF'!$B$4:$Y$112,3),"")</f>
        <v/>
      </c>
      <c r="F669" s="90" t="str">
        <f t="shared" ca="1" si="64"/>
        <v/>
      </c>
      <c r="G669" s="89" t="str">
        <f t="shared" ca="1" si="65"/>
        <v/>
      </c>
      <c r="H669" s="90" t="str">
        <f ca="1">+IF(G669&lt;&gt;"",G669/(COUNT(C669:$C$1217)),"")</f>
        <v/>
      </c>
      <c r="I669" s="89" t="str">
        <f t="shared" ca="1" si="68"/>
        <v/>
      </c>
    </row>
    <row r="670" spans="1:9" x14ac:dyDescent="0.25">
      <c r="A670" s="31">
        <v>653</v>
      </c>
      <c r="B670" s="81" t="str">
        <f t="shared" ca="1" si="66"/>
        <v/>
      </c>
      <c r="C670" s="82" t="str">
        <f t="shared" ca="1" si="67"/>
        <v/>
      </c>
      <c r="D670" s="89" t="str">
        <f t="shared" ca="1" si="63"/>
        <v/>
      </c>
      <c r="E670" s="90" t="str">
        <f ca="1">+IF(D670&lt;&gt;"",D670*VLOOKUP(YEAR($C670),'Proyecciones DTF'!$B$4:$Y$112,3),"")</f>
        <v/>
      </c>
      <c r="F670" s="90" t="str">
        <f t="shared" ca="1" si="64"/>
        <v/>
      </c>
      <c r="G670" s="89" t="str">
        <f t="shared" ca="1" si="65"/>
        <v/>
      </c>
      <c r="H670" s="90" t="str">
        <f ca="1">+IF(G670&lt;&gt;"",G670/(COUNT(C670:$C$1217)),"")</f>
        <v/>
      </c>
      <c r="I670" s="89" t="str">
        <f t="shared" ca="1" si="68"/>
        <v/>
      </c>
    </row>
    <row r="671" spans="1:9" x14ac:dyDescent="0.25">
      <c r="A671" s="31">
        <v>654</v>
      </c>
      <c r="B671" s="81" t="str">
        <f t="shared" ca="1" si="66"/>
        <v/>
      </c>
      <c r="C671" s="82" t="str">
        <f t="shared" ca="1" si="67"/>
        <v/>
      </c>
      <c r="D671" s="89" t="str">
        <f t="shared" ca="1" si="63"/>
        <v/>
      </c>
      <c r="E671" s="90" t="str">
        <f ca="1">+IF(D671&lt;&gt;"",D671*VLOOKUP(YEAR($C671),'Proyecciones DTF'!$B$4:$Y$112,3),"")</f>
        <v/>
      </c>
      <c r="F671" s="90" t="str">
        <f t="shared" ca="1" si="64"/>
        <v/>
      </c>
      <c r="G671" s="89" t="str">
        <f t="shared" ca="1" si="65"/>
        <v/>
      </c>
      <c r="H671" s="90" t="str">
        <f ca="1">+IF(G671&lt;&gt;"",G671/(COUNT(C671:$C$1217)),"")</f>
        <v/>
      </c>
      <c r="I671" s="89" t="str">
        <f t="shared" ca="1" si="68"/>
        <v/>
      </c>
    </row>
    <row r="672" spans="1:9" x14ac:dyDescent="0.25">
      <c r="A672" s="31">
        <v>655</v>
      </c>
      <c r="B672" s="81" t="str">
        <f t="shared" ca="1" si="66"/>
        <v/>
      </c>
      <c r="C672" s="82" t="str">
        <f t="shared" ca="1" si="67"/>
        <v/>
      </c>
      <c r="D672" s="89" t="str">
        <f t="shared" ca="1" si="63"/>
        <v/>
      </c>
      <c r="E672" s="90" t="str">
        <f ca="1">+IF(D672&lt;&gt;"",D672*VLOOKUP(YEAR($C672),'Proyecciones DTF'!$B$4:$Y$112,3),"")</f>
        <v/>
      </c>
      <c r="F672" s="90" t="str">
        <f t="shared" ca="1" si="64"/>
        <v/>
      </c>
      <c r="G672" s="89" t="str">
        <f t="shared" ca="1" si="65"/>
        <v/>
      </c>
      <c r="H672" s="90" t="str">
        <f ca="1">+IF(G672&lt;&gt;"",G672/(COUNT(C672:$C$1217)),"")</f>
        <v/>
      </c>
      <c r="I672" s="89" t="str">
        <f t="shared" ca="1" si="68"/>
        <v/>
      </c>
    </row>
    <row r="673" spans="1:9" x14ac:dyDescent="0.25">
      <c r="A673" s="31">
        <v>656</v>
      </c>
      <c r="B673" s="81" t="str">
        <f t="shared" ca="1" si="66"/>
        <v/>
      </c>
      <c r="C673" s="82" t="str">
        <f t="shared" ca="1" si="67"/>
        <v/>
      </c>
      <c r="D673" s="89" t="str">
        <f t="shared" ca="1" si="63"/>
        <v/>
      </c>
      <c r="E673" s="90" t="str">
        <f ca="1">+IF(D673&lt;&gt;"",D673*VLOOKUP(YEAR($C673),'Proyecciones DTF'!$B$4:$Y$112,3),"")</f>
        <v/>
      </c>
      <c r="F673" s="90" t="str">
        <f t="shared" ca="1" si="64"/>
        <v/>
      </c>
      <c r="G673" s="89" t="str">
        <f t="shared" ca="1" si="65"/>
        <v/>
      </c>
      <c r="H673" s="90" t="str">
        <f ca="1">+IF(G673&lt;&gt;"",G673/(COUNT(C673:$C$1217)),"")</f>
        <v/>
      </c>
      <c r="I673" s="89" t="str">
        <f t="shared" ca="1" si="68"/>
        <v/>
      </c>
    </row>
    <row r="674" spans="1:9" x14ac:dyDescent="0.25">
      <c r="A674" s="31">
        <v>657</v>
      </c>
      <c r="B674" s="81" t="str">
        <f t="shared" ca="1" si="66"/>
        <v/>
      </c>
      <c r="C674" s="82" t="str">
        <f t="shared" ca="1" si="67"/>
        <v/>
      </c>
      <c r="D674" s="89" t="str">
        <f t="shared" ca="1" si="63"/>
        <v/>
      </c>
      <c r="E674" s="90" t="str">
        <f ca="1">+IF(D674&lt;&gt;"",D674*VLOOKUP(YEAR($C674),'Proyecciones DTF'!$B$4:$Y$112,3),"")</f>
        <v/>
      </c>
      <c r="F674" s="90" t="str">
        <f t="shared" ca="1" si="64"/>
        <v/>
      </c>
      <c r="G674" s="89" t="str">
        <f t="shared" ca="1" si="65"/>
        <v/>
      </c>
      <c r="H674" s="90" t="str">
        <f ca="1">+IF(G674&lt;&gt;"",G674/(COUNT(C674:$C$1217)),"")</f>
        <v/>
      </c>
      <c r="I674" s="89" t="str">
        <f t="shared" ca="1" si="68"/>
        <v/>
      </c>
    </row>
    <row r="675" spans="1:9" x14ac:dyDescent="0.25">
      <c r="A675" s="31">
        <v>658</v>
      </c>
      <c r="B675" s="81" t="str">
        <f t="shared" ca="1" si="66"/>
        <v/>
      </c>
      <c r="C675" s="82" t="str">
        <f t="shared" ca="1" si="67"/>
        <v/>
      </c>
      <c r="D675" s="89" t="str">
        <f t="shared" ca="1" si="63"/>
        <v/>
      </c>
      <c r="E675" s="90" t="str">
        <f ca="1">+IF(D675&lt;&gt;"",D675*VLOOKUP(YEAR($C675),'Proyecciones DTF'!$B$4:$Y$112,3),"")</f>
        <v/>
      </c>
      <c r="F675" s="90" t="str">
        <f t="shared" ca="1" si="64"/>
        <v/>
      </c>
      <c r="G675" s="89" t="str">
        <f t="shared" ca="1" si="65"/>
        <v/>
      </c>
      <c r="H675" s="90" t="str">
        <f ca="1">+IF(G675&lt;&gt;"",G675/(COUNT(C675:$C$1217)),"")</f>
        <v/>
      </c>
      <c r="I675" s="89" t="str">
        <f t="shared" ca="1" si="68"/>
        <v/>
      </c>
    </row>
    <row r="676" spans="1:9" x14ac:dyDescent="0.25">
      <c r="A676" s="31">
        <v>659</v>
      </c>
      <c r="B676" s="81" t="str">
        <f t="shared" ca="1" si="66"/>
        <v/>
      </c>
      <c r="C676" s="82" t="str">
        <f t="shared" ca="1" si="67"/>
        <v/>
      </c>
      <c r="D676" s="89" t="str">
        <f t="shared" ca="1" si="63"/>
        <v/>
      </c>
      <c r="E676" s="90" t="str">
        <f ca="1">+IF(D676&lt;&gt;"",D676*VLOOKUP(YEAR($C676),'Proyecciones DTF'!$B$4:$Y$112,3),"")</f>
        <v/>
      </c>
      <c r="F676" s="90" t="str">
        <f t="shared" ca="1" si="64"/>
        <v/>
      </c>
      <c r="G676" s="89" t="str">
        <f t="shared" ca="1" si="65"/>
        <v/>
      </c>
      <c r="H676" s="90" t="str">
        <f ca="1">+IF(G676&lt;&gt;"",G676/(COUNT(C676:$C$1217)),"")</f>
        <v/>
      </c>
      <c r="I676" s="89" t="str">
        <f t="shared" ca="1" si="68"/>
        <v/>
      </c>
    </row>
    <row r="677" spans="1:9" x14ac:dyDescent="0.25">
      <c r="A677" s="31">
        <v>660</v>
      </c>
      <c r="B677" s="81" t="str">
        <f t="shared" ca="1" si="66"/>
        <v/>
      </c>
      <c r="C677" s="82" t="str">
        <f t="shared" ca="1" si="67"/>
        <v/>
      </c>
      <c r="D677" s="89" t="str">
        <f t="shared" ca="1" si="63"/>
        <v/>
      </c>
      <c r="E677" s="90" t="str">
        <f ca="1">+IF(D677&lt;&gt;"",D677*VLOOKUP(YEAR($C677),'Proyecciones DTF'!$B$4:$Y$112,3),"")</f>
        <v/>
      </c>
      <c r="F677" s="90" t="str">
        <f t="shared" ca="1" si="64"/>
        <v/>
      </c>
      <c r="G677" s="89" t="str">
        <f t="shared" ca="1" si="65"/>
        <v/>
      </c>
      <c r="H677" s="90" t="str">
        <f ca="1">+IF(G677&lt;&gt;"",G677/(COUNT(C677:$C$1217)),"")</f>
        <v/>
      </c>
      <c r="I677" s="89" t="str">
        <f t="shared" ca="1" si="68"/>
        <v/>
      </c>
    </row>
    <row r="678" spans="1:9" x14ac:dyDescent="0.25">
      <c r="A678" s="31">
        <v>661</v>
      </c>
      <c r="B678" s="81" t="str">
        <f t="shared" ca="1" si="66"/>
        <v/>
      </c>
      <c r="C678" s="82" t="str">
        <f t="shared" ca="1" si="67"/>
        <v/>
      </c>
      <c r="D678" s="89" t="str">
        <f t="shared" ca="1" si="63"/>
        <v/>
      </c>
      <c r="E678" s="90" t="str">
        <f ca="1">+IF(D678&lt;&gt;"",D678*VLOOKUP(YEAR($C678),'Proyecciones DTF'!$B$4:$Y$112,3),"")</f>
        <v/>
      </c>
      <c r="F678" s="90" t="str">
        <f t="shared" ca="1" si="64"/>
        <v/>
      </c>
      <c r="G678" s="89" t="str">
        <f t="shared" ca="1" si="65"/>
        <v/>
      </c>
      <c r="H678" s="90" t="str">
        <f ca="1">+IF(G678&lt;&gt;"",G678/(COUNT(C678:$C$1217)),"")</f>
        <v/>
      </c>
      <c r="I678" s="89" t="str">
        <f t="shared" ca="1" si="68"/>
        <v/>
      </c>
    </row>
    <row r="679" spans="1:9" x14ac:dyDescent="0.25">
      <c r="A679" s="31">
        <v>662</v>
      </c>
      <c r="B679" s="81" t="str">
        <f t="shared" ca="1" si="66"/>
        <v/>
      </c>
      <c r="C679" s="82" t="str">
        <f t="shared" ca="1" si="67"/>
        <v/>
      </c>
      <c r="D679" s="89" t="str">
        <f t="shared" ca="1" si="63"/>
        <v/>
      </c>
      <c r="E679" s="90" t="str">
        <f ca="1">+IF(D679&lt;&gt;"",D679*VLOOKUP(YEAR($C679),'Proyecciones DTF'!$B$4:$Y$112,3),"")</f>
        <v/>
      </c>
      <c r="F679" s="90" t="str">
        <f t="shared" ca="1" si="64"/>
        <v/>
      </c>
      <c r="G679" s="89" t="str">
        <f t="shared" ca="1" si="65"/>
        <v/>
      </c>
      <c r="H679" s="90" t="str">
        <f ca="1">+IF(G679&lt;&gt;"",G679/(COUNT(C679:$C$1217)),"")</f>
        <v/>
      </c>
      <c r="I679" s="89" t="str">
        <f t="shared" ca="1" si="68"/>
        <v/>
      </c>
    </row>
    <row r="680" spans="1:9" x14ac:dyDescent="0.25">
      <c r="A680" s="31">
        <v>663</v>
      </c>
      <c r="B680" s="81" t="str">
        <f t="shared" ca="1" si="66"/>
        <v/>
      </c>
      <c r="C680" s="82" t="str">
        <f t="shared" ca="1" si="67"/>
        <v/>
      </c>
      <c r="D680" s="89" t="str">
        <f t="shared" ca="1" si="63"/>
        <v/>
      </c>
      <c r="E680" s="90" t="str">
        <f ca="1">+IF(D680&lt;&gt;"",D680*VLOOKUP(YEAR($C680),'Proyecciones DTF'!$B$4:$Y$112,3),"")</f>
        <v/>
      </c>
      <c r="F680" s="90" t="str">
        <f t="shared" ca="1" si="64"/>
        <v/>
      </c>
      <c r="G680" s="89" t="str">
        <f t="shared" ca="1" si="65"/>
        <v/>
      </c>
      <c r="H680" s="90" t="str">
        <f ca="1">+IF(G680&lt;&gt;"",G680/(COUNT(C680:$C$1217)),"")</f>
        <v/>
      </c>
      <c r="I680" s="89" t="str">
        <f t="shared" ca="1" si="68"/>
        <v/>
      </c>
    </row>
    <row r="681" spans="1:9" x14ac:dyDescent="0.25">
      <c r="A681" s="31">
        <v>664</v>
      </c>
      <c r="B681" s="81" t="str">
        <f t="shared" ca="1" si="66"/>
        <v/>
      </c>
      <c r="C681" s="82" t="str">
        <f t="shared" ca="1" si="67"/>
        <v/>
      </c>
      <c r="D681" s="89" t="str">
        <f t="shared" ca="1" si="63"/>
        <v/>
      </c>
      <c r="E681" s="90" t="str">
        <f ca="1">+IF(D681&lt;&gt;"",D681*VLOOKUP(YEAR($C681),'Proyecciones DTF'!$B$4:$Y$112,3),"")</f>
        <v/>
      </c>
      <c r="F681" s="90" t="str">
        <f t="shared" ca="1" si="64"/>
        <v/>
      </c>
      <c r="G681" s="89" t="str">
        <f t="shared" ca="1" si="65"/>
        <v/>
      </c>
      <c r="H681" s="90" t="str">
        <f ca="1">+IF(G681&lt;&gt;"",G681/(COUNT(C681:$C$1217)),"")</f>
        <v/>
      </c>
      <c r="I681" s="89" t="str">
        <f t="shared" ca="1" si="68"/>
        <v/>
      </c>
    </row>
    <row r="682" spans="1:9" x14ac:dyDescent="0.25">
      <c r="A682" s="31">
        <v>665</v>
      </c>
      <c r="B682" s="81" t="str">
        <f t="shared" ca="1" si="66"/>
        <v/>
      </c>
      <c r="C682" s="82" t="str">
        <f t="shared" ca="1" si="67"/>
        <v/>
      </c>
      <c r="D682" s="89" t="str">
        <f t="shared" ca="1" si="63"/>
        <v/>
      </c>
      <c r="E682" s="90" t="str">
        <f ca="1">+IF(D682&lt;&gt;"",D682*VLOOKUP(YEAR($C682),'Proyecciones DTF'!$B$4:$Y$112,3),"")</f>
        <v/>
      </c>
      <c r="F682" s="90" t="str">
        <f t="shared" ca="1" si="64"/>
        <v/>
      </c>
      <c r="G682" s="89" t="str">
        <f t="shared" ca="1" si="65"/>
        <v/>
      </c>
      <c r="H682" s="90" t="str">
        <f ca="1">+IF(G682&lt;&gt;"",G682/(COUNT(C682:$C$1217)),"")</f>
        <v/>
      </c>
      <c r="I682" s="89" t="str">
        <f t="shared" ca="1" si="68"/>
        <v/>
      </c>
    </row>
    <row r="683" spans="1:9" x14ac:dyDescent="0.25">
      <c r="A683" s="31">
        <v>666</v>
      </c>
      <c r="B683" s="81" t="str">
        <f t="shared" ca="1" si="66"/>
        <v/>
      </c>
      <c r="C683" s="82" t="str">
        <f t="shared" ca="1" si="67"/>
        <v/>
      </c>
      <c r="D683" s="89" t="str">
        <f t="shared" ca="1" si="63"/>
        <v/>
      </c>
      <c r="E683" s="90" t="str">
        <f ca="1">+IF(D683&lt;&gt;"",D683*VLOOKUP(YEAR($C683),'Proyecciones DTF'!$B$4:$Y$112,3),"")</f>
        <v/>
      </c>
      <c r="F683" s="90" t="str">
        <f t="shared" ca="1" si="64"/>
        <v/>
      </c>
      <c r="G683" s="89" t="str">
        <f t="shared" ca="1" si="65"/>
        <v/>
      </c>
      <c r="H683" s="90" t="str">
        <f ca="1">+IF(G683&lt;&gt;"",G683/(COUNT(C683:$C$1217)),"")</f>
        <v/>
      </c>
      <c r="I683" s="89" t="str">
        <f t="shared" ca="1" si="68"/>
        <v/>
      </c>
    </row>
    <row r="684" spans="1:9" x14ac:dyDescent="0.25">
      <c r="A684" s="31">
        <v>667</v>
      </c>
      <c r="B684" s="81" t="str">
        <f t="shared" ca="1" si="66"/>
        <v/>
      </c>
      <c r="C684" s="82" t="str">
        <f t="shared" ca="1" si="67"/>
        <v/>
      </c>
      <c r="D684" s="89" t="str">
        <f t="shared" ca="1" si="63"/>
        <v/>
      </c>
      <c r="E684" s="90" t="str">
        <f ca="1">+IF(D684&lt;&gt;"",D684*VLOOKUP(YEAR($C684),'Proyecciones DTF'!$B$4:$Y$112,3),"")</f>
        <v/>
      </c>
      <c r="F684" s="90" t="str">
        <f t="shared" ca="1" si="64"/>
        <v/>
      </c>
      <c r="G684" s="89" t="str">
        <f t="shared" ca="1" si="65"/>
        <v/>
      </c>
      <c r="H684" s="90" t="str">
        <f ca="1">+IF(G684&lt;&gt;"",G684/(COUNT(C684:$C$1217)),"")</f>
        <v/>
      </c>
      <c r="I684" s="89" t="str">
        <f t="shared" ca="1" si="68"/>
        <v/>
      </c>
    </row>
    <row r="685" spans="1:9" x14ac:dyDescent="0.25">
      <c r="A685" s="31">
        <v>668</v>
      </c>
      <c r="B685" s="81" t="str">
        <f t="shared" ca="1" si="66"/>
        <v/>
      </c>
      <c r="C685" s="82" t="str">
        <f t="shared" ca="1" si="67"/>
        <v/>
      </c>
      <c r="D685" s="89" t="str">
        <f t="shared" ca="1" si="63"/>
        <v/>
      </c>
      <c r="E685" s="90" t="str">
        <f ca="1">+IF(D685&lt;&gt;"",D685*VLOOKUP(YEAR($C685),'Proyecciones DTF'!$B$4:$Y$112,3),"")</f>
        <v/>
      </c>
      <c r="F685" s="90" t="str">
        <f t="shared" ca="1" si="64"/>
        <v/>
      </c>
      <c r="G685" s="89" t="str">
        <f t="shared" ca="1" si="65"/>
        <v/>
      </c>
      <c r="H685" s="90" t="str">
        <f ca="1">+IF(G685&lt;&gt;"",G685/(COUNT(C685:$C$1217)),"")</f>
        <v/>
      </c>
      <c r="I685" s="89" t="str">
        <f t="shared" ca="1" si="68"/>
        <v/>
      </c>
    </row>
    <row r="686" spans="1:9" x14ac:dyDescent="0.25">
      <c r="A686" s="31">
        <v>669</v>
      </c>
      <c r="B686" s="81" t="str">
        <f t="shared" ca="1" si="66"/>
        <v/>
      </c>
      <c r="C686" s="82" t="str">
        <f t="shared" ca="1" si="67"/>
        <v/>
      </c>
      <c r="D686" s="89" t="str">
        <f t="shared" ca="1" si="63"/>
        <v/>
      </c>
      <c r="E686" s="90" t="str">
        <f ca="1">+IF(D686&lt;&gt;"",D686*VLOOKUP(YEAR($C686),'Proyecciones DTF'!$B$4:$Y$112,3),"")</f>
        <v/>
      </c>
      <c r="F686" s="90" t="str">
        <f t="shared" ca="1" si="64"/>
        <v/>
      </c>
      <c r="G686" s="89" t="str">
        <f t="shared" ca="1" si="65"/>
        <v/>
      </c>
      <c r="H686" s="90" t="str">
        <f ca="1">+IF(G686&lt;&gt;"",G686/(COUNT(C686:$C$1217)),"")</f>
        <v/>
      </c>
      <c r="I686" s="89" t="str">
        <f t="shared" ca="1" si="68"/>
        <v/>
      </c>
    </row>
    <row r="687" spans="1:9" x14ac:dyDescent="0.25">
      <c r="A687" s="31">
        <v>670</v>
      </c>
      <c r="B687" s="81" t="str">
        <f t="shared" ca="1" si="66"/>
        <v/>
      </c>
      <c r="C687" s="82" t="str">
        <f t="shared" ca="1" si="67"/>
        <v/>
      </c>
      <c r="D687" s="89" t="str">
        <f t="shared" ca="1" si="63"/>
        <v/>
      </c>
      <c r="E687" s="90" t="str">
        <f ca="1">+IF(D687&lt;&gt;"",D687*VLOOKUP(YEAR($C687),'Proyecciones DTF'!$B$4:$Y$112,3),"")</f>
        <v/>
      </c>
      <c r="F687" s="90" t="str">
        <f t="shared" ca="1" si="64"/>
        <v/>
      </c>
      <c r="G687" s="89" t="str">
        <f t="shared" ca="1" si="65"/>
        <v/>
      </c>
      <c r="H687" s="90" t="str">
        <f ca="1">+IF(G687&lt;&gt;"",G687/(COUNT(C687:$C$1217)),"")</f>
        <v/>
      </c>
      <c r="I687" s="89" t="str">
        <f t="shared" ca="1" si="68"/>
        <v/>
      </c>
    </row>
    <row r="688" spans="1:9" x14ac:dyDescent="0.25">
      <c r="A688" s="31">
        <v>671</v>
      </c>
      <c r="B688" s="81" t="str">
        <f t="shared" ca="1" si="66"/>
        <v/>
      </c>
      <c r="C688" s="82" t="str">
        <f t="shared" ca="1" si="67"/>
        <v/>
      </c>
      <c r="D688" s="89" t="str">
        <f t="shared" ca="1" si="63"/>
        <v/>
      </c>
      <c r="E688" s="90" t="str">
        <f ca="1">+IF(D688&lt;&gt;"",D688*VLOOKUP(YEAR($C688),'Proyecciones DTF'!$B$4:$Y$112,3),"")</f>
        <v/>
      </c>
      <c r="F688" s="90" t="str">
        <f t="shared" ca="1" si="64"/>
        <v/>
      </c>
      <c r="G688" s="89" t="str">
        <f t="shared" ca="1" si="65"/>
        <v/>
      </c>
      <c r="H688" s="90" t="str">
        <f ca="1">+IF(G688&lt;&gt;"",G688/(COUNT(C688:$C$1217)),"")</f>
        <v/>
      </c>
      <c r="I688" s="89" t="str">
        <f t="shared" ca="1" si="68"/>
        <v/>
      </c>
    </row>
    <row r="689" spans="1:9" x14ac:dyDescent="0.25">
      <c r="A689" s="31">
        <v>672</v>
      </c>
      <c r="B689" s="81" t="str">
        <f t="shared" ca="1" si="66"/>
        <v/>
      </c>
      <c r="C689" s="82" t="str">
        <f t="shared" ca="1" si="67"/>
        <v/>
      </c>
      <c r="D689" s="89" t="str">
        <f t="shared" ca="1" si="63"/>
        <v/>
      </c>
      <c r="E689" s="90" t="str">
        <f ca="1">+IF(D689&lt;&gt;"",D689*VLOOKUP(YEAR($C689),'Proyecciones DTF'!$B$4:$Y$112,3),"")</f>
        <v/>
      </c>
      <c r="F689" s="90" t="str">
        <f t="shared" ca="1" si="64"/>
        <v/>
      </c>
      <c r="G689" s="89" t="str">
        <f t="shared" ca="1" si="65"/>
        <v/>
      </c>
      <c r="H689" s="90" t="str">
        <f ca="1">+IF(G689&lt;&gt;"",G689/(COUNT(C689:$C$1217)),"")</f>
        <v/>
      </c>
      <c r="I689" s="89" t="str">
        <f t="shared" ca="1" si="68"/>
        <v/>
      </c>
    </row>
    <row r="690" spans="1:9" x14ac:dyDescent="0.25">
      <c r="A690" s="31">
        <v>673</v>
      </c>
      <c r="B690" s="81" t="str">
        <f t="shared" ca="1" si="66"/>
        <v/>
      </c>
      <c r="C690" s="82" t="str">
        <f t="shared" ca="1" si="67"/>
        <v/>
      </c>
      <c r="D690" s="89" t="str">
        <f t="shared" ca="1" si="63"/>
        <v/>
      </c>
      <c r="E690" s="90" t="str">
        <f ca="1">+IF(D690&lt;&gt;"",D690*VLOOKUP(YEAR($C690),'Proyecciones DTF'!$B$4:$Y$112,3),"")</f>
        <v/>
      </c>
      <c r="F690" s="90" t="str">
        <f t="shared" ca="1" si="64"/>
        <v/>
      </c>
      <c r="G690" s="89" t="str">
        <f t="shared" ca="1" si="65"/>
        <v/>
      </c>
      <c r="H690" s="90" t="str">
        <f ca="1">+IF(G690&lt;&gt;"",G690/(COUNT(C690:$C$1217)),"")</f>
        <v/>
      </c>
      <c r="I690" s="89" t="str">
        <f t="shared" ca="1" si="68"/>
        <v/>
      </c>
    </row>
    <row r="691" spans="1:9" x14ac:dyDescent="0.25">
      <c r="A691" s="31">
        <v>674</v>
      </c>
      <c r="B691" s="81" t="str">
        <f t="shared" ca="1" si="66"/>
        <v/>
      </c>
      <c r="C691" s="82" t="str">
        <f t="shared" ca="1" si="67"/>
        <v/>
      </c>
      <c r="D691" s="89" t="str">
        <f t="shared" ca="1" si="63"/>
        <v/>
      </c>
      <c r="E691" s="90" t="str">
        <f ca="1">+IF(D691&lt;&gt;"",D691*VLOOKUP(YEAR($C691),'Proyecciones DTF'!$B$4:$Y$112,3),"")</f>
        <v/>
      </c>
      <c r="F691" s="90" t="str">
        <f t="shared" ca="1" si="64"/>
        <v/>
      </c>
      <c r="G691" s="89" t="str">
        <f t="shared" ca="1" si="65"/>
        <v/>
      </c>
      <c r="H691" s="90" t="str">
        <f ca="1">+IF(G691&lt;&gt;"",G691/(COUNT(C691:$C$1217)),"")</f>
        <v/>
      </c>
      <c r="I691" s="89" t="str">
        <f t="shared" ca="1" si="68"/>
        <v/>
      </c>
    </row>
    <row r="692" spans="1:9" x14ac:dyDescent="0.25">
      <c r="A692" s="31">
        <v>675</v>
      </c>
      <c r="B692" s="81" t="str">
        <f t="shared" ca="1" si="66"/>
        <v/>
      </c>
      <c r="C692" s="82" t="str">
        <f t="shared" ca="1" si="67"/>
        <v/>
      </c>
      <c r="D692" s="89" t="str">
        <f t="shared" ca="1" si="63"/>
        <v/>
      </c>
      <c r="E692" s="90" t="str">
        <f ca="1">+IF(D692&lt;&gt;"",D692*VLOOKUP(YEAR($C692),'Proyecciones DTF'!$B$4:$Y$112,3),"")</f>
        <v/>
      </c>
      <c r="F692" s="90" t="str">
        <f t="shared" ca="1" si="64"/>
        <v/>
      </c>
      <c r="G692" s="89" t="str">
        <f t="shared" ca="1" si="65"/>
        <v/>
      </c>
      <c r="H692" s="90" t="str">
        <f ca="1">+IF(G692&lt;&gt;"",G692/(COUNT(C692:$C$1217)),"")</f>
        <v/>
      </c>
      <c r="I692" s="89" t="str">
        <f t="shared" ca="1" si="68"/>
        <v/>
      </c>
    </row>
    <row r="693" spans="1:9" x14ac:dyDescent="0.25">
      <c r="A693" s="31">
        <v>676</v>
      </c>
      <c r="B693" s="81" t="str">
        <f t="shared" ca="1" si="66"/>
        <v/>
      </c>
      <c r="C693" s="82" t="str">
        <f t="shared" ca="1" si="67"/>
        <v/>
      </c>
      <c r="D693" s="89" t="str">
        <f t="shared" ca="1" si="63"/>
        <v/>
      </c>
      <c r="E693" s="90" t="str">
        <f ca="1">+IF(D693&lt;&gt;"",D693*VLOOKUP(YEAR($C693),'Proyecciones DTF'!$B$4:$Y$112,3),"")</f>
        <v/>
      </c>
      <c r="F693" s="90" t="str">
        <f t="shared" ca="1" si="64"/>
        <v/>
      </c>
      <c r="G693" s="89" t="str">
        <f t="shared" ca="1" si="65"/>
        <v/>
      </c>
      <c r="H693" s="90" t="str">
        <f ca="1">+IF(G693&lt;&gt;"",G693/(COUNT(C693:$C$1217)),"")</f>
        <v/>
      </c>
      <c r="I693" s="89" t="str">
        <f t="shared" ca="1" si="68"/>
        <v/>
      </c>
    </row>
    <row r="694" spans="1:9" x14ac:dyDescent="0.25">
      <c r="A694" s="31">
        <v>677</v>
      </c>
      <c r="B694" s="81" t="str">
        <f t="shared" ca="1" si="66"/>
        <v/>
      </c>
      <c r="C694" s="82" t="str">
        <f t="shared" ca="1" si="67"/>
        <v/>
      </c>
      <c r="D694" s="89" t="str">
        <f t="shared" ca="1" si="63"/>
        <v/>
      </c>
      <c r="E694" s="90" t="str">
        <f ca="1">+IF(D694&lt;&gt;"",D694*VLOOKUP(YEAR($C694),'Proyecciones DTF'!$B$4:$Y$112,3),"")</f>
        <v/>
      </c>
      <c r="F694" s="90" t="str">
        <f t="shared" ca="1" si="64"/>
        <v/>
      </c>
      <c r="G694" s="89" t="str">
        <f t="shared" ca="1" si="65"/>
        <v/>
      </c>
      <c r="H694" s="90" t="str">
        <f ca="1">+IF(G694&lt;&gt;"",G694/(COUNT(C694:$C$1217)),"")</f>
        <v/>
      </c>
      <c r="I694" s="89" t="str">
        <f t="shared" ca="1" si="68"/>
        <v/>
      </c>
    </row>
    <row r="695" spans="1:9" x14ac:dyDescent="0.25">
      <c r="A695" s="31">
        <v>678</v>
      </c>
      <c r="B695" s="81" t="str">
        <f t="shared" ca="1" si="66"/>
        <v/>
      </c>
      <c r="C695" s="82" t="str">
        <f t="shared" ca="1" si="67"/>
        <v/>
      </c>
      <c r="D695" s="89" t="str">
        <f t="shared" ca="1" si="63"/>
        <v/>
      </c>
      <c r="E695" s="90" t="str">
        <f ca="1">+IF(D695&lt;&gt;"",D695*VLOOKUP(YEAR($C695),'Proyecciones DTF'!$B$4:$Y$112,3),"")</f>
        <v/>
      </c>
      <c r="F695" s="90" t="str">
        <f t="shared" ca="1" si="64"/>
        <v/>
      </c>
      <c r="G695" s="89" t="str">
        <f t="shared" ca="1" si="65"/>
        <v/>
      </c>
      <c r="H695" s="90" t="str">
        <f ca="1">+IF(G695&lt;&gt;"",G695/(COUNT(C695:$C$1217)),"")</f>
        <v/>
      </c>
      <c r="I695" s="89" t="str">
        <f t="shared" ca="1" si="68"/>
        <v/>
      </c>
    </row>
    <row r="696" spans="1:9" x14ac:dyDescent="0.25">
      <c r="A696" s="31">
        <v>679</v>
      </c>
      <c r="B696" s="81" t="str">
        <f t="shared" ca="1" si="66"/>
        <v/>
      </c>
      <c r="C696" s="82" t="str">
        <f t="shared" ca="1" si="67"/>
        <v/>
      </c>
      <c r="D696" s="89" t="str">
        <f t="shared" ca="1" si="63"/>
        <v/>
      </c>
      <c r="E696" s="90" t="str">
        <f ca="1">+IF(D696&lt;&gt;"",D696*VLOOKUP(YEAR($C696),'Proyecciones DTF'!$B$4:$Y$112,3),"")</f>
        <v/>
      </c>
      <c r="F696" s="90" t="str">
        <f t="shared" ca="1" si="64"/>
        <v/>
      </c>
      <c r="G696" s="89" t="str">
        <f t="shared" ca="1" si="65"/>
        <v/>
      </c>
      <c r="H696" s="90" t="str">
        <f ca="1">+IF(G696&lt;&gt;"",G696/(COUNT(C696:$C$1217)),"")</f>
        <v/>
      </c>
      <c r="I696" s="89" t="str">
        <f t="shared" ca="1" si="68"/>
        <v/>
      </c>
    </row>
    <row r="697" spans="1:9" x14ac:dyDescent="0.25">
      <c r="A697" s="31">
        <v>680</v>
      </c>
      <c r="B697" s="81" t="str">
        <f t="shared" ca="1" si="66"/>
        <v/>
      </c>
      <c r="C697" s="82" t="str">
        <f t="shared" ca="1" si="67"/>
        <v/>
      </c>
      <c r="D697" s="89" t="str">
        <f t="shared" ca="1" si="63"/>
        <v/>
      </c>
      <c r="E697" s="90" t="str">
        <f ca="1">+IF(D697&lt;&gt;"",D697*VLOOKUP(YEAR($C697),'Proyecciones DTF'!$B$4:$Y$112,3),"")</f>
        <v/>
      </c>
      <c r="F697" s="90" t="str">
        <f t="shared" ca="1" si="64"/>
        <v/>
      </c>
      <c r="G697" s="89" t="str">
        <f t="shared" ca="1" si="65"/>
        <v/>
      </c>
      <c r="H697" s="90" t="str">
        <f ca="1">+IF(G697&lt;&gt;"",G697/(COUNT(C697:$C$1217)),"")</f>
        <v/>
      </c>
      <c r="I697" s="89" t="str">
        <f t="shared" ca="1" si="68"/>
        <v/>
      </c>
    </row>
    <row r="698" spans="1:9" x14ac:dyDescent="0.25">
      <c r="A698" s="31">
        <v>681</v>
      </c>
      <c r="B698" s="81" t="str">
        <f t="shared" ca="1" si="66"/>
        <v/>
      </c>
      <c r="C698" s="82" t="str">
        <f t="shared" ca="1" si="67"/>
        <v/>
      </c>
      <c r="D698" s="89" t="str">
        <f t="shared" ca="1" si="63"/>
        <v/>
      </c>
      <c r="E698" s="90" t="str">
        <f ca="1">+IF(D698&lt;&gt;"",D698*VLOOKUP(YEAR($C698),'Proyecciones DTF'!$B$4:$Y$112,3),"")</f>
        <v/>
      </c>
      <c r="F698" s="90" t="str">
        <f t="shared" ca="1" si="64"/>
        <v/>
      </c>
      <c r="G698" s="89" t="str">
        <f t="shared" ca="1" si="65"/>
        <v/>
      </c>
      <c r="H698" s="90" t="str">
        <f ca="1">+IF(G698&lt;&gt;"",G698/(COUNT(C698:$C$1217)),"")</f>
        <v/>
      </c>
      <c r="I698" s="89" t="str">
        <f t="shared" ca="1" si="68"/>
        <v/>
      </c>
    </row>
    <row r="699" spans="1:9" x14ac:dyDescent="0.25">
      <c r="A699" s="31">
        <v>682</v>
      </c>
      <c r="B699" s="81" t="str">
        <f t="shared" ca="1" si="66"/>
        <v/>
      </c>
      <c r="C699" s="82" t="str">
        <f t="shared" ca="1" si="67"/>
        <v/>
      </c>
      <c r="D699" s="89" t="str">
        <f t="shared" ca="1" si="63"/>
        <v/>
      </c>
      <c r="E699" s="90" t="str">
        <f ca="1">+IF(D699&lt;&gt;"",D699*VLOOKUP(YEAR($C699),'Proyecciones DTF'!$B$4:$Y$112,3),"")</f>
        <v/>
      </c>
      <c r="F699" s="90" t="str">
        <f t="shared" ca="1" si="64"/>
        <v/>
      </c>
      <c r="G699" s="89" t="str">
        <f t="shared" ca="1" si="65"/>
        <v/>
      </c>
      <c r="H699" s="90" t="str">
        <f ca="1">+IF(G699&lt;&gt;"",G699/(COUNT(C699:$C$1217)),"")</f>
        <v/>
      </c>
      <c r="I699" s="89" t="str">
        <f t="shared" ca="1" si="68"/>
        <v/>
      </c>
    </row>
    <row r="700" spans="1:9" x14ac:dyDescent="0.25">
      <c r="A700" s="31">
        <v>683</v>
      </c>
      <c r="B700" s="81" t="str">
        <f t="shared" ca="1" si="66"/>
        <v/>
      </c>
      <c r="C700" s="82" t="str">
        <f t="shared" ca="1" si="67"/>
        <v/>
      </c>
      <c r="D700" s="89" t="str">
        <f t="shared" ca="1" si="63"/>
        <v/>
      </c>
      <c r="E700" s="90" t="str">
        <f ca="1">+IF(D700&lt;&gt;"",D700*VLOOKUP(YEAR($C700),'Proyecciones DTF'!$B$4:$Y$112,3),"")</f>
        <v/>
      </c>
      <c r="F700" s="90" t="str">
        <f t="shared" ca="1" si="64"/>
        <v/>
      </c>
      <c r="G700" s="89" t="str">
        <f t="shared" ca="1" si="65"/>
        <v/>
      </c>
      <c r="H700" s="90" t="str">
        <f ca="1">+IF(G700&lt;&gt;"",G700/(COUNT(C700:$C$1217)),"")</f>
        <v/>
      </c>
      <c r="I700" s="89" t="str">
        <f t="shared" ca="1" si="68"/>
        <v/>
      </c>
    </row>
    <row r="701" spans="1:9" x14ac:dyDescent="0.25">
      <c r="A701" s="31">
        <v>684</v>
      </c>
      <c r="B701" s="81" t="str">
        <f t="shared" ca="1" si="66"/>
        <v/>
      </c>
      <c r="C701" s="82" t="str">
        <f t="shared" ca="1" si="67"/>
        <v/>
      </c>
      <c r="D701" s="89" t="str">
        <f t="shared" ca="1" si="63"/>
        <v/>
      </c>
      <c r="E701" s="90" t="str">
        <f ca="1">+IF(D701&lt;&gt;"",D701*VLOOKUP(YEAR($C701),'Proyecciones DTF'!$B$4:$Y$112,3),"")</f>
        <v/>
      </c>
      <c r="F701" s="90" t="str">
        <f t="shared" ca="1" si="64"/>
        <v/>
      </c>
      <c r="G701" s="89" t="str">
        <f t="shared" ca="1" si="65"/>
        <v/>
      </c>
      <c r="H701" s="90" t="str">
        <f ca="1">+IF(G701&lt;&gt;"",G701/(COUNT(C701:$C$1217)),"")</f>
        <v/>
      </c>
      <c r="I701" s="89" t="str">
        <f t="shared" ca="1" si="68"/>
        <v/>
      </c>
    </row>
    <row r="702" spans="1:9" x14ac:dyDescent="0.25">
      <c r="A702" s="31">
        <v>685</v>
      </c>
      <c r="B702" s="81" t="str">
        <f t="shared" ca="1" si="66"/>
        <v/>
      </c>
      <c r="C702" s="82" t="str">
        <f t="shared" ca="1" si="67"/>
        <v/>
      </c>
      <c r="D702" s="89" t="str">
        <f t="shared" ca="1" si="63"/>
        <v/>
      </c>
      <c r="E702" s="90" t="str">
        <f ca="1">+IF(D702&lt;&gt;"",D702*VLOOKUP(YEAR($C702),'Proyecciones DTF'!$B$4:$Y$112,3),"")</f>
        <v/>
      </c>
      <c r="F702" s="90" t="str">
        <f t="shared" ca="1" si="64"/>
        <v/>
      </c>
      <c r="G702" s="89" t="str">
        <f t="shared" ca="1" si="65"/>
        <v/>
      </c>
      <c r="H702" s="90" t="str">
        <f ca="1">+IF(G702&lt;&gt;"",G702/(COUNT(C702:$C$1217)),"")</f>
        <v/>
      </c>
      <c r="I702" s="89" t="str">
        <f t="shared" ca="1" si="68"/>
        <v/>
      </c>
    </row>
    <row r="703" spans="1:9" x14ac:dyDescent="0.25">
      <c r="A703" s="31">
        <v>686</v>
      </c>
      <c r="B703" s="81" t="str">
        <f t="shared" ca="1" si="66"/>
        <v/>
      </c>
      <c r="C703" s="82" t="str">
        <f t="shared" ca="1" si="67"/>
        <v/>
      </c>
      <c r="D703" s="89" t="str">
        <f t="shared" ca="1" si="63"/>
        <v/>
      </c>
      <c r="E703" s="90" t="str">
        <f ca="1">+IF(D703&lt;&gt;"",D703*VLOOKUP(YEAR($C703),'Proyecciones DTF'!$B$4:$Y$112,3),"")</f>
        <v/>
      </c>
      <c r="F703" s="90" t="str">
        <f t="shared" ca="1" si="64"/>
        <v/>
      </c>
      <c r="G703" s="89" t="str">
        <f t="shared" ca="1" si="65"/>
        <v/>
      </c>
      <c r="H703" s="90" t="str">
        <f ca="1">+IF(G703&lt;&gt;"",G703/(COUNT(C703:$C$1217)),"")</f>
        <v/>
      </c>
      <c r="I703" s="89" t="str">
        <f t="shared" ca="1" si="68"/>
        <v/>
      </c>
    </row>
    <row r="704" spans="1:9" x14ac:dyDescent="0.25">
      <c r="A704" s="31">
        <v>687</v>
      </c>
      <c r="B704" s="81" t="str">
        <f t="shared" ca="1" si="66"/>
        <v/>
      </c>
      <c r="C704" s="82" t="str">
        <f t="shared" ca="1" si="67"/>
        <v/>
      </c>
      <c r="D704" s="89" t="str">
        <f t="shared" ca="1" si="63"/>
        <v/>
      </c>
      <c r="E704" s="90" t="str">
        <f ca="1">+IF(D704&lt;&gt;"",D704*VLOOKUP(YEAR($C704),'Proyecciones DTF'!$B$4:$Y$112,3),"")</f>
        <v/>
      </c>
      <c r="F704" s="90" t="str">
        <f t="shared" ca="1" si="64"/>
        <v/>
      </c>
      <c r="G704" s="89" t="str">
        <f t="shared" ca="1" si="65"/>
        <v/>
      </c>
      <c r="H704" s="90" t="str">
        <f ca="1">+IF(G704&lt;&gt;"",G704/(COUNT(C704:$C$1217)),"")</f>
        <v/>
      </c>
      <c r="I704" s="89" t="str">
        <f t="shared" ca="1" si="68"/>
        <v/>
      </c>
    </row>
    <row r="705" spans="1:9" x14ac:dyDescent="0.25">
      <c r="A705" s="31">
        <v>688</v>
      </c>
      <c r="B705" s="81" t="str">
        <f t="shared" ca="1" si="66"/>
        <v/>
      </c>
      <c r="C705" s="82" t="str">
        <f t="shared" ca="1" si="67"/>
        <v/>
      </c>
      <c r="D705" s="89" t="str">
        <f t="shared" ca="1" si="63"/>
        <v/>
      </c>
      <c r="E705" s="90" t="str">
        <f ca="1">+IF(D705&lt;&gt;"",D705*VLOOKUP(YEAR($C705),'Proyecciones DTF'!$B$4:$Y$112,3),"")</f>
        <v/>
      </c>
      <c r="F705" s="90" t="str">
        <f t="shared" ca="1" si="64"/>
        <v/>
      </c>
      <c r="G705" s="89" t="str">
        <f t="shared" ca="1" si="65"/>
        <v/>
      </c>
      <c r="H705" s="90" t="str">
        <f ca="1">+IF(G705&lt;&gt;"",G705/(COUNT(C705:$C$1217)),"")</f>
        <v/>
      </c>
      <c r="I705" s="89" t="str">
        <f t="shared" ca="1" si="68"/>
        <v/>
      </c>
    </row>
    <row r="706" spans="1:9" x14ac:dyDescent="0.25">
      <c r="A706" s="31">
        <v>689</v>
      </c>
      <c r="B706" s="81" t="str">
        <f t="shared" ca="1" si="66"/>
        <v/>
      </c>
      <c r="C706" s="82" t="str">
        <f t="shared" ca="1" si="67"/>
        <v/>
      </c>
      <c r="D706" s="89" t="str">
        <f t="shared" ca="1" si="63"/>
        <v/>
      </c>
      <c r="E706" s="90" t="str">
        <f ca="1">+IF(D706&lt;&gt;"",D706*VLOOKUP(YEAR($C706),'Proyecciones DTF'!$B$4:$Y$112,3),"")</f>
        <v/>
      </c>
      <c r="F706" s="90" t="str">
        <f t="shared" ca="1" si="64"/>
        <v/>
      </c>
      <c r="G706" s="89" t="str">
        <f t="shared" ca="1" si="65"/>
        <v/>
      </c>
      <c r="H706" s="90" t="str">
        <f ca="1">+IF(G706&lt;&gt;"",G706/(COUNT(C706:$C$1217)),"")</f>
        <v/>
      </c>
      <c r="I706" s="89" t="str">
        <f t="shared" ca="1" si="68"/>
        <v/>
      </c>
    </row>
    <row r="707" spans="1:9" x14ac:dyDescent="0.25">
      <c r="A707" s="31">
        <v>690</v>
      </c>
      <c r="B707" s="81" t="str">
        <f t="shared" ca="1" si="66"/>
        <v/>
      </c>
      <c r="C707" s="82" t="str">
        <f t="shared" ca="1" si="67"/>
        <v/>
      </c>
      <c r="D707" s="89" t="str">
        <f t="shared" ca="1" si="63"/>
        <v/>
      </c>
      <c r="E707" s="90" t="str">
        <f ca="1">+IF(D707&lt;&gt;"",D707*VLOOKUP(YEAR($C707),'Proyecciones DTF'!$B$4:$Y$112,3),"")</f>
        <v/>
      </c>
      <c r="F707" s="90" t="str">
        <f t="shared" ca="1" si="64"/>
        <v/>
      </c>
      <c r="G707" s="89" t="str">
        <f t="shared" ca="1" si="65"/>
        <v/>
      </c>
      <c r="H707" s="90" t="str">
        <f ca="1">+IF(G707&lt;&gt;"",G707/(COUNT(C707:$C$1217)),"")</f>
        <v/>
      </c>
      <c r="I707" s="89" t="str">
        <f t="shared" ca="1" si="68"/>
        <v/>
      </c>
    </row>
    <row r="708" spans="1:9" x14ac:dyDescent="0.25">
      <c r="A708" s="31">
        <v>691</v>
      </c>
      <c r="B708" s="81" t="str">
        <f t="shared" ca="1" si="66"/>
        <v/>
      </c>
      <c r="C708" s="82" t="str">
        <f t="shared" ca="1" si="67"/>
        <v/>
      </c>
      <c r="D708" s="89" t="str">
        <f t="shared" ca="1" si="63"/>
        <v/>
      </c>
      <c r="E708" s="90" t="str">
        <f ca="1">+IF(D708&lt;&gt;"",D708*VLOOKUP(YEAR($C708),'Proyecciones DTF'!$B$4:$Y$112,3),"")</f>
        <v/>
      </c>
      <c r="F708" s="90" t="str">
        <f t="shared" ca="1" si="64"/>
        <v/>
      </c>
      <c r="G708" s="89" t="str">
        <f t="shared" ca="1" si="65"/>
        <v/>
      </c>
      <c r="H708" s="90" t="str">
        <f ca="1">+IF(G708&lt;&gt;"",G708/(COUNT(C708:$C$1217)),"")</f>
        <v/>
      </c>
      <c r="I708" s="89" t="str">
        <f t="shared" ca="1" si="68"/>
        <v/>
      </c>
    </row>
    <row r="709" spans="1:9" x14ac:dyDescent="0.25">
      <c r="A709" s="31">
        <v>692</v>
      </c>
      <c r="B709" s="81" t="str">
        <f t="shared" ca="1" si="66"/>
        <v/>
      </c>
      <c r="C709" s="82" t="str">
        <f t="shared" ca="1" si="67"/>
        <v/>
      </c>
      <c r="D709" s="89" t="str">
        <f t="shared" ca="1" si="63"/>
        <v/>
      </c>
      <c r="E709" s="90" t="str">
        <f ca="1">+IF(D709&lt;&gt;"",D709*VLOOKUP(YEAR($C709),'Proyecciones DTF'!$B$4:$Y$112,3),"")</f>
        <v/>
      </c>
      <c r="F709" s="90" t="str">
        <f t="shared" ca="1" si="64"/>
        <v/>
      </c>
      <c r="G709" s="89" t="str">
        <f t="shared" ca="1" si="65"/>
        <v/>
      </c>
      <c r="H709" s="90" t="str">
        <f ca="1">+IF(G709&lt;&gt;"",G709/(COUNT(C709:$C$1217)),"")</f>
        <v/>
      </c>
      <c r="I709" s="89" t="str">
        <f t="shared" ca="1" si="68"/>
        <v/>
      </c>
    </row>
    <row r="710" spans="1:9" x14ac:dyDescent="0.25">
      <c r="A710" s="31">
        <v>693</v>
      </c>
      <c r="B710" s="81" t="str">
        <f t="shared" ca="1" si="66"/>
        <v/>
      </c>
      <c r="C710" s="82" t="str">
        <f t="shared" ca="1" si="67"/>
        <v/>
      </c>
      <c r="D710" s="89" t="str">
        <f t="shared" ca="1" si="63"/>
        <v/>
      </c>
      <c r="E710" s="90" t="str">
        <f ca="1">+IF(D710&lt;&gt;"",D710*VLOOKUP(YEAR($C710),'Proyecciones DTF'!$B$4:$Y$112,3),"")</f>
        <v/>
      </c>
      <c r="F710" s="90" t="str">
        <f t="shared" ca="1" si="64"/>
        <v/>
      </c>
      <c r="G710" s="89" t="str">
        <f t="shared" ca="1" si="65"/>
        <v/>
      </c>
      <c r="H710" s="90" t="str">
        <f ca="1">+IF(G710&lt;&gt;"",G710/(COUNT(C710:$C$1217)),"")</f>
        <v/>
      </c>
      <c r="I710" s="89" t="str">
        <f t="shared" ca="1" si="68"/>
        <v/>
      </c>
    </row>
    <row r="711" spans="1:9" x14ac:dyDescent="0.25">
      <c r="A711" s="31">
        <v>694</v>
      </c>
      <c r="B711" s="81" t="str">
        <f t="shared" ca="1" si="66"/>
        <v/>
      </c>
      <c r="C711" s="82" t="str">
        <f t="shared" ca="1" si="67"/>
        <v/>
      </c>
      <c r="D711" s="89" t="str">
        <f t="shared" ca="1" si="63"/>
        <v/>
      </c>
      <c r="E711" s="90" t="str">
        <f ca="1">+IF(D711&lt;&gt;"",D711*VLOOKUP(YEAR($C711),'Proyecciones DTF'!$B$4:$Y$112,3),"")</f>
        <v/>
      </c>
      <c r="F711" s="90" t="str">
        <f t="shared" ca="1" si="64"/>
        <v/>
      </c>
      <c r="G711" s="89" t="str">
        <f t="shared" ca="1" si="65"/>
        <v/>
      </c>
      <c r="H711" s="90" t="str">
        <f ca="1">+IF(G711&lt;&gt;"",G711/(COUNT(C711:$C$1217)),"")</f>
        <v/>
      </c>
      <c r="I711" s="89" t="str">
        <f t="shared" ca="1" si="68"/>
        <v/>
      </c>
    </row>
    <row r="712" spans="1:9" x14ac:dyDescent="0.25">
      <c r="A712" s="31">
        <v>695</v>
      </c>
      <c r="B712" s="81" t="str">
        <f t="shared" ca="1" si="66"/>
        <v/>
      </c>
      <c r="C712" s="82" t="str">
        <f t="shared" ca="1" si="67"/>
        <v/>
      </c>
      <c r="D712" s="89" t="str">
        <f t="shared" ca="1" si="63"/>
        <v/>
      </c>
      <c r="E712" s="90" t="str">
        <f ca="1">+IF(D712&lt;&gt;"",D712*VLOOKUP(YEAR($C712),'Proyecciones DTF'!$B$4:$Y$112,3),"")</f>
        <v/>
      </c>
      <c r="F712" s="90" t="str">
        <f t="shared" ca="1" si="64"/>
        <v/>
      </c>
      <c r="G712" s="89" t="str">
        <f t="shared" ca="1" si="65"/>
        <v/>
      </c>
      <c r="H712" s="90" t="str">
        <f ca="1">+IF(G712&lt;&gt;"",G712/(COUNT(C712:$C$1217)),"")</f>
        <v/>
      </c>
      <c r="I712" s="89" t="str">
        <f t="shared" ca="1" si="68"/>
        <v/>
      </c>
    </row>
    <row r="713" spans="1:9" x14ac:dyDescent="0.25">
      <c r="A713" s="31">
        <v>696</v>
      </c>
      <c r="B713" s="81" t="str">
        <f t="shared" ca="1" si="66"/>
        <v/>
      </c>
      <c r="C713" s="82" t="str">
        <f t="shared" ca="1" si="67"/>
        <v/>
      </c>
      <c r="D713" s="89" t="str">
        <f t="shared" ca="1" si="63"/>
        <v/>
      </c>
      <c r="E713" s="90" t="str">
        <f ca="1">+IF(D713&lt;&gt;"",D713*VLOOKUP(YEAR($C713),'Proyecciones DTF'!$B$4:$Y$112,3),"")</f>
        <v/>
      </c>
      <c r="F713" s="90" t="str">
        <f t="shared" ca="1" si="64"/>
        <v/>
      </c>
      <c r="G713" s="89" t="str">
        <f t="shared" ca="1" si="65"/>
        <v/>
      </c>
      <c r="H713" s="90" t="str">
        <f ca="1">+IF(G713&lt;&gt;"",G713/(COUNT(C713:$C$1217)),"")</f>
        <v/>
      </c>
      <c r="I713" s="89" t="str">
        <f t="shared" ca="1" si="68"/>
        <v/>
      </c>
    </row>
    <row r="714" spans="1:9" x14ac:dyDescent="0.25">
      <c r="A714" s="31">
        <v>697</v>
      </c>
      <c r="B714" s="81" t="str">
        <f t="shared" ca="1" si="66"/>
        <v/>
      </c>
      <c r="C714" s="82" t="str">
        <f t="shared" ca="1" si="67"/>
        <v/>
      </c>
      <c r="D714" s="89" t="str">
        <f t="shared" ca="1" si="63"/>
        <v/>
      </c>
      <c r="E714" s="90" t="str">
        <f ca="1">+IF(D714&lt;&gt;"",D714*VLOOKUP(YEAR($C714),'Proyecciones DTF'!$B$4:$Y$112,3),"")</f>
        <v/>
      </c>
      <c r="F714" s="90" t="str">
        <f t="shared" ca="1" si="64"/>
        <v/>
      </c>
      <c r="G714" s="89" t="str">
        <f t="shared" ca="1" si="65"/>
        <v/>
      </c>
      <c r="H714" s="90" t="str">
        <f ca="1">+IF(G714&lt;&gt;"",G714/(COUNT(C714:$C$1217)),"")</f>
        <v/>
      </c>
      <c r="I714" s="89" t="str">
        <f t="shared" ca="1" si="68"/>
        <v/>
      </c>
    </row>
    <row r="715" spans="1:9" x14ac:dyDescent="0.25">
      <c r="A715" s="31">
        <v>698</v>
      </c>
      <c r="B715" s="81" t="str">
        <f t="shared" ca="1" si="66"/>
        <v/>
      </c>
      <c r="C715" s="82" t="str">
        <f t="shared" ca="1" si="67"/>
        <v/>
      </c>
      <c r="D715" s="89" t="str">
        <f t="shared" ca="1" si="63"/>
        <v/>
      </c>
      <c r="E715" s="90" t="str">
        <f ca="1">+IF(D715&lt;&gt;"",D715*VLOOKUP(YEAR($C715),'Proyecciones DTF'!$B$4:$Y$112,3),"")</f>
        <v/>
      </c>
      <c r="F715" s="90" t="str">
        <f t="shared" ca="1" si="64"/>
        <v/>
      </c>
      <c r="G715" s="89" t="str">
        <f t="shared" ca="1" si="65"/>
        <v/>
      </c>
      <c r="H715" s="90" t="str">
        <f ca="1">+IF(G715&lt;&gt;"",G715/(COUNT(C715:$C$1217)),"")</f>
        <v/>
      </c>
      <c r="I715" s="89" t="str">
        <f t="shared" ca="1" si="68"/>
        <v/>
      </c>
    </row>
    <row r="716" spans="1:9" x14ac:dyDescent="0.25">
      <c r="A716" s="31">
        <v>699</v>
      </c>
      <c r="B716" s="81" t="str">
        <f t="shared" ca="1" si="66"/>
        <v/>
      </c>
      <c r="C716" s="82" t="str">
        <f t="shared" ca="1" si="67"/>
        <v/>
      </c>
      <c r="D716" s="89" t="str">
        <f t="shared" ca="1" si="63"/>
        <v/>
      </c>
      <c r="E716" s="90" t="str">
        <f ca="1">+IF(D716&lt;&gt;"",D716*VLOOKUP(YEAR($C716),'Proyecciones DTF'!$B$4:$Y$112,3),"")</f>
        <v/>
      </c>
      <c r="F716" s="90" t="str">
        <f t="shared" ca="1" si="64"/>
        <v/>
      </c>
      <c r="G716" s="89" t="str">
        <f t="shared" ca="1" si="65"/>
        <v/>
      </c>
      <c r="H716" s="90" t="str">
        <f ca="1">+IF(G716&lt;&gt;"",G716/(COUNT(C716:$C$1217)),"")</f>
        <v/>
      </c>
      <c r="I716" s="89" t="str">
        <f t="shared" ca="1" si="68"/>
        <v/>
      </c>
    </row>
    <row r="717" spans="1:9" x14ac:dyDescent="0.25">
      <c r="A717" s="31">
        <v>700</v>
      </c>
      <c r="B717" s="81" t="str">
        <f t="shared" ca="1" si="66"/>
        <v/>
      </c>
      <c r="C717" s="82" t="str">
        <f t="shared" ca="1" si="67"/>
        <v/>
      </c>
      <c r="D717" s="89" t="str">
        <f t="shared" ca="1" si="63"/>
        <v/>
      </c>
      <c r="E717" s="90" t="str">
        <f ca="1">+IF(D717&lt;&gt;"",D717*VLOOKUP(YEAR($C717),'Proyecciones DTF'!$B$4:$Y$112,3),"")</f>
        <v/>
      </c>
      <c r="F717" s="90" t="str">
        <f t="shared" ca="1" si="64"/>
        <v/>
      </c>
      <c r="G717" s="89" t="str">
        <f t="shared" ca="1" si="65"/>
        <v/>
      </c>
      <c r="H717" s="90" t="str">
        <f ca="1">+IF(G717&lt;&gt;"",G717/(COUNT(C717:$C$1217)),"")</f>
        <v/>
      </c>
      <c r="I717" s="89" t="str">
        <f t="shared" ca="1" si="68"/>
        <v/>
      </c>
    </row>
    <row r="718" spans="1:9" x14ac:dyDescent="0.25">
      <c r="A718" s="31">
        <v>701</v>
      </c>
      <c r="B718" s="81" t="str">
        <f t="shared" ca="1" si="66"/>
        <v/>
      </c>
      <c r="C718" s="82" t="str">
        <f t="shared" ca="1" si="67"/>
        <v/>
      </c>
      <c r="D718" s="89" t="str">
        <f t="shared" ca="1" si="63"/>
        <v/>
      </c>
      <c r="E718" s="90" t="str">
        <f ca="1">+IF(D718&lt;&gt;"",D718*VLOOKUP(YEAR($C718),'Proyecciones DTF'!$B$4:$Y$112,3),"")</f>
        <v/>
      </c>
      <c r="F718" s="90" t="str">
        <f t="shared" ca="1" si="64"/>
        <v/>
      </c>
      <c r="G718" s="89" t="str">
        <f t="shared" ca="1" si="65"/>
        <v/>
      </c>
      <c r="H718" s="90" t="str">
        <f ca="1">+IF(G718&lt;&gt;"",G718/(COUNT(C718:$C$1217)),"")</f>
        <v/>
      </c>
      <c r="I718" s="89" t="str">
        <f t="shared" ca="1" si="68"/>
        <v/>
      </c>
    </row>
    <row r="719" spans="1:9" x14ac:dyDescent="0.25">
      <c r="A719" s="31">
        <v>702</v>
      </c>
      <c r="B719" s="81" t="str">
        <f t="shared" ca="1" si="66"/>
        <v/>
      </c>
      <c r="C719" s="82" t="str">
        <f t="shared" ca="1" si="67"/>
        <v/>
      </c>
      <c r="D719" s="89" t="str">
        <f t="shared" ca="1" si="63"/>
        <v/>
      </c>
      <c r="E719" s="90" t="str">
        <f ca="1">+IF(D719&lt;&gt;"",D719*VLOOKUP(YEAR($C719),'Proyecciones DTF'!$B$4:$Y$112,3),"")</f>
        <v/>
      </c>
      <c r="F719" s="90" t="str">
        <f t="shared" ca="1" si="64"/>
        <v/>
      </c>
      <c r="G719" s="89" t="str">
        <f t="shared" ca="1" si="65"/>
        <v/>
      </c>
      <c r="H719" s="90" t="str">
        <f ca="1">+IF(G719&lt;&gt;"",G719/(COUNT(C719:$C$1217)),"")</f>
        <v/>
      </c>
      <c r="I719" s="89" t="str">
        <f t="shared" ca="1" si="68"/>
        <v/>
      </c>
    </row>
    <row r="720" spans="1:9" x14ac:dyDescent="0.25">
      <c r="A720" s="31">
        <v>703</v>
      </c>
      <c r="B720" s="81" t="str">
        <f t="shared" ca="1" si="66"/>
        <v/>
      </c>
      <c r="C720" s="82" t="str">
        <f t="shared" ca="1" si="67"/>
        <v/>
      </c>
      <c r="D720" s="89" t="str">
        <f t="shared" ca="1" si="63"/>
        <v/>
      </c>
      <c r="E720" s="90" t="str">
        <f ca="1">+IF(D720&lt;&gt;"",D720*VLOOKUP(YEAR($C720),'Proyecciones DTF'!$B$4:$Y$112,3),"")</f>
        <v/>
      </c>
      <c r="F720" s="90" t="str">
        <f t="shared" ca="1" si="64"/>
        <v/>
      </c>
      <c r="G720" s="89" t="str">
        <f t="shared" ca="1" si="65"/>
        <v/>
      </c>
      <c r="H720" s="90" t="str">
        <f ca="1">+IF(G720&lt;&gt;"",G720/(COUNT(C720:$C$1217)),"")</f>
        <v/>
      </c>
      <c r="I720" s="89" t="str">
        <f t="shared" ca="1" si="68"/>
        <v/>
      </c>
    </row>
    <row r="721" spans="1:9" x14ac:dyDescent="0.25">
      <c r="A721" s="31">
        <v>704</v>
      </c>
      <c r="B721" s="81" t="str">
        <f t="shared" ca="1" si="66"/>
        <v/>
      </c>
      <c r="C721" s="82" t="str">
        <f t="shared" ca="1" si="67"/>
        <v/>
      </c>
      <c r="D721" s="89" t="str">
        <f t="shared" ca="1" si="63"/>
        <v/>
      </c>
      <c r="E721" s="90" t="str">
        <f ca="1">+IF(D721&lt;&gt;"",D721*VLOOKUP(YEAR($C721),'Proyecciones DTF'!$B$4:$Y$112,3),"")</f>
        <v/>
      </c>
      <c r="F721" s="90" t="str">
        <f t="shared" ca="1" si="64"/>
        <v/>
      </c>
      <c r="G721" s="89" t="str">
        <f t="shared" ca="1" si="65"/>
        <v/>
      </c>
      <c r="H721" s="90" t="str">
        <f ca="1">+IF(G721&lt;&gt;"",G721/(COUNT(C721:$C$1217)),"")</f>
        <v/>
      </c>
      <c r="I721" s="89" t="str">
        <f t="shared" ca="1" si="68"/>
        <v/>
      </c>
    </row>
    <row r="722" spans="1:9" x14ac:dyDescent="0.25">
      <c r="A722" s="31">
        <v>705</v>
      </c>
      <c r="B722" s="81" t="str">
        <f t="shared" ca="1" si="66"/>
        <v/>
      </c>
      <c r="C722" s="82" t="str">
        <f t="shared" ca="1" si="67"/>
        <v/>
      </c>
      <c r="D722" s="89" t="str">
        <f t="shared" ca="1" si="63"/>
        <v/>
      </c>
      <c r="E722" s="90" t="str">
        <f ca="1">+IF(D722&lt;&gt;"",D722*VLOOKUP(YEAR($C722),'Proyecciones DTF'!$B$4:$Y$112,3),"")</f>
        <v/>
      </c>
      <c r="F722" s="90" t="str">
        <f t="shared" ca="1" si="64"/>
        <v/>
      </c>
      <c r="G722" s="89" t="str">
        <f t="shared" ca="1" si="65"/>
        <v/>
      </c>
      <c r="H722" s="90" t="str">
        <f ca="1">+IF(G722&lt;&gt;"",G722/(COUNT(C722:$C$1217)),"")</f>
        <v/>
      </c>
      <c r="I722" s="89" t="str">
        <f t="shared" ca="1" si="68"/>
        <v/>
      </c>
    </row>
    <row r="723" spans="1:9" x14ac:dyDescent="0.25">
      <c r="A723" s="31">
        <v>706</v>
      </c>
      <c r="B723" s="81" t="str">
        <f t="shared" ca="1" si="66"/>
        <v/>
      </c>
      <c r="C723" s="82" t="str">
        <f t="shared" ca="1" si="67"/>
        <v/>
      </c>
      <c r="D723" s="89" t="str">
        <f t="shared" ref="D723:D786" ca="1" si="69">+IF(C723&lt;&gt;"",I722,"")</f>
        <v/>
      </c>
      <c r="E723" s="90" t="str">
        <f ca="1">+IF(D723&lt;&gt;"",D723*VLOOKUP(YEAR($C723),'Proyecciones DTF'!$B$4:$Y$112,3),"")</f>
        <v/>
      </c>
      <c r="F723" s="90" t="str">
        <f t="shared" ref="F723:F786" ca="1" si="70">+IF(E723&lt;&gt;"",+E723*(1-$C$15),"")</f>
        <v/>
      </c>
      <c r="G723" s="89" t="str">
        <f t="shared" ref="G723:G786" ca="1" si="71">+IF(F723&lt;&gt;"",D723+F723,"")</f>
        <v/>
      </c>
      <c r="H723" s="90" t="str">
        <f ca="1">+IF(G723&lt;&gt;"",G723/(COUNT(C723:$C$1217)),"")</f>
        <v/>
      </c>
      <c r="I723" s="89" t="str">
        <f t="shared" ca="1" si="68"/>
        <v/>
      </c>
    </row>
    <row r="724" spans="1:9" x14ac:dyDescent="0.25">
      <c r="A724" s="31">
        <v>707</v>
      </c>
      <c r="B724" s="81" t="str">
        <f t="shared" ca="1" si="66"/>
        <v/>
      </c>
      <c r="C724" s="82" t="str">
        <f t="shared" ca="1" si="67"/>
        <v/>
      </c>
      <c r="D724" s="89" t="str">
        <f t="shared" ca="1" si="69"/>
        <v/>
      </c>
      <c r="E724" s="90" t="str">
        <f ca="1">+IF(D724&lt;&gt;"",D724*VLOOKUP(YEAR($C724),'Proyecciones DTF'!$B$4:$Y$112,3),"")</f>
        <v/>
      </c>
      <c r="F724" s="90" t="str">
        <f t="shared" ca="1" si="70"/>
        <v/>
      </c>
      <c r="G724" s="89" t="str">
        <f t="shared" ca="1" si="71"/>
        <v/>
      </c>
      <c r="H724" s="90" t="str">
        <f ca="1">+IF(G724&lt;&gt;"",G724/(COUNT(C724:$C$1217)),"")</f>
        <v/>
      </c>
      <c r="I724" s="89" t="str">
        <f t="shared" ca="1" si="68"/>
        <v/>
      </c>
    </row>
    <row r="725" spans="1:9" x14ac:dyDescent="0.25">
      <c r="A725" s="31">
        <v>708</v>
      </c>
      <c r="B725" s="81" t="str">
        <f t="shared" ref="B725:B788" ca="1" si="72">+IF(C725&lt;&gt;"",YEAR(C725),"")</f>
        <v/>
      </c>
      <c r="C725" s="82" t="str">
        <f t="shared" ref="C725:C788" ca="1" si="73">+IF(EOMONTH($C$1,A725)&lt;=EOMONTH($C$1,$C$4*12),EOMONTH($C$1,A725),"")</f>
        <v/>
      </c>
      <c r="D725" s="89" t="str">
        <f t="shared" ca="1" si="69"/>
        <v/>
      </c>
      <c r="E725" s="90" t="str">
        <f ca="1">+IF(D725&lt;&gt;"",D725*VLOOKUP(YEAR($C725),'Proyecciones DTF'!$B$4:$Y$112,3),"")</f>
        <v/>
      </c>
      <c r="F725" s="90" t="str">
        <f t="shared" ca="1" si="70"/>
        <v/>
      </c>
      <c r="G725" s="89" t="str">
        <f t="shared" ca="1" si="71"/>
        <v/>
      </c>
      <c r="H725" s="90" t="str">
        <f ca="1">+IF(G725&lt;&gt;"",G725/(COUNT(C725:$C$1217)),"")</f>
        <v/>
      </c>
      <c r="I725" s="89" t="str">
        <f t="shared" ref="I725:I788" ca="1" si="74">+IF(H725&lt;&gt;"",G725-H725,"")</f>
        <v/>
      </c>
    </row>
    <row r="726" spans="1:9" x14ac:dyDescent="0.25">
      <c r="A726" s="31">
        <v>709</v>
      </c>
      <c r="B726" s="81" t="str">
        <f t="shared" ca="1" si="72"/>
        <v/>
      </c>
      <c r="C726" s="82" t="str">
        <f t="shared" ca="1" si="73"/>
        <v/>
      </c>
      <c r="D726" s="89" t="str">
        <f t="shared" ca="1" si="69"/>
        <v/>
      </c>
      <c r="E726" s="90" t="str">
        <f ca="1">+IF(D726&lt;&gt;"",D726*VLOOKUP(YEAR($C726),'Proyecciones DTF'!$B$4:$Y$112,3),"")</f>
        <v/>
      </c>
      <c r="F726" s="90" t="str">
        <f t="shared" ca="1" si="70"/>
        <v/>
      </c>
      <c r="G726" s="89" t="str">
        <f t="shared" ca="1" si="71"/>
        <v/>
      </c>
      <c r="H726" s="90" t="str">
        <f ca="1">+IF(G726&lt;&gt;"",G726/(COUNT(C726:$C$1217)),"")</f>
        <v/>
      </c>
      <c r="I726" s="89" t="str">
        <f t="shared" ca="1" si="74"/>
        <v/>
      </c>
    </row>
    <row r="727" spans="1:9" x14ac:dyDescent="0.25">
      <c r="A727" s="31">
        <v>710</v>
      </c>
      <c r="B727" s="81" t="str">
        <f t="shared" ca="1" si="72"/>
        <v/>
      </c>
      <c r="C727" s="82" t="str">
        <f t="shared" ca="1" si="73"/>
        <v/>
      </c>
      <c r="D727" s="89" t="str">
        <f t="shared" ca="1" si="69"/>
        <v/>
      </c>
      <c r="E727" s="90" t="str">
        <f ca="1">+IF(D727&lt;&gt;"",D727*VLOOKUP(YEAR($C727),'Proyecciones DTF'!$B$4:$Y$112,3),"")</f>
        <v/>
      </c>
      <c r="F727" s="90" t="str">
        <f t="shared" ca="1" si="70"/>
        <v/>
      </c>
      <c r="G727" s="89" t="str">
        <f t="shared" ca="1" si="71"/>
        <v/>
      </c>
      <c r="H727" s="90" t="str">
        <f ca="1">+IF(G727&lt;&gt;"",G727/(COUNT(C727:$C$1217)),"")</f>
        <v/>
      </c>
      <c r="I727" s="89" t="str">
        <f t="shared" ca="1" si="74"/>
        <v/>
      </c>
    </row>
    <row r="728" spans="1:9" x14ac:dyDescent="0.25">
      <c r="A728" s="31">
        <v>711</v>
      </c>
      <c r="B728" s="81" t="str">
        <f t="shared" ca="1" si="72"/>
        <v/>
      </c>
      <c r="C728" s="82" t="str">
        <f t="shared" ca="1" si="73"/>
        <v/>
      </c>
      <c r="D728" s="89" t="str">
        <f t="shared" ca="1" si="69"/>
        <v/>
      </c>
      <c r="E728" s="90" t="str">
        <f ca="1">+IF(D728&lt;&gt;"",D728*VLOOKUP(YEAR($C728),'Proyecciones DTF'!$B$4:$Y$112,3),"")</f>
        <v/>
      </c>
      <c r="F728" s="90" t="str">
        <f t="shared" ca="1" si="70"/>
        <v/>
      </c>
      <c r="G728" s="89" t="str">
        <f t="shared" ca="1" si="71"/>
        <v/>
      </c>
      <c r="H728" s="90" t="str">
        <f ca="1">+IF(G728&lt;&gt;"",G728/(COUNT(C728:$C$1217)),"")</f>
        <v/>
      </c>
      <c r="I728" s="89" t="str">
        <f t="shared" ca="1" si="74"/>
        <v/>
      </c>
    </row>
    <row r="729" spans="1:9" x14ac:dyDescent="0.25">
      <c r="A729" s="31">
        <v>712</v>
      </c>
      <c r="B729" s="81" t="str">
        <f t="shared" ca="1" si="72"/>
        <v/>
      </c>
      <c r="C729" s="82" t="str">
        <f t="shared" ca="1" si="73"/>
        <v/>
      </c>
      <c r="D729" s="89" t="str">
        <f t="shared" ca="1" si="69"/>
        <v/>
      </c>
      <c r="E729" s="90" t="str">
        <f ca="1">+IF(D729&lt;&gt;"",D729*VLOOKUP(YEAR($C729),'Proyecciones DTF'!$B$4:$Y$112,3),"")</f>
        <v/>
      </c>
      <c r="F729" s="90" t="str">
        <f t="shared" ca="1" si="70"/>
        <v/>
      </c>
      <c r="G729" s="89" t="str">
        <f t="shared" ca="1" si="71"/>
        <v/>
      </c>
      <c r="H729" s="90" t="str">
        <f ca="1">+IF(G729&lt;&gt;"",G729/(COUNT(C729:$C$1217)),"")</f>
        <v/>
      </c>
      <c r="I729" s="89" t="str">
        <f t="shared" ca="1" si="74"/>
        <v/>
      </c>
    </row>
    <row r="730" spans="1:9" x14ac:dyDescent="0.25">
      <c r="A730" s="31">
        <v>713</v>
      </c>
      <c r="B730" s="81" t="str">
        <f t="shared" ca="1" si="72"/>
        <v/>
      </c>
      <c r="C730" s="82" t="str">
        <f t="shared" ca="1" si="73"/>
        <v/>
      </c>
      <c r="D730" s="89" t="str">
        <f t="shared" ca="1" si="69"/>
        <v/>
      </c>
      <c r="E730" s="90" t="str">
        <f ca="1">+IF(D730&lt;&gt;"",D730*VLOOKUP(YEAR($C730),'Proyecciones DTF'!$B$4:$Y$112,3),"")</f>
        <v/>
      </c>
      <c r="F730" s="90" t="str">
        <f t="shared" ca="1" si="70"/>
        <v/>
      </c>
      <c r="G730" s="89" t="str">
        <f t="shared" ca="1" si="71"/>
        <v/>
      </c>
      <c r="H730" s="90" t="str">
        <f ca="1">+IF(G730&lt;&gt;"",G730/(COUNT(C730:$C$1217)),"")</f>
        <v/>
      </c>
      <c r="I730" s="89" t="str">
        <f t="shared" ca="1" si="74"/>
        <v/>
      </c>
    </row>
    <row r="731" spans="1:9" x14ac:dyDescent="0.25">
      <c r="A731" s="31">
        <v>714</v>
      </c>
      <c r="B731" s="81" t="str">
        <f t="shared" ca="1" si="72"/>
        <v/>
      </c>
      <c r="C731" s="82" t="str">
        <f t="shared" ca="1" si="73"/>
        <v/>
      </c>
      <c r="D731" s="89" t="str">
        <f t="shared" ca="1" si="69"/>
        <v/>
      </c>
      <c r="E731" s="90" t="str">
        <f ca="1">+IF(D731&lt;&gt;"",D731*VLOOKUP(YEAR($C731),'Proyecciones DTF'!$B$4:$Y$112,3),"")</f>
        <v/>
      </c>
      <c r="F731" s="90" t="str">
        <f t="shared" ca="1" si="70"/>
        <v/>
      </c>
      <c r="G731" s="89" t="str">
        <f t="shared" ca="1" si="71"/>
        <v/>
      </c>
      <c r="H731" s="90" t="str">
        <f ca="1">+IF(G731&lt;&gt;"",G731/(COUNT(C731:$C$1217)),"")</f>
        <v/>
      </c>
      <c r="I731" s="89" t="str">
        <f t="shared" ca="1" si="74"/>
        <v/>
      </c>
    </row>
    <row r="732" spans="1:9" x14ac:dyDescent="0.25">
      <c r="A732" s="31">
        <v>715</v>
      </c>
      <c r="B732" s="81" t="str">
        <f t="shared" ca="1" si="72"/>
        <v/>
      </c>
      <c r="C732" s="82" t="str">
        <f t="shared" ca="1" si="73"/>
        <v/>
      </c>
      <c r="D732" s="89" t="str">
        <f t="shared" ca="1" si="69"/>
        <v/>
      </c>
      <c r="E732" s="90" t="str">
        <f ca="1">+IF(D732&lt;&gt;"",D732*VLOOKUP(YEAR($C732),'Proyecciones DTF'!$B$4:$Y$112,3),"")</f>
        <v/>
      </c>
      <c r="F732" s="90" t="str">
        <f t="shared" ca="1" si="70"/>
        <v/>
      </c>
      <c r="G732" s="89" t="str">
        <f t="shared" ca="1" si="71"/>
        <v/>
      </c>
      <c r="H732" s="90" t="str">
        <f ca="1">+IF(G732&lt;&gt;"",G732/(COUNT(C732:$C$1217)),"")</f>
        <v/>
      </c>
      <c r="I732" s="89" t="str">
        <f t="shared" ca="1" si="74"/>
        <v/>
      </c>
    </row>
    <row r="733" spans="1:9" x14ac:dyDescent="0.25">
      <c r="A733" s="31">
        <v>716</v>
      </c>
      <c r="B733" s="81" t="str">
        <f t="shared" ca="1" si="72"/>
        <v/>
      </c>
      <c r="C733" s="82" t="str">
        <f t="shared" ca="1" si="73"/>
        <v/>
      </c>
      <c r="D733" s="89" t="str">
        <f t="shared" ca="1" si="69"/>
        <v/>
      </c>
      <c r="E733" s="90" t="str">
        <f ca="1">+IF(D733&lt;&gt;"",D733*VLOOKUP(YEAR($C733),'Proyecciones DTF'!$B$4:$Y$112,3),"")</f>
        <v/>
      </c>
      <c r="F733" s="90" t="str">
        <f t="shared" ca="1" si="70"/>
        <v/>
      </c>
      <c r="G733" s="89" t="str">
        <f t="shared" ca="1" si="71"/>
        <v/>
      </c>
      <c r="H733" s="90" t="str">
        <f ca="1">+IF(G733&lt;&gt;"",G733/(COUNT(C733:$C$1217)),"")</f>
        <v/>
      </c>
      <c r="I733" s="89" t="str">
        <f t="shared" ca="1" si="74"/>
        <v/>
      </c>
    </row>
    <row r="734" spans="1:9" x14ac:dyDescent="0.25">
      <c r="A734" s="31">
        <v>717</v>
      </c>
      <c r="B734" s="81" t="str">
        <f t="shared" ca="1" si="72"/>
        <v/>
      </c>
      <c r="C734" s="82" t="str">
        <f t="shared" ca="1" si="73"/>
        <v/>
      </c>
      <c r="D734" s="89" t="str">
        <f t="shared" ca="1" si="69"/>
        <v/>
      </c>
      <c r="E734" s="90" t="str">
        <f ca="1">+IF(D734&lt;&gt;"",D734*VLOOKUP(YEAR($C734),'Proyecciones DTF'!$B$4:$Y$112,3),"")</f>
        <v/>
      </c>
      <c r="F734" s="90" t="str">
        <f t="shared" ca="1" si="70"/>
        <v/>
      </c>
      <c r="G734" s="89" t="str">
        <f t="shared" ca="1" si="71"/>
        <v/>
      </c>
      <c r="H734" s="90" t="str">
        <f ca="1">+IF(G734&lt;&gt;"",G734/(COUNT(C734:$C$1217)),"")</f>
        <v/>
      </c>
      <c r="I734" s="89" t="str">
        <f t="shared" ca="1" si="74"/>
        <v/>
      </c>
    </row>
    <row r="735" spans="1:9" x14ac:dyDescent="0.25">
      <c r="A735" s="31">
        <v>718</v>
      </c>
      <c r="B735" s="81" t="str">
        <f t="shared" ca="1" si="72"/>
        <v/>
      </c>
      <c r="C735" s="82" t="str">
        <f t="shared" ca="1" si="73"/>
        <v/>
      </c>
      <c r="D735" s="89" t="str">
        <f t="shared" ca="1" si="69"/>
        <v/>
      </c>
      <c r="E735" s="90" t="str">
        <f ca="1">+IF(D735&lt;&gt;"",D735*VLOOKUP(YEAR($C735),'Proyecciones DTF'!$B$4:$Y$112,3),"")</f>
        <v/>
      </c>
      <c r="F735" s="90" t="str">
        <f t="shared" ca="1" si="70"/>
        <v/>
      </c>
      <c r="G735" s="89" t="str">
        <f t="shared" ca="1" si="71"/>
        <v/>
      </c>
      <c r="H735" s="90" t="str">
        <f ca="1">+IF(G735&lt;&gt;"",G735/(COUNT(C735:$C$1217)),"")</f>
        <v/>
      </c>
      <c r="I735" s="89" t="str">
        <f t="shared" ca="1" si="74"/>
        <v/>
      </c>
    </row>
    <row r="736" spans="1:9" x14ac:dyDescent="0.25">
      <c r="A736" s="31">
        <v>719</v>
      </c>
      <c r="B736" s="81" t="str">
        <f t="shared" ca="1" si="72"/>
        <v/>
      </c>
      <c r="C736" s="82" t="str">
        <f t="shared" ca="1" si="73"/>
        <v/>
      </c>
      <c r="D736" s="89" t="str">
        <f t="shared" ca="1" si="69"/>
        <v/>
      </c>
      <c r="E736" s="90" t="str">
        <f ca="1">+IF(D736&lt;&gt;"",D736*VLOOKUP(YEAR($C736),'Proyecciones DTF'!$B$4:$Y$112,3),"")</f>
        <v/>
      </c>
      <c r="F736" s="90" t="str">
        <f t="shared" ca="1" si="70"/>
        <v/>
      </c>
      <c r="G736" s="89" t="str">
        <f t="shared" ca="1" si="71"/>
        <v/>
      </c>
      <c r="H736" s="90" t="str">
        <f ca="1">+IF(G736&lt;&gt;"",G736/(COUNT(C736:$C$1217)),"")</f>
        <v/>
      </c>
      <c r="I736" s="89" t="str">
        <f t="shared" ca="1" si="74"/>
        <v/>
      </c>
    </row>
    <row r="737" spans="1:9" x14ac:dyDescent="0.25">
      <c r="A737" s="31">
        <v>720</v>
      </c>
      <c r="B737" s="81" t="str">
        <f t="shared" ca="1" si="72"/>
        <v/>
      </c>
      <c r="C737" s="82" t="str">
        <f t="shared" ca="1" si="73"/>
        <v/>
      </c>
      <c r="D737" s="89" t="str">
        <f t="shared" ca="1" si="69"/>
        <v/>
      </c>
      <c r="E737" s="90" t="str">
        <f ca="1">+IF(D737&lt;&gt;"",D737*VLOOKUP(YEAR($C737),'Proyecciones DTF'!$B$4:$Y$112,3),"")</f>
        <v/>
      </c>
      <c r="F737" s="90" t="str">
        <f t="shared" ca="1" si="70"/>
        <v/>
      </c>
      <c r="G737" s="89" t="str">
        <f t="shared" ca="1" si="71"/>
        <v/>
      </c>
      <c r="H737" s="90" t="str">
        <f ca="1">+IF(G737&lt;&gt;"",G737/(COUNT(C737:$C$1217)),"")</f>
        <v/>
      </c>
      <c r="I737" s="89" t="str">
        <f t="shared" ca="1" si="74"/>
        <v/>
      </c>
    </row>
    <row r="738" spans="1:9" x14ac:dyDescent="0.25">
      <c r="A738" s="31">
        <v>721</v>
      </c>
      <c r="B738" s="81" t="str">
        <f t="shared" ca="1" si="72"/>
        <v/>
      </c>
      <c r="C738" s="82" t="str">
        <f t="shared" ca="1" si="73"/>
        <v/>
      </c>
      <c r="D738" s="89" t="str">
        <f t="shared" ca="1" si="69"/>
        <v/>
      </c>
      <c r="E738" s="90" t="str">
        <f ca="1">+IF(D738&lt;&gt;"",D738*VLOOKUP(YEAR($C738),'Proyecciones DTF'!$B$4:$Y$112,3),"")</f>
        <v/>
      </c>
      <c r="F738" s="90" t="str">
        <f t="shared" ca="1" si="70"/>
        <v/>
      </c>
      <c r="G738" s="89" t="str">
        <f t="shared" ca="1" si="71"/>
        <v/>
      </c>
      <c r="H738" s="90" t="str">
        <f ca="1">+IF(G738&lt;&gt;"",G738/(COUNT(C738:$C$1217)),"")</f>
        <v/>
      </c>
      <c r="I738" s="89" t="str">
        <f t="shared" ca="1" si="74"/>
        <v/>
      </c>
    </row>
    <row r="739" spans="1:9" x14ac:dyDescent="0.25">
      <c r="A739" s="31">
        <v>722</v>
      </c>
      <c r="B739" s="81" t="str">
        <f t="shared" ca="1" si="72"/>
        <v/>
      </c>
      <c r="C739" s="82" t="str">
        <f t="shared" ca="1" si="73"/>
        <v/>
      </c>
      <c r="D739" s="89" t="str">
        <f t="shared" ca="1" si="69"/>
        <v/>
      </c>
      <c r="E739" s="90" t="str">
        <f ca="1">+IF(D739&lt;&gt;"",D739*VLOOKUP(YEAR($C739),'Proyecciones DTF'!$B$4:$Y$112,3),"")</f>
        <v/>
      </c>
      <c r="F739" s="90" t="str">
        <f t="shared" ca="1" si="70"/>
        <v/>
      </c>
      <c r="G739" s="89" t="str">
        <f t="shared" ca="1" si="71"/>
        <v/>
      </c>
      <c r="H739" s="90" t="str">
        <f ca="1">+IF(G739&lt;&gt;"",G739/(COUNT(C739:$C$1217)),"")</f>
        <v/>
      </c>
      <c r="I739" s="89" t="str">
        <f t="shared" ca="1" si="74"/>
        <v/>
      </c>
    </row>
    <row r="740" spans="1:9" x14ac:dyDescent="0.25">
      <c r="A740" s="31">
        <v>723</v>
      </c>
      <c r="B740" s="81" t="str">
        <f t="shared" ca="1" si="72"/>
        <v/>
      </c>
      <c r="C740" s="82" t="str">
        <f t="shared" ca="1" si="73"/>
        <v/>
      </c>
      <c r="D740" s="89" t="str">
        <f t="shared" ca="1" si="69"/>
        <v/>
      </c>
      <c r="E740" s="90" t="str">
        <f ca="1">+IF(D740&lt;&gt;"",D740*VLOOKUP(YEAR($C740),'Proyecciones DTF'!$B$4:$Y$112,3),"")</f>
        <v/>
      </c>
      <c r="F740" s="90" t="str">
        <f t="shared" ca="1" si="70"/>
        <v/>
      </c>
      <c r="G740" s="89" t="str">
        <f t="shared" ca="1" si="71"/>
        <v/>
      </c>
      <c r="H740" s="90" t="str">
        <f ca="1">+IF(G740&lt;&gt;"",G740/(COUNT(C740:$C$1217)),"")</f>
        <v/>
      </c>
      <c r="I740" s="89" t="str">
        <f t="shared" ca="1" si="74"/>
        <v/>
      </c>
    </row>
    <row r="741" spans="1:9" x14ac:dyDescent="0.25">
      <c r="A741" s="31">
        <v>724</v>
      </c>
      <c r="B741" s="81" t="str">
        <f t="shared" ca="1" si="72"/>
        <v/>
      </c>
      <c r="C741" s="82" t="str">
        <f t="shared" ca="1" si="73"/>
        <v/>
      </c>
      <c r="D741" s="89" t="str">
        <f t="shared" ca="1" si="69"/>
        <v/>
      </c>
      <c r="E741" s="90" t="str">
        <f ca="1">+IF(D741&lt;&gt;"",D741*VLOOKUP(YEAR($C741),'Proyecciones DTF'!$B$4:$Y$112,3),"")</f>
        <v/>
      </c>
      <c r="F741" s="90" t="str">
        <f t="shared" ca="1" si="70"/>
        <v/>
      </c>
      <c r="G741" s="89" t="str">
        <f t="shared" ca="1" si="71"/>
        <v/>
      </c>
      <c r="H741" s="90" t="str">
        <f ca="1">+IF(G741&lt;&gt;"",G741/(COUNT(C741:$C$1217)),"")</f>
        <v/>
      </c>
      <c r="I741" s="89" t="str">
        <f t="shared" ca="1" si="74"/>
        <v/>
      </c>
    </row>
    <row r="742" spans="1:9" x14ac:dyDescent="0.25">
      <c r="A742" s="31">
        <v>725</v>
      </c>
      <c r="B742" s="81" t="str">
        <f t="shared" ca="1" si="72"/>
        <v/>
      </c>
      <c r="C742" s="82" t="str">
        <f t="shared" ca="1" si="73"/>
        <v/>
      </c>
      <c r="D742" s="89" t="str">
        <f t="shared" ca="1" si="69"/>
        <v/>
      </c>
      <c r="E742" s="90" t="str">
        <f ca="1">+IF(D742&lt;&gt;"",D742*VLOOKUP(YEAR($C742),'Proyecciones DTF'!$B$4:$Y$112,3),"")</f>
        <v/>
      </c>
      <c r="F742" s="90" t="str">
        <f t="shared" ca="1" si="70"/>
        <v/>
      </c>
      <c r="G742" s="89" t="str">
        <f t="shared" ca="1" si="71"/>
        <v/>
      </c>
      <c r="H742" s="90" t="str">
        <f ca="1">+IF(G742&lt;&gt;"",G742/(COUNT(C742:$C$1217)),"")</f>
        <v/>
      </c>
      <c r="I742" s="89" t="str">
        <f t="shared" ca="1" si="74"/>
        <v/>
      </c>
    </row>
    <row r="743" spans="1:9" x14ac:dyDescent="0.25">
      <c r="A743" s="31">
        <v>726</v>
      </c>
      <c r="B743" s="81" t="str">
        <f t="shared" ca="1" si="72"/>
        <v/>
      </c>
      <c r="C743" s="82" t="str">
        <f t="shared" ca="1" si="73"/>
        <v/>
      </c>
      <c r="D743" s="89" t="str">
        <f t="shared" ca="1" si="69"/>
        <v/>
      </c>
      <c r="E743" s="90" t="str">
        <f ca="1">+IF(D743&lt;&gt;"",D743*VLOOKUP(YEAR($C743),'Proyecciones DTF'!$B$4:$Y$112,3),"")</f>
        <v/>
      </c>
      <c r="F743" s="90" t="str">
        <f t="shared" ca="1" si="70"/>
        <v/>
      </c>
      <c r="G743" s="89" t="str">
        <f t="shared" ca="1" si="71"/>
        <v/>
      </c>
      <c r="H743" s="90" t="str">
        <f ca="1">+IF(G743&lt;&gt;"",G743/(COUNT(C743:$C$1217)),"")</f>
        <v/>
      </c>
      <c r="I743" s="89" t="str">
        <f t="shared" ca="1" si="74"/>
        <v/>
      </c>
    </row>
    <row r="744" spans="1:9" x14ac:dyDescent="0.25">
      <c r="A744" s="31">
        <v>727</v>
      </c>
      <c r="B744" s="81" t="str">
        <f t="shared" ca="1" si="72"/>
        <v/>
      </c>
      <c r="C744" s="82" t="str">
        <f t="shared" ca="1" si="73"/>
        <v/>
      </c>
      <c r="D744" s="89" t="str">
        <f t="shared" ca="1" si="69"/>
        <v/>
      </c>
      <c r="E744" s="90" t="str">
        <f ca="1">+IF(D744&lt;&gt;"",D744*VLOOKUP(YEAR($C744),'Proyecciones DTF'!$B$4:$Y$112,3),"")</f>
        <v/>
      </c>
      <c r="F744" s="90" t="str">
        <f t="shared" ca="1" si="70"/>
        <v/>
      </c>
      <c r="G744" s="89" t="str">
        <f t="shared" ca="1" si="71"/>
        <v/>
      </c>
      <c r="H744" s="90" t="str">
        <f ca="1">+IF(G744&lt;&gt;"",G744/(COUNT(C744:$C$1217)),"")</f>
        <v/>
      </c>
      <c r="I744" s="89" t="str">
        <f t="shared" ca="1" si="74"/>
        <v/>
      </c>
    </row>
    <row r="745" spans="1:9" x14ac:dyDescent="0.25">
      <c r="A745" s="31">
        <v>728</v>
      </c>
      <c r="B745" s="81" t="str">
        <f t="shared" ca="1" si="72"/>
        <v/>
      </c>
      <c r="C745" s="82" t="str">
        <f t="shared" ca="1" si="73"/>
        <v/>
      </c>
      <c r="D745" s="89" t="str">
        <f t="shared" ca="1" si="69"/>
        <v/>
      </c>
      <c r="E745" s="90" t="str">
        <f ca="1">+IF(D745&lt;&gt;"",D745*VLOOKUP(YEAR($C745),'Proyecciones DTF'!$B$4:$Y$112,3),"")</f>
        <v/>
      </c>
      <c r="F745" s="90" t="str">
        <f t="shared" ca="1" si="70"/>
        <v/>
      </c>
      <c r="G745" s="89" t="str">
        <f t="shared" ca="1" si="71"/>
        <v/>
      </c>
      <c r="H745" s="90" t="str">
        <f ca="1">+IF(G745&lt;&gt;"",G745/(COUNT(C745:$C$1217)),"")</f>
        <v/>
      </c>
      <c r="I745" s="89" t="str">
        <f t="shared" ca="1" si="74"/>
        <v/>
      </c>
    </row>
    <row r="746" spans="1:9" x14ac:dyDescent="0.25">
      <c r="A746" s="31">
        <v>729</v>
      </c>
      <c r="B746" s="81" t="str">
        <f t="shared" ca="1" si="72"/>
        <v/>
      </c>
      <c r="C746" s="82" t="str">
        <f t="shared" ca="1" si="73"/>
        <v/>
      </c>
      <c r="D746" s="89" t="str">
        <f t="shared" ca="1" si="69"/>
        <v/>
      </c>
      <c r="E746" s="90" t="str">
        <f ca="1">+IF(D746&lt;&gt;"",D746*VLOOKUP(YEAR($C746),'Proyecciones DTF'!$B$4:$Y$112,3),"")</f>
        <v/>
      </c>
      <c r="F746" s="90" t="str">
        <f t="shared" ca="1" si="70"/>
        <v/>
      </c>
      <c r="G746" s="89" t="str">
        <f t="shared" ca="1" si="71"/>
        <v/>
      </c>
      <c r="H746" s="90" t="str">
        <f ca="1">+IF(G746&lt;&gt;"",G746/(COUNT(C746:$C$1217)),"")</f>
        <v/>
      </c>
      <c r="I746" s="89" t="str">
        <f t="shared" ca="1" si="74"/>
        <v/>
      </c>
    </row>
    <row r="747" spans="1:9" x14ac:dyDescent="0.25">
      <c r="A747" s="31">
        <v>730</v>
      </c>
      <c r="B747" s="81" t="str">
        <f t="shared" ca="1" si="72"/>
        <v/>
      </c>
      <c r="C747" s="82" t="str">
        <f t="shared" ca="1" si="73"/>
        <v/>
      </c>
      <c r="D747" s="89" t="str">
        <f t="shared" ca="1" si="69"/>
        <v/>
      </c>
      <c r="E747" s="90" t="str">
        <f ca="1">+IF(D747&lt;&gt;"",D747*VLOOKUP(YEAR($C747),'Proyecciones DTF'!$B$4:$Y$112,3),"")</f>
        <v/>
      </c>
      <c r="F747" s="90" t="str">
        <f t="shared" ca="1" si="70"/>
        <v/>
      </c>
      <c r="G747" s="89" t="str">
        <f t="shared" ca="1" si="71"/>
        <v/>
      </c>
      <c r="H747" s="90" t="str">
        <f ca="1">+IF(G747&lt;&gt;"",G747/(COUNT(C747:$C$1217)),"")</f>
        <v/>
      </c>
      <c r="I747" s="89" t="str">
        <f t="shared" ca="1" si="74"/>
        <v/>
      </c>
    </row>
    <row r="748" spans="1:9" x14ac:dyDescent="0.25">
      <c r="A748" s="31">
        <v>731</v>
      </c>
      <c r="B748" s="81" t="str">
        <f t="shared" ca="1" si="72"/>
        <v/>
      </c>
      <c r="C748" s="82" t="str">
        <f t="shared" ca="1" si="73"/>
        <v/>
      </c>
      <c r="D748" s="89" t="str">
        <f t="shared" ca="1" si="69"/>
        <v/>
      </c>
      <c r="E748" s="90" t="str">
        <f ca="1">+IF(D748&lt;&gt;"",D748*VLOOKUP(YEAR($C748),'Proyecciones DTF'!$B$4:$Y$112,3),"")</f>
        <v/>
      </c>
      <c r="F748" s="90" t="str">
        <f t="shared" ca="1" si="70"/>
        <v/>
      </c>
      <c r="G748" s="89" t="str">
        <f t="shared" ca="1" si="71"/>
        <v/>
      </c>
      <c r="H748" s="90" t="str">
        <f ca="1">+IF(G748&lt;&gt;"",G748/(COUNT(C748:$C$1217)),"")</f>
        <v/>
      </c>
      <c r="I748" s="89" t="str">
        <f t="shared" ca="1" si="74"/>
        <v/>
      </c>
    </row>
    <row r="749" spans="1:9" x14ac:dyDescent="0.25">
      <c r="A749" s="31">
        <v>732</v>
      </c>
      <c r="B749" s="81" t="str">
        <f t="shared" ca="1" si="72"/>
        <v/>
      </c>
      <c r="C749" s="82" t="str">
        <f t="shared" ca="1" si="73"/>
        <v/>
      </c>
      <c r="D749" s="89" t="str">
        <f t="shared" ca="1" si="69"/>
        <v/>
      </c>
      <c r="E749" s="90" t="str">
        <f ca="1">+IF(D749&lt;&gt;"",D749*VLOOKUP(YEAR($C749),'Proyecciones DTF'!$B$4:$Y$112,3),"")</f>
        <v/>
      </c>
      <c r="F749" s="90" t="str">
        <f t="shared" ca="1" si="70"/>
        <v/>
      </c>
      <c r="G749" s="89" t="str">
        <f t="shared" ca="1" si="71"/>
        <v/>
      </c>
      <c r="H749" s="90" t="str">
        <f ca="1">+IF(G749&lt;&gt;"",G749/(COUNT(C749:$C$1217)),"")</f>
        <v/>
      </c>
      <c r="I749" s="89" t="str">
        <f t="shared" ca="1" si="74"/>
        <v/>
      </c>
    </row>
    <row r="750" spans="1:9" x14ac:dyDescent="0.25">
      <c r="A750" s="31">
        <v>733</v>
      </c>
      <c r="B750" s="81" t="str">
        <f t="shared" ca="1" si="72"/>
        <v/>
      </c>
      <c r="C750" s="82" t="str">
        <f t="shared" ca="1" si="73"/>
        <v/>
      </c>
      <c r="D750" s="89" t="str">
        <f t="shared" ca="1" si="69"/>
        <v/>
      </c>
      <c r="E750" s="90" t="str">
        <f ca="1">+IF(D750&lt;&gt;"",D750*VLOOKUP(YEAR($C750),'Proyecciones DTF'!$B$4:$Y$112,3),"")</f>
        <v/>
      </c>
      <c r="F750" s="90" t="str">
        <f t="shared" ca="1" si="70"/>
        <v/>
      </c>
      <c r="G750" s="89" t="str">
        <f t="shared" ca="1" si="71"/>
        <v/>
      </c>
      <c r="H750" s="90" t="str">
        <f ca="1">+IF(G750&lt;&gt;"",G750/(COUNT(C750:$C$1217)),"")</f>
        <v/>
      </c>
      <c r="I750" s="89" t="str">
        <f t="shared" ca="1" si="74"/>
        <v/>
      </c>
    </row>
    <row r="751" spans="1:9" x14ac:dyDescent="0.25">
      <c r="A751" s="31">
        <v>734</v>
      </c>
      <c r="B751" s="81" t="str">
        <f t="shared" ca="1" si="72"/>
        <v/>
      </c>
      <c r="C751" s="82" t="str">
        <f t="shared" ca="1" si="73"/>
        <v/>
      </c>
      <c r="D751" s="89" t="str">
        <f t="shared" ca="1" si="69"/>
        <v/>
      </c>
      <c r="E751" s="90" t="str">
        <f ca="1">+IF(D751&lt;&gt;"",D751*VLOOKUP(YEAR($C751),'Proyecciones DTF'!$B$4:$Y$112,3),"")</f>
        <v/>
      </c>
      <c r="F751" s="90" t="str">
        <f t="shared" ca="1" si="70"/>
        <v/>
      </c>
      <c r="G751" s="89" t="str">
        <f t="shared" ca="1" si="71"/>
        <v/>
      </c>
      <c r="H751" s="90" t="str">
        <f ca="1">+IF(G751&lt;&gt;"",G751/(COUNT(C751:$C$1217)),"")</f>
        <v/>
      </c>
      <c r="I751" s="89" t="str">
        <f t="shared" ca="1" si="74"/>
        <v/>
      </c>
    </row>
    <row r="752" spans="1:9" x14ac:dyDescent="0.25">
      <c r="A752" s="31">
        <v>735</v>
      </c>
      <c r="B752" s="81" t="str">
        <f t="shared" ca="1" si="72"/>
        <v/>
      </c>
      <c r="C752" s="82" t="str">
        <f t="shared" ca="1" si="73"/>
        <v/>
      </c>
      <c r="D752" s="89" t="str">
        <f t="shared" ca="1" si="69"/>
        <v/>
      </c>
      <c r="E752" s="90" t="str">
        <f ca="1">+IF(D752&lt;&gt;"",D752*VLOOKUP(YEAR($C752),'Proyecciones DTF'!$B$4:$Y$112,3),"")</f>
        <v/>
      </c>
      <c r="F752" s="90" t="str">
        <f t="shared" ca="1" si="70"/>
        <v/>
      </c>
      <c r="G752" s="89" t="str">
        <f t="shared" ca="1" si="71"/>
        <v/>
      </c>
      <c r="H752" s="90" t="str">
        <f ca="1">+IF(G752&lt;&gt;"",G752/(COUNT(C752:$C$1217)),"")</f>
        <v/>
      </c>
      <c r="I752" s="89" t="str">
        <f t="shared" ca="1" si="74"/>
        <v/>
      </c>
    </row>
    <row r="753" spans="1:9" x14ac:dyDescent="0.25">
      <c r="A753" s="31">
        <v>736</v>
      </c>
      <c r="B753" s="81" t="str">
        <f t="shared" ca="1" si="72"/>
        <v/>
      </c>
      <c r="C753" s="82" t="str">
        <f t="shared" ca="1" si="73"/>
        <v/>
      </c>
      <c r="D753" s="89" t="str">
        <f t="shared" ca="1" si="69"/>
        <v/>
      </c>
      <c r="E753" s="90" t="str">
        <f ca="1">+IF(D753&lt;&gt;"",D753*VLOOKUP(YEAR($C753),'Proyecciones DTF'!$B$4:$Y$112,3),"")</f>
        <v/>
      </c>
      <c r="F753" s="90" t="str">
        <f t="shared" ca="1" si="70"/>
        <v/>
      </c>
      <c r="G753" s="89" t="str">
        <f t="shared" ca="1" si="71"/>
        <v/>
      </c>
      <c r="H753" s="90" t="str">
        <f ca="1">+IF(G753&lt;&gt;"",G753/(COUNT(C753:$C$1217)),"")</f>
        <v/>
      </c>
      <c r="I753" s="89" t="str">
        <f t="shared" ca="1" si="74"/>
        <v/>
      </c>
    </row>
    <row r="754" spans="1:9" x14ac:dyDescent="0.25">
      <c r="A754" s="31">
        <v>737</v>
      </c>
      <c r="B754" s="81" t="str">
        <f t="shared" ca="1" si="72"/>
        <v/>
      </c>
      <c r="C754" s="82" t="str">
        <f t="shared" ca="1" si="73"/>
        <v/>
      </c>
      <c r="D754" s="89" t="str">
        <f t="shared" ca="1" si="69"/>
        <v/>
      </c>
      <c r="E754" s="90" t="str">
        <f ca="1">+IF(D754&lt;&gt;"",D754*VLOOKUP(YEAR($C754),'Proyecciones DTF'!$B$4:$Y$112,3),"")</f>
        <v/>
      </c>
      <c r="F754" s="90" t="str">
        <f t="shared" ca="1" si="70"/>
        <v/>
      </c>
      <c r="G754" s="89" t="str">
        <f t="shared" ca="1" si="71"/>
        <v/>
      </c>
      <c r="H754" s="90" t="str">
        <f ca="1">+IF(G754&lt;&gt;"",G754/(COUNT(C754:$C$1217)),"")</f>
        <v/>
      </c>
      <c r="I754" s="89" t="str">
        <f t="shared" ca="1" si="74"/>
        <v/>
      </c>
    </row>
    <row r="755" spans="1:9" x14ac:dyDescent="0.25">
      <c r="A755" s="31">
        <v>738</v>
      </c>
      <c r="B755" s="81" t="str">
        <f t="shared" ca="1" si="72"/>
        <v/>
      </c>
      <c r="C755" s="82" t="str">
        <f t="shared" ca="1" si="73"/>
        <v/>
      </c>
      <c r="D755" s="89" t="str">
        <f t="shared" ca="1" si="69"/>
        <v/>
      </c>
      <c r="E755" s="90" t="str">
        <f ca="1">+IF(D755&lt;&gt;"",D755*VLOOKUP(YEAR($C755),'Proyecciones DTF'!$B$4:$Y$112,3),"")</f>
        <v/>
      </c>
      <c r="F755" s="90" t="str">
        <f t="shared" ca="1" si="70"/>
        <v/>
      </c>
      <c r="G755" s="89" t="str">
        <f t="shared" ca="1" si="71"/>
        <v/>
      </c>
      <c r="H755" s="90" t="str">
        <f ca="1">+IF(G755&lt;&gt;"",G755/(COUNT(C755:$C$1217)),"")</f>
        <v/>
      </c>
      <c r="I755" s="89" t="str">
        <f t="shared" ca="1" si="74"/>
        <v/>
      </c>
    </row>
    <row r="756" spans="1:9" x14ac:dyDescent="0.25">
      <c r="A756" s="31">
        <v>739</v>
      </c>
      <c r="B756" s="81" t="str">
        <f t="shared" ca="1" si="72"/>
        <v/>
      </c>
      <c r="C756" s="82" t="str">
        <f t="shared" ca="1" si="73"/>
        <v/>
      </c>
      <c r="D756" s="89" t="str">
        <f t="shared" ca="1" si="69"/>
        <v/>
      </c>
      <c r="E756" s="90" t="str">
        <f ca="1">+IF(D756&lt;&gt;"",D756*VLOOKUP(YEAR($C756),'Proyecciones DTF'!$B$4:$Y$112,3),"")</f>
        <v/>
      </c>
      <c r="F756" s="90" t="str">
        <f t="shared" ca="1" si="70"/>
        <v/>
      </c>
      <c r="G756" s="89" t="str">
        <f t="shared" ca="1" si="71"/>
        <v/>
      </c>
      <c r="H756" s="90" t="str">
        <f ca="1">+IF(G756&lt;&gt;"",G756/(COUNT(C756:$C$1217)),"")</f>
        <v/>
      </c>
      <c r="I756" s="89" t="str">
        <f t="shared" ca="1" si="74"/>
        <v/>
      </c>
    </row>
    <row r="757" spans="1:9" x14ac:dyDescent="0.25">
      <c r="A757" s="31">
        <v>740</v>
      </c>
      <c r="B757" s="81" t="str">
        <f t="shared" ca="1" si="72"/>
        <v/>
      </c>
      <c r="C757" s="82" t="str">
        <f t="shared" ca="1" si="73"/>
        <v/>
      </c>
      <c r="D757" s="89" t="str">
        <f t="shared" ca="1" si="69"/>
        <v/>
      </c>
      <c r="E757" s="90" t="str">
        <f ca="1">+IF(D757&lt;&gt;"",D757*VLOOKUP(YEAR($C757),'Proyecciones DTF'!$B$4:$Y$112,3),"")</f>
        <v/>
      </c>
      <c r="F757" s="90" t="str">
        <f t="shared" ca="1" si="70"/>
        <v/>
      </c>
      <c r="G757" s="89" t="str">
        <f t="shared" ca="1" si="71"/>
        <v/>
      </c>
      <c r="H757" s="90" t="str">
        <f ca="1">+IF(G757&lt;&gt;"",G757/(COUNT(C757:$C$1217)),"")</f>
        <v/>
      </c>
      <c r="I757" s="89" t="str">
        <f t="shared" ca="1" si="74"/>
        <v/>
      </c>
    </row>
    <row r="758" spans="1:9" x14ac:dyDescent="0.25">
      <c r="A758" s="31">
        <v>741</v>
      </c>
      <c r="B758" s="81" t="str">
        <f t="shared" ca="1" si="72"/>
        <v/>
      </c>
      <c r="C758" s="82" t="str">
        <f t="shared" ca="1" si="73"/>
        <v/>
      </c>
      <c r="D758" s="89" t="str">
        <f t="shared" ca="1" si="69"/>
        <v/>
      </c>
      <c r="E758" s="90" t="str">
        <f ca="1">+IF(D758&lt;&gt;"",D758*VLOOKUP(YEAR($C758),'Proyecciones DTF'!$B$4:$Y$112,3),"")</f>
        <v/>
      </c>
      <c r="F758" s="90" t="str">
        <f t="shared" ca="1" si="70"/>
        <v/>
      </c>
      <c r="G758" s="89" t="str">
        <f t="shared" ca="1" si="71"/>
        <v/>
      </c>
      <c r="H758" s="90" t="str">
        <f ca="1">+IF(G758&lt;&gt;"",G758/(COUNT(C758:$C$1217)),"")</f>
        <v/>
      </c>
      <c r="I758" s="89" t="str">
        <f t="shared" ca="1" si="74"/>
        <v/>
      </c>
    </row>
    <row r="759" spans="1:9" x14ac:dyDescent="0.25">
      <c r="A759" s="31">
        <v>742</v>
      </c>
      <c r="B759" s="81" t="str">
        <f t="shared" ca="1" si="72"/>
        <v/>
      </c>
      <c r="C759" s="82" t="str">
        <f t="shared" ca="1" si="73"/>
        <v/>
      </c>
      <c r="D759" s="89" t="str">
        <f t="shared" ca="1" si="69"/>
        <v/>
      </c>
      <c r="E759" s="90" t="str">
        <f ca="1">+IF(D759&lt;&gt;"",D759*VLOOKUP(YEAR($C759),'Proyecciones DTF'!$B$4:$Y$112,3),"")</f>
        <v/>
      </c>
      <c r="F759" s="90" t="str">
        <f t="shared" ca="1" si="70"/>
        <v/>
      </c>
      <c r="G759" s="89" t="str">
        <f t="shared" ca="1" si="71"/>
        <v/>
      </c>
      <c r="H759" s="90" t="str">
        <f ca="1">+IF(G759&lt;&gt;"",G759/(COUNT(C759:$C$1217)),"")</f>
        <v/>
      </c>
      <c r="I759" s="89" t="str">
        <f t="shared" ca="1" si="74"/>
        <v/>
      </c>
    </row>
    <row r="760" spans="1:9" x14ac:dyDescent="0.25">
      <c r="A760" s="31">
        <v>743</v>
      </c>
      <c r="B760" s="81" t="str">
        <f t="shared" ca="1" si="72"/>
        <v/>
      </c>
      <c r="C760" s="82" t="str">
        <f t="shared" ca="1" si="73"/>
        <v/>
      </c>
      <c r="D760" s="89" t="str">
        <f t="shared" ca="1" si="69"/>
        <v/>
      </c>
      <c r="E760" s="90" t="str">
        <f ca="1">+IF(D760&lt;&gt;"",D760*VLOOKUP(YEAR($C760),'Proyecciones DTF'!$B$4:$Y$112,3),"")</f>
        <v/>
      </c>
      <c r="F760" s="90" t="str">
        <f t="shared" ca="1" si="70"/>
        <v/>
      </c>
      <c r="G760" s="89" t="str">
        <f t="shared" ca="1" si="71"/>
        <v/>
      </c>
      <c r="H760" s="90" t="str">
        <f ca="1">+IF(G760&lt;&gt;"",G760/(COUNT(C760:$C$1217)),"")</f>
        <v/>
      </c>
      <c r="I760" s="89" t="str">
        <f t="shared" ca="1" si="74"/>
        <v/>
      </c>
    </row>
    <row r="761" spans="1:9" x14ac:dyDescent="0.25">
      <c r="A761" s="31">
        <v>744</v>
      </c>
      <c r="B761" s="81" t="str">
        <f t="shared" ca="1" si="72"/>
        <v/>
      </c>
      <c r="C761" s="82" t="str">
        <f t="shared" ca="1" si="73"/>
        <v/>
      </c>
      <c r="D761" s="89" t="str">
        <f t="shared" ca="1" si="69"/>
        <v/>
      </c>
      <c r="E761" s="90" t="str">
        <f ca="1">+IF(D761&lt;&gt;"",D761*VLOOKUP(YEAR($C761),'Proyecciones DTF'!$B$4:$Y$112,3),"")</f>
        <v/>
      </c>
      <c r="F761" s="90" t="str">
        <f t="shared" ca="1" si="70"/>
        <v/>
      </c>
      <c r="G761" s="89" t="str">
        <f t="shared" ca="1" si="71"/>
        <v/>
      </c>
      <c r="H761" s="90" t="str">
        <f ca="1">+IF(G761&lt;&gt;"",G761/(COUNT(C761:$C$1217)),"")</f>
        <v/>
      </c>
      <c r="I761" s="89" t="str">
        <f t="shared" ca="1" si="74"/>
        <v/>
      </c>
    </row>
    <row r="762" spans="1:9" x14ac:dyDescent="0.25">
      <c r="A762" s="31">
        <v>745</v>
      </c>
      <c r="B762" s="81" t="str">
        <f t="shared" ca="1" si="72"/>
        <v/>
      </c>
      <c r="C762" s="82" t="str">
        <f t="shared" ca="1" si="73"/>
        <v/>
      </c>
      <c r="D762" s="89" t="str">
        <f t="shared" ca="1" si="69"/>
        <v/>
      </c>
      <c r="E762" s="90" t="str">
        <f ca="1">+IF(D762&lt;&gt;"",D762*VLOOKUP(YEAR($C762),'Proyecciones DTF'!$B$4:$Y$112,3),"")</f>
        <v/>
      </c>
      <c r="F762" s="90" t="str">
        <f t="shared" ca="1" si="70"/>
        <v/>
      </c>
      <c r="G762" s="89" t="str">
        <f t="shared" ca="1" si="71"/>
        <v/>
      </c>
      <c r="H762" s="90" t="str">
        <f ca="1">+IF(G762&lt;&gt;"",G762/(COUNT(C762:$C$1217)),"")</f>
        <v/>
      </c>
      <c r="I762" s="89" t="str">
        <f t="shared" ca="1" si="74"/>
        <v/>
      </c>
    </row>
    <row r="763" spans="1:9" x14ac:dyDescent="0.25">
      <c r="A763" s="31">
        <v>746</v>
      </c>
      <c r="B763" s="81" t="str">
        <f t="shared" ca="1" si="72"/>
        <v/>
      </c>
      <c r="C763" s="82" t="str">
        <f t="shared" ca="1" si="73"/>
        <v/>
      </c>
      <c r="D763" s="89" t="str">
        <f t="shared" ca="1" si="69"/>
        <v/>
      </c>
      <c r="E763" s="90" t="str">
        <f ca="1">+IF(D763&lt;&gt;"",D763*VLOOKUP(YEAR($C763),'Proyecciones DTF'!$B$4:$Y$112,3),"")</f>
        <v/>
      </c>
      <c r="F763" s="90" t="str">
        <f t="shared" ca="1" si="70"/>
        <v/>
      </c>
      <c r="G763" s="89" t="str">
        <f t="shared" ca="1" si="71"/>
        <v/>
      </c>
      <c r="H763" s="90" t="str">
        <f ca="1">+IF(G763&lt;&gt;"",G763/(COUNT(C763:$C$1217)),"")</f>
        <v/>
      </c>
      <c r="I763" s="89" t="str">
        <f t="shared" ca="1" si="74"/>
        <v/>
      </c>
    </row>
    <row r="764" spans="1:9" x14ac:dyDescent="0.25">
      <c r="A764" s="31">
        <v>747</v>
      </c>
      <c r="B764" s="81" t="str">
        <f t="shared" ca="1" si="72"/>
        <v/>
      </c>
      <c r="C764" s="82" t="str">
        <f t="shared" ca="1" si="73"/>
        <v/>
      </c>
      <c r="D764" s="89" t="str">
        <f t="shared" ca="1" si="69"/>
        <v/>
      </c>
      <c r="E764" s="90" t="str">
        <f ca="1">+IF(D764&lt;&gt;"",D764*VLOOKUP(YEAR($C764),'Proyecciones DTF'!$B$4:$Y$112,3),"")</f>
        <v/>
      </c>
      <c r="F764" s="90" t="str">
        <f t="shared" ca="1" si="70"/>
        <v/>
      </c>
      <c r="G764" s="89" t="str">
        <f t="shared" ca="1" si="71"/>
        <v/>
      </c>
      <c r="H764" s="90" t="str">
        <f ca="1">+IF(G764&lt;&gt;"",G764/(COUNT(C764:$C$1217)),"")</f>
        <v/>
      </c>
      <c r="I764" s="89" t="str">
        <f t="shared" ca="1" si="74"/>
        <v/>
      </c>
    </row>
    <row r="765" spans="1:9" x14ac:dyDescent="0.25">
      <c r="A765" s="31">
        <v>748</v>
      </c>
      <c r="B765" s="81" t="str">
        <f t="shared" ca="1" si="72"/>
        <v/>
      </c>
      <c r="C765" s="82" t="str">
        <f t="shared" ca="1" si="73"/>
        <v/>
      </c>
      <c r="D765" s="89" t="str">
        <f t="shared" ca="1" si="69"/>
        <v/>
      </c>
      <c r="E765" s="90" t="str">
        <f ca="1">+IF(D765&lt;&gt;"",D765*VLOOKUP(YEAR($C765),'Proyecciones DTF'!$B$4:$Y$112,3),"")</f>
        <v/>
      </c>
      <c r="F765" s="90" t="str">
        <f t="shared" ca="1" si="70"/>
        <v/>
      </c>
      <c r="G765" s="89" t="str">
        <f t="shared" ca="1" si="71"/>
        <v/>
      </c>
      <c r="H765" s="90" t="str">
        <f ca="1">+IF(G765&lt;&gt;"",G765/(COUNT(C765:$C$1217)),"")</f>
        <v/>
      </c>
      <c r="I765" s="89" t="str">
        <f t="shared" ca="1" si="74"/>
        <v/>
      </c>
    </row>
    <row r="766" spans="1:9" x14ac:dyDescent="0.25">
      <c r="A766" s="31">
        <v>749</v>
      </c>
      <c r="B766" s="81" t="str">
        <f t="shared" ca="1" si="72"/>
        <v/>
      </c>
      <c r="C766" s="82" t="str">
        <f t="shared" ca="1" si="73"/>
        <v/>
      </c>
      <c r="D766" s="89" t="str">
        <f t="shared" ca="1" si="69"/>
        <v/>
      </c>
      <c r="E766" s="90" t="str">
        <f ca="1">+IF(D766&lt;&gt;"",D766*VLOOKUP(YEAR($C766),'Proyecciones DTF'!$B$4:$Y$112,3),"")</f>
        <v/>
      </c>
      <c r="F766" s="90" t="str">
        <f t="shared" ca="1" si="70"/>
        <v/>
      </c>
      <c r="G766" s="89" t="str">
        <f t="shared" ca="1" si="71"/>
        <v/>
      </c>
      <c r="H766" s="90" t="str">
        <f ca="1">+IF(G766&lt;&gt;"",G766/(COUNT(C766:$C$1217)),"")</f>
        <v/>
      </c>
      <c r="I766" s="89" t="str">
        <f t="shared" ca="1" si="74"/>
        <v/>
      </c>
    </row>
    <row r="767" spans="1:9" x14ac:dyDescent="0.25">
      <c r="A767" s="31">
        <v>750</v>
      </c>
      <c r="B767" s="81" t="str">
        <f t="shared" ca="1" si="72"/>
        <v/>
      </c>
      <c r="C767" s="82" t="str">
        <f t="shared" ca="1" si="73"/>
        <v/>
      </c>
      <c r="D767" s="89" t="str">
        <f t="shared" ca="1" si="69"/>
        <v/>
      </c>
      <c r="E767" s="90" t="str">
        <f ca="1">+IF(D767&lt;&gt;"",D767*VLOOKUP(YEAR($C767),'Proyecciones DTF'!$B$4:$Y$112,3),"")</f>
        <v/>
      </c>
      <c r="F767" s="90" t="str">
        <f t="shared" ca="1" si="70"/>
        <v/>
      </c>
      <c r="G767" s="89" t="str">
        <f t="shared" ca="1" si="71"/>
        <v/>
      </c>
      <c r="H767" s="90" t="str">
        <f ca="1">+IF(G767&lt;&gt;"",G767/(COUNT(C767:$C$1217)),"")</f>
        <v/>
      </c>
      <c r="I767" s="89" t="str">
        <f t="shared" ca="1" si="74"/>
        <v/>
      </c>
    </row>
    <row r="768" spans="1:9" x14ac:dyDescent="0.25">
      <c r="A768" s="31">
        <v>751</v>
      </c>
      <c r="B768" s="81" t="str">
        <f t="shared" ca="1" si="72"/>
        <v/>
      </c>
      <c r="C768" s="82" t="str">
        <f t="shared" ca="1" si="73"/>
        <v/>
      </c>
      <c r="D768" s="89" t="str">
        <f t="shared" ca="1" si="69"/>
        <v/>
      </c>
      <c r="E768" s="90" t="str">
        <f ca="1">+IF(D768&lt;&gt;"",D768*VLOOKUP(YEAR($C768),'Proyecciones DTF'!$B$4:$Y$112,3),"")</f>
        <v/>
      </c>
      <c r="F768" s="90" t="str">
        <f t="shared" ca="1" si="70"/>
        <v/>
      </c>
      <c r="G768" s="89" t="str">
        <f t="shared" ca="1" si="71"/>
        <v/>
      </c>
      <c r="H768" s="90" t="str">
        <f ca="1">+IF(G768&lt;&gt;"",G768/(COUNT(C768:$C$1217)),"")</f>
        <v/>
      </c>
      <c r="I768" s="89" t="str">
        <f t="shared" ca="1" si="74"/>
        <v/>
      </c>
    </row>
    <row r="769" spans="1:9" x14ac:dyDescent="0.25">
      <c r="A769" s="31">
        <v>752</v>
      </c>
      <c r="B769" s="81" t="str">
        <f t="shared" ca="1" si="72"/>
        <v/>
      </c>
      <c r="C769" s="82" t="str">
        <f t="shared" ca="1" si="73"/>
        <v/>
      </c>
      <c r="D769" s="89" t="str">
        <f t="shared" ca="1" si="69"/>
        <v/>
      </c>
      <c r="E769" s="90" t="str">
        <f ca="1">+IF(D769&lt;&gt;"",D769*VLOOKUP(YEAR($C769),'Proyecciones DTF'!$B$4:$Y$112,3),"")</f>
        <v/>
      </c>
      <c r="F769" s="90" t="str">
        <f t="shared" ca="1" si="70"/>
        <v/>
      </c>
      <c r="G769" s="89" t="str">
        <f t="shared" ca="1" si="71"/>
        <v/>
      </c>
      <c r="H769" s="90" t="str">
        <f ca="1">+IF(G769&lt;&gt;"",G769/(COUNT(C769:$C$1217)),"")</f>
        <v/>
      </c>
      <c r="I769" s="89" t="str">
        <f t="shared" ca="1" si="74"/>
        <v/>
      </c>
    </row>
    <row r="770" spans="1:9" x14ac:dyDescent="0.25">
      <c r="A770" s="31">
        <v>753</v>
      </c>
      <c r="B770" s="81" t="str">
        <f t="shared" ca="1" si="72"/>
        <v/>
      </c>
      <c r="C770" s="82" t="str">
        <f t="shared" ca="1" si="73"/>
        <v/>
      </c>
      <c r="D770" s="89" t="str">
        <f t="shared" ca="1" si="69"/>
        <v/>
      </c>
      <c r="E770" s="90" t="str">
        <f ca="1">+IF(D770&lt;&gt;"",D770*VLOOKUP(YEAR($C770),'Proyecciones DTF'!$B$4:$Y$112,3),"")</f>
        <v/>
      </c>
      <c r="F770" s="90" t="str">
        <f t="shared" ca="1" si="70"/>
        <v/>
      </c>
      <c r="G770" s="89" t="str">
        <f t="shared" ca="1" si="71"/>
        <v/>
      </c>
      <c r="H770" s="90" t="str">
        <f ca="1">+IF(G770&lt;&gt;"",G770/(COUNT(C770:$C$1217)),"")</f>
        <v/>
      </c>
      <c r="I770" s="89" t="str">
        <f t="shared" ca="1" si="74"/>
        <v/>
      </c>
    </row>
    <row r="771" spans="1:9" x14ac:dyDescent="0.25">
      <c r="A771" s="31">
        <v>754</v>
      </c>
      <c r="B771" s="81" t="str">
        <f t="shared" ca="1" si="72"/>
        <v/>
      </c>
      <c r="C771" s="82" t="str">
        <f t="shared" ca="1" si="73"/>
        <v/>
      </c>
      <c r="D771" s="89" t="str">
        <f t="shared" ca="1" si="69"/>
        <v/>
      </c>
      <c r="E771" s="90" t="str">
        <f ca="1">+IF(D771&lt;&gt;"",D771*VLOOKUP(YEAR($C771),'Proyecciones DTF'!$B$4:$Y$112,3),"")</f>
        <v/>
      </c>
      <c r="F771" s="90" t="str">
        <f t="shared" ca="1" si="70"/>
        <v/>
      </c>
      <c r="G771" s="89" t="str">
        <f t="shared" ca="1" si="71"/>
        <v/>
      </c>
      <c r="H771" s="90" t="str">
        <f ca="1">+IF(G771&lt;&gt;"",G771/(COUNT(C771:$C$1217)),"")</f>
        <v/>
      </c>
      <c r="I771" s="89" t="str">
        <f t="shared" ca="1" si="74"/>
        <v/>
      </c>
    </row>
    <row r="772" spans="1:9" x14ac:dyDescent="0.25">
      <c r="A772" s="31">
        <v>755</v>
      </c>
      <c r="B772" s="81" t="str">
        <f t="shared" ca="1" si="72"/>
        <v/>
      </c>
      <c r="C772" s="82" t="str">
        <f t="shared" ca="1" si="73"/>
        <v/>
      </c>
      <c r="D772" s="89" t="str">
        <f t="shared" ca="1" si="69"/>
        <v/>
      </c>
      <c r="E772" s="90" t="str">
        <f ca="1">+IF(D772&lt;&gt;"",D772*VLOOKUP(YEAR($C772),'Proyecciones DTF'!$B$4:$Y$112,3),"")</f>
        <v/>
      </c>
      <c r="F772" s="90" t="str">
        <f t="shared" ca="1" si="70"/>
        <v/>
      </c>
      <c r="G772" s="89" t="str">
        <f t="shared" ca="1" si="71"/>
        <v/>
      </c>
      <c r="H772" s="90" t="str">
        <f ca="1">+IF(G772&lt;&gt;"",G772/(COUNT(C772:$C$1217)),"")</f>
        <v/>
      </c>
      <c r="I772" s="89" t="str">
        <f t="shared" ca="1" si="74"/>
        <v/>
      </c>
    </row>
    <row r="773" spans="1:9" x14ac:dyDescent="0.25">
      <c r="A773" s="31">
        <v>756</v>
      </c>
      <c r="B773" s="81" t="str">
        <f t="shared" ca="1" si="72"/>
        <v/>
      </c>
      <c r="C773" s="82" t="str">
        <f t="shared" ca="1" si="73"/>
        <v/>
      </c>
      <c r="D773" s="89" t="str">
        <f t="shared" ca="1" si="69"/>
        <v/>
      </c>
      <c r="E773" s="90" t="str">
        <f ca="1">+IF(D773&lt;&gt;"",D773*VLOOKUP(YEAR($C773),'Proyecciones DTF'!$B$4:$Y$112,3),"")</f>
        <v/>
      </c>
      <c r="F773" s="90" t="str">
        <f t="shared" ca="1" si="70"/>
        <v/>
      </c>
      <c r="G773" s="89" t="str">
        <f t="shared" ca="1" si="71"/>
        <v/>
      </c>
      <c r="H773" s="90" t="str">
        <f ca="1">+IF(G773&lt;&gt;"",G773/(COUNT(C773:$C$1217)),"")</f>
        <v/>
      </c>
      <c r="I773" s="89" t="str">
        <f t="shared" ca="1" si="74"/>
        <v/>
      </c>
    </row>
    <row r="774" spans="1:9" x14ac:dyDescent="0.25">
      <c r="A774" s="31">
        <v>757</v>
      </c>
      <c r="B774" s="81" t="str">
        <f t="shared" ca="1" si="72"/>
        <v/>
      </c>
      <c r="C774" s="82" t="str">
        <f t="shared" ca="1" si="73"/>
        <v/>
      </c>
      <c r="D774" s="89" t="str">
        <f t="shared" ca="1" si="69"/>
        <v/>
      </c>
      <c r="E774" s="90" t="str">
        <f ca="1">+IF(D774&lt;&gt;"",D774*VLOOKUP(YEAR($C774),'Proyecciones DTF'!$B$4:$Y$112,3),"")</f>
        <v/>
      </c>
      <c r="F774" s="90" t="str">
        <f t="shared" ca="1" si="70"/>
        <v/>
      </c>
      <c r="G774" s="89" t="str">
        <f t="shared" ca="1" si="71"/>
        <v/>
      </c>
      <c r="H774" s="90" t="str">
        <f ca="1">+IF(G774&lt;&gt;"",G774/(COUNT(C774:$C$1217)),"")</f>
        <v/>
      </c>
      <c r="I774" s="89" t="str">
        <f t="shared" ca="1" si="74"/>
        <v/>
      </c>
    </row>
    <row r="775" spans="1:9" x14ac:dyDescent="0.25">
      <c r="A775" s="31">
        <v>758</v>
      </c>
      <c r="B775" s="81" t="str">
        <f t="shared" ca="1" si="72"/>
        <v/>
      </c>
      <c r="C775" s="82" t="str">
        <f t="shared" ca="1" si="73"/>
        <v/>
      </c>
      <c r="D775" s="89" t="str">
        <f t="shared" ca="1" si="69"/>
        <v/>
      </c>
      <c r="E775" s="90" t="str">
        <f ca="1">+IF(D775&lt;&gt;"",D775*VLOOKUP(YEAR($C775),'Proyecciones DTF'!$B$4:$Y$112,3),"")</f>
        <v/>
      </c>
      <c r="F775" s="90" t="str">
        <f t="shared" ca="1" si="70"/>
        <v/>
      </c>
      <c r="G775" s="89" t="str">
        <f t="shared" ca="1" si="71"/>
        <v/>
      </c>
      <c r="H775" s="90" t="str">
        <f ca="1">+IF(G775&lt;&gt;"",G775/(COUNT(C775:$C$1217)),"")</f>
        <v/>
      </c>
      <c r="I775" s="89" t="str">
        <f t="shared" ca="1" si="74"/>
        <v/>
      </c>
    </row>
    <row r="776" spans="1:9" x14ac:dyDescent="0.25">
      <c r="A776" s="31">
        <v>759</v>
      </c>
      <c r="B776" s="81" t="str">
        <f t="shared" ca="1" si="72"/>
        <v/>
      </c>
      <c r="C776" s="82" t="str">
        <f t="shared" ca="1" si="73"/>
        <v/>
      </c>
      <c r="D776" s="89" t="str">
        <f t="shared" ca="1" si="69"/>
        <v/>
      </c>
      <c r="E776" s="90" t="str">
        <f ca="1">+IF(D776&lt;&gt;"",D776*VLOOKUP(YEAR($C776),'Proyecciones DTF'!$B$4:$Y$112,3),"")</f>
        <v/>
      </c>
      <c r="F776" s="90" t="str">
        <f t="shared" ca="1" si="70"/>
        <v/>
      </c>
      <c r="G776" s="89" t="str">
        <f t="shared" ca="1" si="71"/>
        <v/>
      </c>
      <c r="H776" s="90" t="str">
        <f ca="1">+IF(G776&lt;&gt;"",G776/(COUNT(C776:$C$1217)),"")</f>
        <v/>
      </c>
      <c r="I776" s="89" t="str">
        <f t="shared" ca="1" si="74"/>
        <v/>
      </c>
    </row>
    <row r="777" spans="1:9" x14ac:dyDescent="0.25">
      <c r="A777" s="31">
        <v>760</v>
      </c>
      <c r="B777" s="81" t="str">
        <f t="shared" ca="1" si="72"/>
        <v/>
      </c>
      <c r="C777" s="82" t="str">
        <f t="shared" ca="1" si="73"/>
        <v/>
      </c>
      <c r="D777" s="89" t="str">
        <f t="shared" ca="1" si="69"/>
        <v/>
      </c>
      <c r="E777" s="90" t="str">
        <f ca="1">+IF(D777&lt;&gt;"",D777*VLOOKUP(YEAR($C777),'Proyecciones DTF'!$B$4:$Y$112,3),"")</f>
        <v/>
      </c>
      <c r="F777" s="90" t="str">
        <f t="shared" ca="1" si="70"/>
        <v/>
      </c>
      <c r="G777" s="89" t="str">
        <f t="shared" ca="1" si="71"/>
        <v/>
      </c>
      <c r="H777" s="90" t="str">
        <f ca="1">+IF(G777&lt;&gt;"",G777/(COUNT(C777:$C$1217)),"")</f>
        <v/>
      </c>
      <c r="I777" s="89" t="str">
        <f t="shared" ca="1" si="74"/>
        <v/>
      </c>
    </row>
    <row r="778" spans="1:9" x14ac:dyDescent="0.25">
      <c r="A778" s="31">
        <v>761</v>
      </c>
      <c r="B778" s="81" t="str">
        <f t="shared" ca="1" si="72"/>
        <v/>
      </c>
      <c r="C778" s="82" t="str">
        <f t="shared" ca="1" si="73"/>
        <v/>
      </c>
      <c r="D778" s="89" t="str">
        <f t="shared" ca="1" si="69"/>
        <v/>
      </c>
      <c r="E778" s="90" t="str">
        <f ca="1">+IF(D778&lt;&gt;"",D778*VLOOKUP(YEAR($C778),'Proyecciones DTF'!$B$4:$Y$112,3),"")</f>
        <v/>
      </c>
      <c r="F778" s="90" t="str">
        <f t="shared" ca="1" si="70"/>
        <v/>
      </c>
      <c r="G778" s="89" t="str">
        <f t="shared" ca="1" si="71"/>
        <v/>
      </c>
      <c r="H778" s="90" t="str">
        <f ca="1">+IF(G778&lt;&gt;"",G778/(COUNT(C778:$C$1217)),"")</f>
        <v/>
      </c>
      <c r="I778" s="89" t="str">
        <f t="shared" ca="1" si="74"/>
        <v/>
      </c>
    </row>
    <row r="779" spans="1:9" x14ac:dyDescent="0.25">
      <c r="A779" s="31">
        <v>762</v>
      </c>
      <c r="B779" s="81" t="str">
        <f t="shared" ca="1" si="72"/>
        <v/>
      </c>
      <c r="C779" s="82" t="str">
        <f t="shared" ca="1" si="73"/>
        <v/>
      </c>
      <c r="D779" s="89" t="str">
        <f t="shared" ca="1" si="69"/>
        <v/>
      </c>
      <c r="E779" s="90" t="str">
        <f ca="1">+IF(D779&lt;&gt;"",D779*VLOOKUP(YEAR($C779),'Proyecciones DTF'!$B$4:$Y$112,3),"")</f>
        <v/>
      </c>
      <c r="F779" s="90" t="str">
        <f t="shared" ca="1" si="70"/>
        <v/>
      </c>
      <c r="G779" s="89" t="str">
        <f t="shared" ca="1" si="71"/>
        <v/>
      </c>
      <c r="H779" s="90" t="str">
        <f ca="1">+IF(G779&lt;&gt;"",G779/(COUNT(C779:$C$1217)),"")</f>
        <v/>
      </c>
      <c r="I779" s="89" t="str">
        <f t="shared" ca="1" si="74"/>
        <v/>
      </c>
    </row>
    <row r="780" spans="1:9" x14ac:dyDescent="0.25">
      <c r="A780" s="31">
        <v>763</v>
      </c>
      <c r="B780" s="81" t="str">
        <f t="shared" ca="1" si="72"/>
        <v/>
      </c>
      <c r="C780" s="82" t="str">
        <f t="shared" ca="1" si="73"/>
        <v/>
      </c>
      <c r="D780" s="89" t="str">
        <f t="shared" ca="1" si="69"/>
        <v/>
      </c>
      <c r="E780" s="90" t="str">
        <f ca="1">+IF(D780&lt;&gt;"",D780*VLOOKUP(YEAR($C780),'Proyecciones DTF'!$B$4:$Y$112,3),"")</f>
        <v/>
      </c>
      <c r="F780" s="90" t="str">
        <f t="shared" ca="1" si="70"/>
        <v/>
      </c>
      <c r="G780" s="89" t="str">
        <f t="shared" ca="1" si="71"/>
        <v/>
      </c>
      <c r="H780" s="90" t="str">
        <f ca="1">+IF(G780&lt;&gt;"",G780/(COUNT(C780:$C$1217)),"")</f>
        <v/>
      </c>
      <c r="I780" s="89" t="str">
        <f t="shared" ca="1" si="74"/>
        <v/>
      </c>
    </row>
    <row r="781" spans="1:9" x14ac:dyDescent="0.25">
      <c r="A781" s="31">
        <v>764</v>
      </c>
      <c r="B781" s="81" t="str">
        <f t="shared" ca="1" si="72"/>
        <v/>
      </c>
      <c r="C781" s="82" t="str">
        <f t="shared" ca="1" si="73"/>
        <v/>
      </c>
      <c r="D781" s="89" t="str">
        <f t="shared" ca="1" si="69"/>
        <v/>
      </c>
      <c r="E781" s="90" t="str">
        <f ca="1">+IF(D781&lt;&gt;"",D781*VLOOKUP(YEAR($C781),'Proyecciones DTF'!$B$4:$Y$112,3),"")</f>
        <v/>
      </c>
      <c r="F781" s="90" t="str">
        <f t="shared" ca="1" si="70"/>
        <v/>
      </c>
      <c r="G781" s="89" t="str">
        <f t="shared" ca="1" si="71"/>
        <v/>
      </c>
      <c r="H781" s="90" t="str">
        <f ca="1">+IF(G781&lt;&gt;"",G781/(COUNT(C781:$C$1217)),"")</f>
        <v/>
      </c>
      <c r="I781" s="89" t="str">
        <f t="shared" ca="1" si="74"/>
        <v/>
      </c>
    </row>
    <row r="782" spans="1:9" x14ac:dyDescent="0.25">
      <c r="A782" s="31">
        <v>765</v>
      </c>
      <c r="B782" s="81" t="str">
        <f t="shared" ca="1" si="72"/>
        <v/>
      </c>
      <c r="C782" s="82" t="str">
        <f t="shared" ca="1" si="73"/>
        <v/>
      </c>
      <c r="D782" s="89" t="str">
        <f t="shared" ca="1" si="69"/>
        <v/>
      </c>
      <c r="E782" s="90" t="str">
        <f ca="1">+IF(D782&lt;&gt;"",D782*VLOOKUP(YEAR($C782),'Proyecciones DTF'!$B$4:$Y$112,3),"")</f>
        <v/>
      </c>
      <c r="F782" s="90" t="str">
        <f t="shared" ca="1" si="70"/>
        <v/>
      </c>
      <c r="G782" s="89" t="str">
        <f t="shared" ca="1" si="71"/>
        <v/>
      </c>
      <c r="H782" s="90" t="str">
        <f ca="1">+IF(G782&lt;&gt;"",G782/(COUNT(C782:$C$1217)),"")</f>
        <v/>
      </c>
      <c r="I782" s="89" t="str">
        <f t="shared" ca="1" si="74"/>
        <v/>
      </c>
    </row>
    <row r="783" spans="1:9" x14ac:dyDescent="0.25">
      <c r="A783" s="31">
        <v>766</v>
      </c>
      <c r="B783" s="81" t="str">
        <f t="shared" ca="1" si="72"/>
        <v/>
      </c>
      <c r="C783" s="82" t="str">
        <f t="shared" ca="1" si="73"/>
        <v/>
      </c>
      <c r="D783" s="89" t="str">
        <f t="shared" ca="1" si="69"/>
        <v/>
      </c>
      <c r="E783" s="90" t="str">
        <f ca="1">+IF(D783&lt;&gt;"",D783*VLOOKUP(YEAR($C783),'Proyecciones DTF'!$B$4:$Y$112,3),"")</f>
        <v/>
      </c>
      <c r="F783" s="90" t="str">
        <f t="shared" ca="1" si="70"/>
        <v/>
      </c>
      <c r="G783" s="89" t="str">
        <f t="shared" ca="1" si="71"/>
        <v/>
      </c>
      <c r="H783" s="90" t="str">
        <f ca="1">+IF(G783&lt;&gt;"",G783/(COUNT(C783:$C$1217)),"")</f>
        <v/>
      </c>
      <c r="I783" s="89" t="str">
        <f t="shared" ca="1" si="74"/>
        <v/>
      </c>
    </row>
    <row r="784" spans="1:9" x14ac:dyDescent="0.25">
      <c r="A784" s="31">
        <v>767</v>
      </c>
      <c r="B784" s="81" t="str">
        <f t="shared" ca="1" si="72"/>
        <v/>
      </c>
      <c r="C784" s="82" t="str">
        <f t="shared" ca="1" si="73"/>
        <v/>
      </c>
      <c r="D784" s="89" t="str">
        <f t="shared" ca="1" si="69"/>
        <v/>
      </c>
      <c r="E784" s="90" t="str">
        <f ca="1">+IF(D784&lt;&gt;"",D784*VLOOKUP(YEAR($C784),'Proyecciones DTF'!$B$4:$Y$112,3),"")</f>
        <v/>
      </c>
      <c r="F784" s="90" t="str">
        <f t="shared" ca="1" si="70"/>
        <v/>
      </c>
      <c r="G784" s="89" t="str">
        <f t="shared" ca="1" si="71"/>
        <v/>
      </c>
      <c r="H784" s="90" t="str">
        <f ca="1">+IF(G784&lt;&gt;"",G784/(COUNT(C784:$C$1217)),"")</f>
        <v/>
      </c>
      <c r="I784" s="89" t="str">
        <f t="shared" ca="1" si="74"/>
        <v/>
      </c>
    </row>
    <row r="785" spans="1:9" x14ac:dyDescent="0.25">
      <c r="A785" s="31">
        <v>768</v>
      </c>
      <c r="B785" s="81" t="str">
        <f t="shared" ca="1" si="72"/>
        <v/>
      </c>
      <c r="C785" s="82" t="str">
        <f t="shared" ca="1" si="73"/>
        <v/>
      </c>
      <c r="D785" s="89" t="str">
        <f t="shared" ca="1" si="69"/>
        <v/>
      </c>
      <c r="E785" s="90" t="str">
        <f ca="1">+IF(D785&lt;&gt;"",D785*VLOOKUP(YEAR($C785),'Proyecciones DTF'!$B$4:$Y$112,3),"")</f>
        <v/>
      </c>
      <c r="F785" s="90" t="str">
        <f t="shared" ca="1" si="70"/>
        <v/>
      </c>
      <c r="G785" s="89" t="str">
        <f t="shared" ca="1" si="71"/>
        <v/>
      </c>
      <c r="H785" s="90" t="str">
        <f ca="1">+IF(G785&lt;&gt;"",G785/(COUNT(C785:$C$1217)),"")</f>
        <v/>
      </c>
      <c r="I785" s="89" t="str">
        <f t="shared" ca="1" si="74"/>
        <v/>
      </c>
    </row>
    <row r="786" spans="1:9" x14ac:dyDescent="0.25">
      <c r="A786" s="31">
        <v>769</v>
      </c>
      <c r="B786" s="81" t="str">
        <f t="shared" ca="1" si="72"/>
        <v/>
      </c>
      <c r="C786" s="82" t="str">
        <f t="shared" ca="1" si="73"/>
        <v/>
      </c>
      <c r="D786" s="89" t="str">
        <f t="shared" ca="1" si="69"/>
        <v/>
      </c>
      <c r="E786" s="90" t="str">
        <f ca="1">+IF(D786&lt;&gt;"",D786*VLOOKUP(YEAR($C786),'Proyecciones DTF'!$B$4:$Y$112,3),"")</f>
        <v/>
      </c>
      <c r="F786" s="90" t="str">
        <f t="shared" ca="1" si="70"/>
        <v/>
      </c>
      <c r="G786" s="89" t="str">
        <f t="shared" ca="1" si="71"/>
        <v/>
      </c>
      <c r="H786" s="90" t="str">
        <f ca="1">+IF(G786&lt;&gt;"",G786/(COUNT(C786:$C$1217)),"")</f>
        <v/>
      </c>
      <c r="I786" s="89" t="str">
        <f t="shared" ca="1" si="74"/>
        <v/>
      </c>
    </row>
    <row r="787" spans="1:9" x14ac:dyDescent="0.25">
      <c r="A787" s="31">
        <v>770</v>
      </c>
      <c r="B787" s="81" t="str">
        <f t="shared" ca="1" si="72"/>
        <v/>
      </c>
      <c r="C787" s="82" t="str">
        <f t="shared" ca="1" si="73"/>
        <v/>
      </c>
      <c r="D787" s="89" t="str">
        <f t="shared" ref="D787:D850" ca="1" si="75">+IF(C787&lt;&gt;"",I786,"")</f>
        <v/>
      </c>
      <c r="E787" s="90" t="str">
        <f ca="1">+IF(D787&lt;&gt;"",D787*VLOOKUP(YEAR($C787),'Proyecciones DTF'!$B$4:$Y$112,3),"")</f>
        <v/>
      </c>
      <c r="F787" s="90" t="str">
        <f t="shared" ref="F787:F850" ca="1" si="76">+IF(E787&lt;&gt;"",+E787*(1-$C$15),"")</f>
        <v/>
      </c>
      <c r="G787" s="89" t="str">
        <f t="shared" ref="G787:G850" ca="1" si="77">+IF(F787&lt;&gt;"",D787+F787,"")</f>
        <v/>
      </c>
      <c r="H787" s="90" t="str">
        <f ca="1">+IF(G787&lt;&gt;"",G787/(COUNT(C787:$C$1217)),"")</f>
        <v/>
      </c>
      <c r="I787" s="89" t="str">
        <f t="shared" ca="1" si="74"/>
        <v/>
      </c>
    </row>
    <row r="788" spans="1:9" x14ac:dyDescent="0.25">
      <c r="A788" s="31">
        <v>771</v>
      </c>
      <c r="B788" s="81" t="str">
        <f t="shared" ca="1" si="72"/>
        <v/>
      </c>
      <c r="C788" s="82" t="str">
        <f t="shared" ca="1" si="73"/>
        <v/>
      </c>
      <c r="D788" s="89" t="str">
        <f t="shared" ca="1" si="75"/>
        <v/>
      </c>
      <c r="E788" s="90" t="str">
        <f ca="1">+IF(D788&lt;&gt;"",D788*VLOOKUP(YEAR($C788),'Proyecciones DTF'!$B$4:$Y$112,3),"")</f>
        <v/>
      </c>
      <c r="F788" s="90" t="str">
        <f t="shared" ca="1" si="76"/>
        <v/>
      </c>
      <c r="G788" s="89" t="str">
        <f t="shared" ca="1" si="77"/>
        <v/>
      </c>
      <c r="H788" s="90" t="str">
        <f ca="1">+IF(G788&lt;&gt;"",G788/(COUNT(C788:$C$1217)),"")</f>
        <v/>
      </c>
      <c r="I788" s="89" t="str">
        <f t="shared" ca="1" si="74"/>
        <v/>
      </c>
    </row>
    <row r="789" spans="1:9" x14ac:dyDescent="0.25">
      <c r="A789" s="31">
        <v>772</v>
      </c>
      <c r="B789" s="81" t="str">
        <f t="shared" ref="B789:B852" ca="1" si="78">+IF(C789&lt;&gt;"",YEAR(C789),"")</f>
        <v/>
      </c>
      <c r="C789" s="82" t="str">
        <f t="shared" ref="C789:C852" ca="1" si="79">+IF(EOMONTH($C$1,A789)&lt;=EOMONTH($C$1,$C$4*12),EOMONTH($C$1,A789),"")</f>
        <v/>
      </c>
      <c r="D789" s="89" t="str">
        <f t="shared" ca="1" si="75"/>
        <v/>
      </c>
      <c r="E789" s="90" t="str">
        <f ca="1">+IF(D789&lt;&gt;"",D789*VLOOKUP(YEAR($C789),'Proyecciones DTF'!$B$4:$Y$112,3),"")</f>
        <v/>
      </c>
      <c r="F789" s="90" t="str">
        <f t="shared" ca="1" si="76"/>
        <v/>
      </c>
      <c r="G789" s="89" t="str">
        <f t="shared" ca="1" si="77"/>
        <v/>
      </c>
      <c r="H789" s="90" t="str">
        <f ca="1">+IF(G789&lt;&gt;"",G789/(COUNT(C789:$C$1217)),"")</f>
        <v/>
      </c>
      <c r="I789" s="89" t="str">
        <f t="shared" ref="I789:I852" ca="1" si="80">+IF(H789&lt;&gt;"",G789-H789,"")</f>
        <v/>
      </c>
    </row>
    <row r="790" spans="1:9" x14ac:dyDescent="0.25">
      <c r="A790" s="31">
        <v>773</v>
      </c>
      <c r="B790" s="81" t="str">
        <f t="shared" ca="1" si="78"/>
        <v/>
      </c>
      <c r="C790" s="82" t="str">
        <f t="shared" ca="1" si="79"/>
        <v/>
      </c>
      <c r="D790" s="89" t="str">
        <f t="shared" ca="1" si="75"/>
        <v/>
      </c>
      <c r="E790" s="90" t="str">
        <f ca="1">+IF(D790&lt;&gt;"",D790*VLOOKUP(YEAR($C790),'Proyecciones DTF'!$B$4:$Y$112,3),"")</f>
        <v/>
      </c>
      <c r="F790" s="90" t="str">
        <f t="shared" ca="1" si="76"/>
        <v/>
      </c>
      <c r="G790" s="89" t="str">
        <f t="shared" ca="1" si="77"/>
        <v/>
      </c>
      <c r="H790" s="90" t="str">
        <f ca="1">+IF(G790&lt;&gt;"",G790/(COUNT(C790:$C$1217)),"")</f>
        <v/>
      </c>
      <c r="I790" s="89" t="str">
        <f t="shared" ca="1" si="80"/>
        <v/>
      </c>
    </row>
    <row r="791" spans="1:9" x14ac:dyDescent="0.25">
      <c r="A791" s="31">
        <v>774</v>
      </c>
      <c r="B791" s="81" t="str">
        <f t="shared" ca="1" si="78"/>
        <v/>
      </c>
      <c r="C791" s="82" t="str">
        <f t="shared" ca="1" si="79"/>
        <v/>
      </c>
      <c r="D791" s="89" t="str">
        <f t="shared" ca="1" si="75"/>
        <v/>
      </c>
      <c r="E791" s="90" t="str">
        <f ca="1">+IF(D791&lt;&gt;"",D791*VLOOKUP(YEAR($C791),'Proyecciones DTF'!$B$4:$Y$112,3),"")</f>
        <v/>
      </c>
      <c r="F791" s="90" t="str">
        <f t="shared" ca="1" si="76"/>
        <v/>
      </c>
      <c r="G791" s="89" t="str">
        <f t="shared" ca="1" si="77"/>
        <v/>
      </c>
      <c r="H791" s="90" t="str">
        <f ca="1">+IF(G791&lt;&gt;"",G791/(COUNT(C791:$C$1217)),"")</f>
        <v/>
      </c>
      <c r="I791" s="89" t="str">
        <f t="shared" ca="1" si="80"/>
        <v/>
      </c>
    </row>
    <row r="792" spans="1:9" x14ac:dyDescent="0.25">
      <c r="A792" s="31">
        <v>775</v>
      </c>
      <c r="B792" s="81" t="str">
        <f t="shared" ca="1" si="78"/>
        <v/>
      </c>
      <c r="C792" s="82" t="str">
        <f t="shared" ca="1" si="79"/>
        <v/>
      </c>
      <c r="D792" s="89" t="str">
        <f t="shared" ca="1" si="75"/>
        <v/>
      </c>
      <c r="E792" s="90" t="str">
        <f ca="1">+IF(D792&lt;&gt;"",D792*VLOOKUP(YEAR($C792),'Proyecciones DTF'!$B$4:$Y$112,3),"")</f>
        <v/>
      </c>
      <c r="F792" s="90" t="str">
        <f t="shared" ca="1" si="76"/>
        <v/>
      </c>
      <c r="G792" s="89" t="str">
        <f t="shared" ca="1" si="77"/>
        <v/>
      </c>
      <c r="H792" s="90" t="str">
        <f ca="1">+IF(G792&lt;&gt;"",G792/(COUNT(C792:$C$1217)),"")</f>
        <v/>
      </c>
      <c r="I792" s="89" t="str">
        <f t="shared" ca="1" si="80"/>
        <v/>
      </c>
    </row>
    <row r="793" spans="1:9" x14ac:dyDescent="0.25">
      <c r="A793" s="31">
        <v>776</v>
      </c>
      <c r="B793" s="81" t="str">
        <f t="shared" ca="1" si="78"/>
        <v/>
      </c>
      <c r="C793" s="82" t="str">
        <f t="shared" ca="1" si="79"/>
        <v/>
      </c>
      <c r="D793" s="89" t="str">
        <f t="shared" ca="1" si="75"/>
        <v/>
      </c>
      <c r="E793" s="90" t="str">
        <f ca="1">+IF(D793&lt;&gt;"",D793*VLOOKUP(YEAR($C793),'Proyecciones DTF'!$B$4:$Y$112,3),"")</f>
        <v/>
      </c>
      <c r="F793" s="90" t="str">
        <f t="shared" ca="1" si="76"/>
        <v/>
      </c>
      <c r="G793" s="89" t="str">
        <f t="shared" ca="1" si="77"/>
        <v/>
      </c>
      <c r="H793" s="90" t="str">
        <f ca="1">+IF(G793&lt;&gt;"",G793/(COUNT(C793:$C$1217)),"")</f>
        <v/>
      </c>
      <c r="I793" s="89" t="str">
        <f t="shared" ca="1" si="80"/>
        <v/>
      </c>
    </row>
    <row r="794" spans="1:9" x14ac:dyDescent="0.25">
      <c r="A794" s="31">
        <v>777</v>
      </c>
      <c r="B794" s="81" t="str">
        <f t="shared" ca="1" si="78"/>
        <v/>
      </c>
      <c r="C794" s="82" t="str">
        <f t="shared" ca="1" si="79"/>
        <v/>
      </c>
      <c r="D794" s="89" t="str">
        <f t="shared" ca="1" si="75"/>
        <v/>
      </c>
      <c r="E794" s="90" t="str">
        <f ca="1">+IF(D794&lt;&gt;"",D794*VLOOKUP(YEAR($C794),'Proyecciones DTF'!$B$4:$Y$112,3),"")</f>
        <v/>
      </c>
      <c r="F794" s="90" t="str">
        <f t="shared" ca="1" si="76"/>
        <v/>
      </c>
      <c r="G794" s="89" t="str">
        <f t="shared" ca="1" si="77"/>
        <v/>
      </c>
      <c r="H794" s="90" t="str">
        <f ca="1">+IF(G794&lt;&gt;"",G794/(COUNT(C794:$C$1217)),"")</f>
        <v/>
      </c>
      <c r="I794" s="89" t="str">
        <f t="shared" ca="1" si="80"/>
        <v/>
      </c>
    </row>
    <row r="795" spans="1:9" x14ac:dyDescent="0.25">
      <c r="A795" s="31">
        <v>778</v>
      </c>
      <c r="B795" s="81" t="str">
        <f t="shared" ca="1" si="78"/>
        <v/>
      </c>
      <c r="C795" s="82" t="str">
        <f t="shared" ca="1" si="79"/>
        <v/>
      </c>
      <c r="D795" s="89" t="str">
        <f t="shared" ca="1" si="75"/>
        <v/>
      </c>
      <c r="E795" s="90" t="str">
        <f ca="1">+IF(D795&lt;&gt;"",D795*VLOOKUP(YEAR($C795),'Proyecciones DTF'!$B$4:$Y$112,3),"")</f>
        <v/>
      </c>
      <c r="F795" s="90" t="str">
        <f t="shared" ca="1" si="76"/>
        <v/>
      </c>
      <c r="G795" s="89" t="str">
        <f t="shared" ca="1" si="77"/>
        <v/>
      </c>
      <c r="H795" s="90" t="str">
        <f ca="1">+IF(G795&lt;&gt;"",G795/(COUNT(C795:$C$1217)),"")</f>
        <v/>
      </c>
      <c r="I795" s="89" t="str">
        <f t="shared" ca="1" si="80"/>
        <v/>
      </c>
    </row>
    <row r="796" spans="1:9" x14ac:dyDescent="0.25">
      <c r="A796" s="31">
        <v>779</v>
      </c>
      <c r="B796" s="81" t="str">
        <f t="shared" ca="1" si="78"/>
        <v/>
      </c>
      <c r="C796" s="82" t="str">
        <f t="shared" ca="1" si="79"/>
        <v/>
      </c>
      <c r="D796" s="89" t="str">
        <f t="shared" ca="1" si="75"/>
        <v/>
      </c>
      <c r="E796" s="90" t="str">
        <f ca="1">+IF(D796&lt;&gt;"",D796*VLOOKUP(YEAR($C796),'Proyecciones DTF'!$B$4:$Y$112,3),"")</f>
        <v/>
      </c>
      <c r="F796" s="90" t="str">
        <f t="shared" ca="1" si="76"/>
        <v/>
      </c>
      <c r="G796" s="89" t="str">
        <f t="shared" ca="1" si="77"/>
        <v/>
      </c>
      <c r="H796" s="90" t="str">
        <f ca="1">+IF(G796&lt;&gt;"",G796/(COUNT(C796:$C$1217)),"")</f>
        <v/>
      </c>
      <c r="I796" s="89" t="str">
        <f t="shared" ca="1" si="80"/>
        <v/>
      </c>
    </row>
    <row r="797" spans="1:9" x14ac:dyDescent="0.25">
      <c r="A797" s="31">
        <v>780</v>
      </c>
      <c r="B797" s="81" t="str">
        <f t="shared" ca="1" si="78"/>
        <v/>
      </c>
      <c r="C797" s="82" t="str">
        <f t="shared" ca="1" si="79"/>
        <v/>
      </c>
      <c r="D797" s="89" t="str">
        <f t="shared" ca="1" si="75"/>
        <v/>
      </c>
      <c r="E797" s="90" t="str">
        <f ca="1">+IF(D797&lt;&gt;"",D797*VLOOKUP(YEAR($C797),'Proyecciones DTF'!$B$4:$Y$112,3),"")</f>
        <v/>
      </c>
      <c r="F797" s="90" t="str">
        <f t="shared" ca="1" si="76"/>
        <v/>
      </c>
      <c r="G797" s="89" t="str">
        <f t="shared" ca="1" si="77"/>
        <v/>
      </c>
      <c r="H797" s="90" t="str">
        <f ca="1">+IF(G797&lt;&gt;"",G797/(COUNT(C797:$C$1217)),"")</f>
        <v/>
      </c>
      <c r="I797" s="89" t="str">
        <f t="shared" ca="1" si="80"/>
        <v/>
      </c>
    </row>
    <row r="798" spans="1:9" x14ac:dyDescent="0.25">
      <c r="A798" s="31">
        <v>781</v>
      </c>
      <c r="B798" s="81" t="str">
        <f t="shared" ca="1" si="78"/>
        <v/>
      </c>
      <c r="C798" s="82" t="str">
        <f t="shared" ca="1" si="79"/>
        <v/>
      </c>
      <c r="D798" s="89" t="str">
        <f t="shared" ca="1" si="75"/>
        <v/>
      </c>
      <c r="E798" s="90" t="str">
        <f ca="1">+IF(D798&lt;&gt;"",D798*VLOOKUP(YEAR($C798),'Proyecciones DTF'!$B$4:$Y$112,3),"")</f>
        <v/>
      </c>
      <c r="F798" s="90" t="str">
        <f t="shared" ca="1" si="76"/>
        <v/>
      </c>
      <c r="G798" s="89" t="str">
        <f t="shared" ca="1" si="77"/>
        <v/>
      </c>
      <c r="H798" s="90" t="str">
        <f ca="1">+IF(G798&lt;&gt;"",G798/(COUNT(C798:$C$1217)),"")</f>
        <v/>
      </c>
      <c r="I798" s="89" t="str">
        <f t="shared" ca="1" si="80"/>
        <v/>
      </c>
    </row>
    <row r="799" spans="1:9" x14ac:dyDescent="0.25">
      <c r="A799" s="31">
        <v>782</v>
      </c>
      <c r="B799" s="81" t="str">
        <f t="shared" ca="1" si="78"/>
        <v/>
      </c>
      <c r="C799" s="82" t="str">
        <f t="shared" ca="1" si="79"/>
        <v/>
      </c>
      <c r="D799" s="89" t="str">
        <f t="shared" ca="1" si="75"/>
        <v/>
      </c>
      <c r="E799" s="90" t="str">
        <f ca="1">+IF(D799&lt;&gt;"",D799*VLOOKUP(YEAR($C799),'Proyecciones DTF'!$B$4:$Y$112,3),"")</f>
        <v/>
      </c>
      <c r="F799" s="90" t="str">
        <f t="shared" ca="1" si="76"/>
        <v/>
      </c>
      <c r="G799" s="89" t="str">
        <f t="shared" ca="1" si="77"/>
        <v/>
      </c>
      <c r="H799" s="90" t="str">
        <f ca="1">+IF(G799&lt;&gt;"",G799/(COUNT(C799:$C$1217)),"")</f>
        <v/>
      </c>
      <c r="I799" s="89" t="str">
        <f t="shared" ca="1" si="80"/>
        <v/>
      </c>
    </row>
    <row r="800" spans="1:9" x14ac:dyDescent="0.25">
      <c r="A800" s="31">
        <v>783</v>
      </c>
      <c r="B800" s="81" t="str">
        <f t="shared" ca="1" si="78"/>
        <v/>
      </c>
      <c r="C800" s="82" t="str">
        <f t="shared" ca="1" si="79"/>
        <v/>
      </c>
      <c r="D800" s="89" t="str">
        <f t="shared" ca="1" si="75"/>
        <v/>
      </c>
      <c r="E800" s="90" t="str">
        <f ca="1">+IF(D800&lt;&gt;"",D800*VLOOKUP(YEAR($C800),'Proyecciones DTF'!$B$4:$Y$112,3),"")</f>
        <v/>
      </c>
      <c r="F800" s="90" t="str">
        <f t="shared" ca="1" si="76"/>
        <v/>
      </c>
      <c r="G800" s="89" t="str">
        <f t="shared" ca="1" si="77"/>
        <v/>
      </c>
      <c r="H800" s="90" t="str">
        <f ca="1">+IF(G800&lt;&gt;"",G800/(COUNT(C800:$C$1217)),"")</f>
        <v/>
      </c>
      <c r="I800" s="89" t="str">
        <f t="shared" ca="1" si="80"/>
        <v/>
      </c>
    </row>
    <row r="801" spans="1:9" x14ac:dyDescent="0.25">
      <c r="A801" s="31">
        <v>784</v>
      </c>
      <c r="B801" s="81" t="str">
        <f t="shared" ca="1" si="78"/>
        <v/>
      </c>
      <c r="C801" s="82" t="str">
        <f t="shared" ca="1" si="79"/>
        <v/>
      </c>
      <c r="D801" s="89" t="str">
        <f t="shared" ca="1" si="75"/>
        <v/>
      </c>
      <c r="E801" s="90" t="str">
        <f ca="1">+IF(D801&lt;&gt;"",D801*VLOOKUP(YEAR($C801),'Proyecciones DTF'!$B$4:$Y$112,3),"")</f>
        <v/>
      </c>
      <c r="F801" s="90" t="str">
        <f t="shared" ca="1" si="76"/>
        <v/>
      </c>
      <c r="G801" s="89" t="str">
        <f t="shared" ca="1" si="77"/>
        <v/>
      </c>
      <c r="H801" s="90" t="str">
        <f ca="1">+IF(G801&lt;&gt;"",G801/(COUNT(C801:$C$1217)),"")</f>
        <v/>
      </c>
      <c r="I801" s="89" t="str">
        <f t="shared" ca="1" si="80"/>
        <v/>
      </c>
    </row>
    <row r="802" spans="1:9" x14ac:dyDescent="0.25">
      <c r="A802" s="31">
        <v>785</v>
      </c>
      <c r="B802" s="81" t="str">
        <f t="shared" ca="1" si="78"/>
        <v/>
      </c>
      <c r="C802" s="82" t="str">
        <f t="shared" ca="1" si="79"/>
        <v/>
      </c>
      <c r="D802" s="89" t="str">
        <f t="shared" ca="1" si="75"/>
        <v/>
      </c>
      <c r="E802" s="90" t="str">
        <f ca="1">+IF(D802&lt;&gt;"",D802*VLOOKUP(YEAR($C802),'Proyecciones DTF'!$B$4:$Y$112,3),"")</f>
        <v/>
      </c>
      <c r="F802" s="90" t="str">
        <f t="shared" ca="1" si="76"/>
        <v/>
      </c>
      <c r="G802" s="89" t="str">
        <f t="shared" ca="1" si="77"/>
        <v/>
      </c>
      <c r="H802" s="90" t="str">
        <f ca="1">+IF(G802&lt;&gt;"",G802/(COUNT(C802:$C$1217)),"")</f>
        <v/>
      </c>
      <c r="I802" s="89" t="str">
        <f t="shared" ca="1" si="80"/>
        <v/>
      </c>
    </row>
    <row r="803" spans="1:9" x14ac:dyDescent="0.25">
      <c r="A803" s="31">
        <v>786</v>
      </c>
      <c r="B803" s="81" t="str">
        <f t="shared" ca="1" si="78"/>
        <v/>
      </c>
      <c r="C803" s="82" t="str">
        <f t="shared" ca="1" si="79"/>
        <v/>
      </c>
      <c r="D803" s="89" t="str">
        <f t="shared" ca="1" si="75"/>
        <v/>
      </c>
      <c r="E803" s="90" t="str">
        <f ca="1">+IF(D803&lt;&gt;"",D803*VLOOKUP(YEAR($C803),'Proyecciones DTF'!$B$4:$Y$112,3),"")</f>
        <v/>
      </c>
      <c r="F803" s="90" t="str">
        <f t="shared" ca="1" si="76"/>
        <v/>
      </c>
      <c r="G803" s="89" t="str">
        <f t="shared" ca="1" si="77"/>
        <v/>
      </c>
      <c r="H803" s="90" t="str">
        <f ca="1">+IF(G803&lt;&gt;"",G803/(COUNT(C803:$C$1217)),"")</f>
        <v/>
      </c>
      <c r="I803" s="89" t="str">
        <f t="shared" ca="1" si="80"/>
        <v/>
      </c>
    </row>
    <row r="804" spans="1:9" x14ac:dyDescent="0.25">
      <c r="A804" s="31">
        <v>787</v>
      </c>
      <c r="B804" s="81" t="str">
        <f t="shared" ca="1" si="78"/>
        <v/>
      </c>
      <c r="C804" s="82" t="str">
        <f t="shared" ca="1" si="79"/>
        <v/>
      </c>
      <c r="D804" s="89" t="str">
        <f t="shared" ca="1" si="75"/>
        <v/>
      </c>
      <c r="E804" s="90" t="str">
        <f ca="1">+IF(D804&lt;&gt;"",D804*VLOOKUP(YEAR($C804),'Proyecciones DTF'!$B$4:$Y$112,3),"")</f>
        <v/>
      </c>
      <c r="F804" s="90" t="str">
        <f t="shared" ca="1" si="76"/>
        <v/>
      </c>
      <c r="G804" s="89" t="str">
        <f t="shared" ca="1" si="77"/>
        <v/>
      </c>
      <c r="H804" s="90" t="str">
        <f ca="1">+IF(G804&lt;&gt;"",G804/(COUNT(C804:$C$1217)),"")</f>
        <v/>
      </c>
      <c r="I804" s="89" t="str">
        <f t="shared" ca="1" si="80"/>
        <v/>
      </c>
    </row>
    <row r="805" spans="1:9" x14ac:dyDescent="0.25">
      <c r="A805" s="31">
        <v>788</v>
      </c>
      <c r="B805" s="81" t="str">
        <f t="shared" ca="1" si="78"/>
        <v/>
      </c>
      <c r="C805" s="82" t="str">
        <f t="shared" ca="1" si="79"/>
        <v/>
      </c>
      <c r="D805" s="89" t="str">
        <f t="shared" ca="1" si="75"/>
        <v/>
      </c>
      <c r="E805" s="90" t="str">
        <f ca="1">+IF(D805&lt;&gt;"",D805*VLOOKUP(YEAR($C805),'Proyecciones DTF'!$B$4:$Y$112,3),"")</f>
        <v/>
      </c>
      <c r="F805" s="90" t="str">
        <f t="shared" ca="1" si="76"/>
        <v/>
      </c>
      <c r="G805" s="89" t="str">
        <f t="shared" ca="1" si="77"/>
        <v/>
      </c>
      <c r="H805" s="90" t="str">
        <f ca="1">+IF(G805&lt;&gt;"",G805/(COUNT(C805:$C$1217)),"")</f>
        <v/>
      </c>
      <c r="I805" s="89" t="str">
        <f t="shared" ca="1" si="80"/>
        <v/>
      </c>
    </row>
    <row r="806" spans="1:9" x14ac:dyDescent="0.25">
      <c r="A806" s="31">
        <v>789</v>
      </c>
      <c r="B806" s="81" t="str">
        <f t="shared" ca="1" si="78"/>
        <v/>
      </c>
      <c r="C806" s="82" t="str">
        <f t="shared" ca="1" si="79"/>
        <v/>
      </c>
      <c r="D806" s="89" t="str">
        <f t="shared" ca="1" si="75"/>
        <v/>
      </c>
      <c r="E806" s="90" t="str">
        <f ca="1">+IF(D806&lt;&gt;"",D806*VLOOKUP(YEAR($C806),'Proyecciones DTF'!$B$4:$Y$112,3),"")</f>
        <v/>
      </c>
      <c r="F806" s="90" t="str">
        <f t="shared" ca="1" si="76"/>
        <v/>
      </c>
      <c r="G806" s="89" t="str">
        <f t="shared" ca="1" si="77"/>
        <v/>
      </c>
      <c r="H806" s="90" t="str">
        <f ca="1">+IF(G806&lt;&gt;"",G806/(COUNT(C806:$C$1217)),"")</f>
        <v/>
      </c>
      <c r="I806" s="89" t="str">
        <f t="shared" ca="1" si="80"/>
        <v/>
      </c>
    </row>
    <row r="807" spans="1:9" x14ac:dyDescent="0.25">
      <c r="A807" s="31">
        <v>790</v>
      </c>
      <c r="B807" s="81" t="str">
        <f t="shared" ca="1" si="78"/>
        <v/>
      </c>
      <c r="C807" s="82" t="str">
        <f t="shared" ca="1" si="79"/>
        <v/>
      </c>
      <c r="D807" s="89" t="str">
        <f t="shared" ca="1" si="75"/>
        <v/>
      </c>
      <c r="E807" s="90" t="str">
        <f ca="1">+IF(D807&lt;&gt;"",D807*VLOOKUP(YEAR($C807),'Proyecciones DTF'!$B$4:$Y$112,3),"")</f>
        <v/>
      </c>
      <c r="F807" s="90" t="str">
        <f t="shared" ca="1" si="76"/>
        <v/>
      </c>
      <c r="G807" s="89" t="str">
        <f t="shared" ca="1" si="77"/>
        <v/>
      </c>
      <c r="H807" s="90" t="str">
        <f ca="1">+IF(G807&lt;&gt;"",G807/(COUNT(C807:$C$1217)),"")</f>
        <v/>
      </c>
      <c r="I807" s="89" t="str">
        <f t="shared" ca="1" si="80"/>
        <v/>
      </c>
    </row>
    <row r="808" spans="1:9" x14ac:dyDescent="0.25">
      <c r="A808" s="31">
        <v>791</v>
      </c>
      <c r="B808" s="81" t="str">
        <f t="shared" ca="1" si="78"/>
        <v/>
      </c>
      <c r="C808" s="82" t="str">
        <f t="shared" ca="1" si="79"/>
        <v/>
      </c>
      <c r="D808" s="89" t="str">
        <f t="shared" ca="1" si="75"/>
        <v/>
      </c>
      <c r="E808" s="90" t="str">
        <f ca="1">+IF(D808&lt;&gt;"",D808*VLOOKUP(YEAR($C808),'Proyecciones DTF'!$B$4:$Y$112,3),"")</f>
        <v/>
      </c>
      <c r="F808" s="90" t="str">
        <f t="shared" ca="1" si="76"/>
        <v/>
      </c>
      <c r="G808" s="89" t="str">
        <f t="shared" ca="1" si="77"/>
        <v/>
      </c>
      <c r="H808" s="90" t="str">
        <f ca="1">+IF(G808&lt;&gt;"",G808/(COUNT(C808:$C$1217)),"")</f>
        <v/>
      </c>
      <c r="I808" s="89" t="str">
        <f t="shared" ca="1" si="80"/>
        <v/>
      </c>
    </row>
    <row r="809" spans="1:9" x14ac:dyDescent="0.25">
      <c r="A809" s="31">
        <v>792</v>
      </c>
      <c r="B809" s="81" t="str">
        <f t="shared" ca="1" si="78"/>
        <v/>
      </c>
      <c r="C809" s="82" t="str">
        <f t="shared" ca="1" si="79"/>
        <v/>
      </c>
      <c r="D809" s="89" t="str">
        <f t="shared" ca="1" si="75"/>
        <v/>
      </c>
      <c r="E809" s="90" t="str">
        <f ca="1">+IF(D809&lt;&gt;"",D809*VLOOKUP(YEAR($C809),'Proyecciones DTF'!$B$4:$Y$112,3),"")</f>
        <v/>
      </c>
      <c r="F809" s="90" t="str">
        <f t="shared" ca="1" si="76"/>
        <v/>
      </c>
      <c r="G809" s="89" t="str">
        <f t="shared" ca="1" si="77"/>
        <v/>
      </c>
      <c r="H809" s="90" t="str">
        <f ca="1">+IF(G809&lt;&gt;"",G809/(COUNT(C809:$C$1217)),"")</f>
        <v/>
      </c>
      <c r="I809" s="89" t="str">
        <f t="shared" ca="1" si="80"/>
        <v/>
      </c>
    </row>
    <row r="810" spans="1:9" x14ac:dyDescent="0.25">
      <c r="A810" s="31">
        <v>793</v>
      </c>
      <c r="B810" s="81" t="str">
        <f t="shared" ca="1" si="78"/>
        <v/>
      </c>
      <c r="C810" s="82" t="str">
        <f t="shared" ca="1" si="79"/>
        <v/>
      </c>
      <c r="D810" s="89" t="str">
        <f t="shared" ca="1" si="75"/>
        <v/>
      </c>
      <c r="E810" s="90" t="str">
        <f ca="1">+IF(D810&lt;&gt;"",D810*VLOOKUP(YEAR($C810),'Proyecciones DTF'!$B$4:$Y$112,3),"")</f>
        <v/>
      </c>
      <c r="F810" s="90" t="str">
        <f t="shared" ca="1" si="76"/>
        <v/>
      </c>
      <c r="G810" s="89" t="str">
        <f t="shared" ca="1" si="77"/>
        <v/>
      </c>
      <c r="H810" s="90" t="str">
        <f ca="1">+IF(G810&lt;&gt;"",G810/(COUNT(C810:$C$1217)),"")</f>
        <v/>
      </c>
      <c r="I810" s="89" t="str">
        <f t="shared" ca="1" si="80"/>
        <v/>
      </c>
    </row>
    <row r="811" spans="1:9" x14ac:dyDescent="0.25">
      <c r="A811" s="31">
        <v>794</v>
      </c>
      <c r="B811" s="81" t="str">
        <f t="shared" ca="1" si="78"/>
        <v/>
      </c>
      <c r="C811" s="82" t="str">
        <f t="shared" ca="1" si="79"/>
        <v/>
      </c>
      <c r="D811" s="89" t="str">
        <f t="shared" ca="1" si="75"/>
        <v/>
      </c>
      <c r="E811" s="90" t="str">
        <f ca="1">+IF(D811&lt;&gt;"",D811*VLOOKUP(YEAR($C811),'Proyecciones DTF'!$B$4:$Y$112,3),"")</f>
        <v/>
      </c>
      <c r="F811" s="90" t="str">
        <f t="shared" ca="1" si="76"/>
        <v/>
      </c>
      <c r="G811" s="89" t="str">
        <f t="shared" ca="1" si="77"/>
        <v/>
      </c>
      <c r="H811" s="90" t="str">
        <f ca="1">+IF(G811&lt;&gt;"",G811/(COUNT(C811:$C$1217)),"")</f>
        <v/>
      </c>
      <c r="I811" s="89" t="str">
        <f t="shared" ca="1" si="80"/>
        <v/>
      </c>
    </row>
    <row r="812" spans="1:9" x14ac:dyDescent="0.25">
      <c r="A812" s="31">
        <v>795</v>
      </c>
      <c r="B812" s="81" t="str">
        <f t="shared" ca="1" si="78"/>
        <v/>
      </c>
      <c r="C812" s="82" t="str">
        <f t="shared" ca="1" si="79"/>
        <v/>
      </c>
      <c r="D812" s="89" t="str">
        <f t="shared" ca="1" si="75"/>
        <v/>
      </c>
      <c r="E812" s="90" t="str">
        <f ca="1">+IF(D812&lt;&gt;"",D812*VLOOKUP(YEAR($C812),'Proyecciones DTF'!$B$4:$Y$112,3),"")</f>
        <v/>
      </c>
      <c r="F812" s="90" t="str">
        <f t="shared" ca="1" si="76"/>
        <v/>
      </c>
      <c r="G812" s="89" t="str">
        <f t="shared" ca="1" si="77"/>
        <v/>
      </c>
      <c r="H812" s="90" t="str">
        <f ca="1">+IF(G812&lt;&gt;"",G812/(COUNT(C812:$C$1217)),"")</f>
        <v/>
      </c>
      <c r="I812" s="89" t="str">
        <f t="shared" ca="1" si="80"/>
        <v/>
      </c>
    </row>
    <row r="813" spans="1:9" x14ac:dyDescent="0.25">
      <c r="A813" s="31">
        <v>796</v>
      </c>
      <c r="B813" s="81" t="str">
        <f t="shared" ca="1" si="78"/>
        <v/>
      </c>
      <c r="C813" s="82" t="str">
        <f t="shared" ca="1" si="79"/>
        <v/>
      </c>
      <c r="D813" s="89" t="str">
        <f t="shared" ca="1" si="75"/>
        <v/>
      </c>
      <c r="E813" s="90" t="str">
        <f ca="1">+IF(D813&lt;&gt;"",D813*VLOOKUP(YEAR($C813),'Proyecciones DTF'!$B$4:$Y$112,3),"")</f>
        <v/>
      </c>
      <c r="F813" s="90" t="str">
        <f t="shared" ca="1" si="76"/>
        <v/>
      </c>
      <c r="G813" s="89" t="str">
        <f t="shared" ca="1" si="77"/>
        <v/>
      </c>
      <c r="H813" s="90" t="str">
        <f ca="1">+IF(G813&lt;&gt;"",G813/(COUNT(C813:$C$1217)),"")</f>
        <v/>
      </c>
      <c r="I813" s="89" t="str">
        <f t="shared" ca="1" si="80"/>
        <v/>
      </c>
    </row>
    <row r="814" spans="1:9" x14ac:dyDescent="0.25">
      <c r="A814" s="31">
        <v>797</v>
      </c>
      <c r="B814" s="81" t="str">
        <f t="shared" ca="1" si="78"/>
        <v/>
      </c>
      <c r="C814" s="82" t="str">
        <f t="shared" ca="1" si="79"/>
        <v/>
      </c>
      <c r="D814" s="89" t="str">
        <f t="shared" ca="1" si="75"/>
        <v/>
      </c>
      <c r="E814" s="90" t="str">
        <f ca="1">+IF(D814&lt;&gt;"",D814*VLOOKUP(YEAR($C814),'Proyecciones DTF'!$B$4:$Y$112,3),"")</f>
        <v/>
      </c>
      <c r="F814" s="90" t="str">
        <f t="shared" ca="1" si="76"/>
        <v/>
      </c>
      <c r="G814" s="89" t="str">
        <f t="shared" ca="1" si="77"/>
        <v/>
      </c>
      <c r="H814" s="90" t="str">
        <f ca="1">+IF(G814&lt;&gt;"",G814/(COUNT(C814:$C$1217)),"")</f>
        <v/>
      </c>
      <c r="I814" s="89" t="str">
        <f t="shared" ca="1" si="80"/>
        <v/>
      </c>
    </row>
    <row r="815" spans="1:9" x14ac:dyDescent="0.25">
      <c r="A815" s="31">
        <v>798</v>
      </c>
      <c r="B815" s="81" t="str">
        <f t="shared" ca="1" si="78"/>
        <v/>
      </c>
      <c r="C815" s="82" t="str">
        <f t="shared" ca="1" si="79"/>
        <v/>
      </c>
      <c r="D815" s="89" t="str">
        <f t="shared" ca="1" si="75"/>
        <v/>
      </c>
      <c r="E815" s="90" t="str">
        <f ca="1">+IF(D815&lt;&gt;"",D815*VLOOKUP(YEAR($C815),'Proyecciones DTF'!$B$4:$Y$112,3),"")</f>
        <v/>
      </c>
      <c r="F815" s="90" t="str">
        <f t="shared" ca="1" si="76"/>
        <v/>
      </c>
      <c r="G815" s="89" t="str">
        <f t="shared" ca="1" si="77"/>
        <v/>
      </c>
      <c r="H815" s="90" t="str">
        <f ca="1">+IF(G815&lt;&gt;"",G815/(COUNT(C815:$C$1217)),"")</f>
        <v/>
      </c>
      <c r="I815" s="89" t="str">
        <f t="shared" ca="1" si="80"/>
        <v/>
      </c>
    </row>
    <row r="816" spans="1:9" x14ac:dyDescent="0.25">
      <c r="A816" s="31">
        <v>799</v>
      </c>
      <c r="B816" s="81" t="str">
        <f t="shared" ca="1" si="78"/>
        <v/>
      </c>
      <c r="C816" s="82" t="str">
        <f t="shared" ca="1" si="79"/>
        <v/>
      </c>
      <c r="D816" s="89" t="str">
        <f t="shared" ca="1" si="75"/>
        <v/>
      </c>
      <c r="E816" s="90" t="str">
        <f ca="1">+IF(D816&lt;&gt;"",D816*VLOOKUP(YEAR($C816),'Proyecciones DTF'!$B$4:$Y$112,3),"")</f>
        <v/>
      </c>
      <c r="F816" s="90" t="str">
        <f t="shared" ca="1" si="76"/>
        <v/>
      </c>
      <c r="G816" s="89" t="str">
        <f t="shared" ca="1" si="77"/>
        <v/>
      </c>
      <c r="H816" s="90" t="str">
        <f ca="1">+IF(G816&lt;&gt;"",G816/(COUNT(C816:$C$1217)),"")</f>
        <v/>
      </c>
      <c r="I816" s="89" t="str">
        <f t="shared" ca="1" si="80"/>
        <v/>
      </c>
    </row>
    <row r="817" spans="1:9" x14ac:dyDescent="0.25">
      <c r="A817" s="31">
        <v>800</v>
      </c>
      <c r="B817" s="81" t="str">
        <f t="shared" ca="1" si="78"/>
        <v/>
      </c>
      <c r="C817" s="82" t="str">
        <f t="shared" ca="1" si="79"/>
        <v/>
      </c>
      <c r="D817" s="89" t="str">
        <f t="shared" ca="1" si="75"/>
        <v/>
      </c>
      <c r="E817" s="90" t="str">
        <f ca="1">+IF(D817&lt;&gt;"",D817*VLOOKUP(YEAR($C817),'Proyecciones DTF'!$B$4:$Y$112,3),"")</f>
        <v/>
      </c>
      <c r="F817" s="90" t="str">
        <f t="shared" ca="1" si="76"/>
        <v/>
      </c>
      <c r="G817" s="89" t="str">
        <f t="shared" ca="1" si="77"/>
        <v/>
      </c>
      <c r="H817" s="90" t="str">
        <f ca="1">+IF(G817&lt;&gt;"",G817/(COUNT(C817:$C$1217)),"")</f>
        <v/>
      </c>
      <c r="I817" s="89" t="str">
        <f t="shared" ca="1" si="80"/>
        <v/>
      </c>
    </row>
    <row r="818" spans="1:9" x14ac:dyDescent="0.25">
      <c r="A818" s="31">
        <v>801</v>
      </c>
      <c r="B818" s="81" t="str">
        <f t="shared" ca="1" si="78"/>
        <v/>
      </c>
      <c r="C818" s="82" t="str">
        <f t="shared" ca="1" si="79"/>
        <v/>
      </c>
      <c r="D818" s="89" t="str">
        <f t="shared" ca="1" si="75"/>
        <v/>
      </c>
      <c r="E818" s="90" t="str">
        <f ca="1">+IF(D818&lt;&gt;"",D818*VLOOKUP(YEAR($C818),'Proyecciones DTF'!$B$4:$Y$112,3),"")</f>
        <v/>
      </c>
      <c r="F818" s="90" t="str">
        <f t="shared" ca="1" si="76"/>
        <v/>
      </c>
      <c r="G818" s="89" t="str">
        <f t="shared" ca="1" si="77"/>
        <v/>
      </c>
      <c r="H818" s="90" t="str">
        <f ca="1">+IF(G818&lt;&gt;"",G818/(COUNT(C818:$C$1217)),"")</f>
        <v/>
      </c>
      <c r="I818" s="89" t="str">
        <f t="shared" ca="1" si="80"/>
        <v/>
      </c>
    </row>
    <row r="819" spans="1:9" x14ac:dyDescent="0.25">
      <c r="A819" s="31">
        <v>802</v>
      </c>
      <c r="B819" s="81" t="str">
        <f t="shared" ca="1" si="78"/>
        <v/>
      </c>
      <c r="C819" s="82" t="str">
        <f t="shared" ca="1" si="79"/>
        <v/>
      </c>
      <c r="D819" s="89" t="str">
        <f t="shared" ca="1" si="75"/>
        <v/>
      </c>
      <c r="E819" s="90" t="str">
        <f ca="1">+IF(D819&lt;&gt;"",D819*VLOOKUP(YEAR($C819),'Proyecciones DTF'!$B$4:$Y$112,3),"")</f>
        <v/>
      </c>
      <c r="F819" s="90" t="str">
        <f t="shared" ca="1" si="76"/>
        <v/>
      </c>
      <c r="G819" s="89" t="str">
        <f t="shared" ca="1" si="77"/>
        <v/>
      </c>
      <c r="H819" s="90" t="str">
        <f ca="1">+IF(G819&lt;&gt;"",G819/(COUNT(C819:$C$1217)),"")</f>
        <v/>
      </c>
      <c r="I819" s="89" t="str">
        <f t="shared" ca="1" si="80"/>
        <v/>
      </c>
    </row>
    <row r="820" spans="1:9" x14ac:dyDescent="0.25">
      <c r="A820" s="31">
        <v>803</v>
      </c>
      <c r="B820" s="81" t="str">
        <f t="shared" ca="1" si="78"/>
        <v/>
      </c>
      <c r="C820" s="82" t="str">
        <f t="shared" ca="1" si="79"/>
        <v/>
      </c>
      <c r="D820" s="89" t="str">
        <f t="shared" ca="1" si="75"/>
        <v/>
      </c>
      <c r="E820" s="90" t="str">
        <f ca="1">+IF(D820&lt;&gt;"",D820*VLOOKUP(YEAR($C820),'Proyecciones DTF'!$B$4:$Y$112,3),"")</f>
        <v/>
      </c>
      <c r="F820" s="90" t="str">
        <f t="shared" ca="1" si="76"/>
        <v/>
      </c>
      <c r="G820" s="89" t="str">
        <f t="shared" ca="1" si="77"/>
        <v/>
      </c>
      <c r="H820" s="90" t="str">
        <f ca="1">+IF(G820&lt;&gt;"",G820/(COUNT(C820:$C$1217)),"")</f>
        <v/>
      </c>
      <c r="I820" s="89" t="str">
        <f t="shared" ca="1" si="80"/>
        <v/>
      </c>
    </row>
    <row r="821" spans="1:9" x14ac:dyDescent="0.25">
      <c r="A821" s="31">
        <v>804</v>
      </c>
      <c r="B821" s="81" t="str">
        <f t="shared" ca="1" si="78"/>
        <v/>
      </c>
      <c r="C821" s="82" t="str">
        <f t="shared" ca="1" si="79"/>
        <v/>
      </c>
      <c r="D821" s="89" t="str">
        <f t="shared" ca="1" si="75"/>
        <v/>
      </c>
      <c r="E821" s="90" t="str">
        <f ca="1">+IF(D821&lt;&gt;"",D821*VLOOKUP(YEAR($C821),'Proyecciones DTF'!$B$4:$Y$112,3),"")</f>
        <v/>
      </c>
      <c r="F821" s="90" t="str">
        <f t="shared" ca="1" si="76"/>
        <v/>
      </c>
      <c r="G821" s="89" t="str">
        <f t="shared" ca="1" si="77"/>
        <v/>
      </c>
      <c r="H821" s="90" t="str">
        <f ca="1">+IF(G821&lt;&gt;"",G821/(COUNT(C821:$C$1217)),"")</f>
        <v/>
      </c>
      <c r="I821" s="89" t="str">
        <f t="shared" ca="1" si="80"/>
        <v/>
      </c>
    </row>
    <row r="822" spans="1:9" x14ac:dyDescent="0.25">
      <c r="A822" s="31">
        <v>805</v>
      </c>
      <c r="B822" s="81" t="str">
        <f t="shared" ca="1" si="78"/>
        <v/>
      </c>
      <c r="C822" s="82" t="str">
        <f t="shared" ca="1" si="79"/>
        <v/>
      </c>
      <c r="D822" s="89" t="str">
        <f t="shared" ca="1" si="75"/>
        <v/>
      </c>
      <c r="E822" s="90" t="str">
        <f ca="1">+IF(D822&lt;&gt;"",D822*VLOOKUP(YEAR($C822),'Proyecciones DTF'!$B$4:$Y$112,3),"")</f>
        <v/>
      </c>
      <c r="F822" s="90" t="str">
        <f t="shared" ca="1" si="76"/>
        <v/>
      </c>
      <c r="G822" s="89" t="str">
        <f t="shared" ca="1" si="77"/>
        <v/>
      </c>
      <c r="H822" s="90" t="str">
        <f ca="1">+IF(G822&lt;&gt;"",G822/(COUNT(C822:$C$1217)),"")</f>
        <v/>
      </c>
      <c r="I822" s="89" t="str">
        <f t="shared" ca="1" si="80"/>
        <v/>
      </c>
    </row>
    <row r="823" spans="1:9" x14ac:dyDescent="0.25">
      <c r="A823" s="31">
        <v>806</v>
      </c>
      <c r="B823" s="81" t="str">
        <f t="shared" ca="1" si="78"/>
        <v/>
      </c>
      <c r="C823" s="82" t="str">
        <f t="shared" ca="1" si="79"/>
        <v/>
      </c>
      <c r="D823" s="89" t="str">
        <f t="shared" ca="1" si="75"/>
        <v/>
      </c>
      <c r="E823" s="90" t="str">
        <f ca="1">+IF(D823&lt;&gt;"",D823*VLOOKUP(YEAR($C823),'Proyecciones DTF'!$B$4:$Y$112,3),"")</f>
        <v/>
      </c>
      <c r="F823" s="90" t="str">
        <f t="shared" ca="1" si="76"/>
        <v/>
      </c>
      <c r="G823" s="89" t="str">
        <f t="shared" ca="1" si="77"/>
        <v/>
      </c>
      <c r="H823" s="90" t="str">
        <f ca="1">+IF(G823&lt;&gt;"",G823/(COUNT(C823:$C$1217)),"")</f>
        <v/>
      </c>
      <c r="I823" s="89" t="str">
        <f t="shared" ca="1" si="80"/>
        <v/>
      </c>
    </row>
    <row r="824" spans="1:9" x14ac:dyDescent="0.25">
      <c r="A824" s="31">
        <v>807</v>
      </c>
      <c r="B824" s="81" t="str">
        <f t="shared" ca="1" si="78"/>
        <v/>
      </c>
      <c r="C824" s="82" t="str">
        <f t="shared" ca="1" si="79"/>
        <v/>
      </c>
      <c r="D824" s="89" t="str">
        <f t="shared" ca="1" si="75"/>
        <v/>
      </c>
      <c r="E824" s="90" t="str">
        <f ca="1">+IF(D824&lt;&gt;"",D824*VLOOKUP(YEAR($C824),'Proyecciones DTF'!$B$4:$Y$112,3),"")</f>
        <v/>
      </c>
      <c r="F824" s="90" t="str">
        <f t="shared" ca="1" si="76"/>
        <v/>
      </c>
      <c r="G824" s="89" t="str">
        <f t="shared" ca="1" si="77"/>
        <v/>
      </c>
      <c r="H824" s="90" t="str">
        <f ca="1">+IF(G824&lt;&gt;"",G824/(COUNT(C824:$C$1217)),"")</f>
        <v/>
      </c>
      <c r="I824" s="89" t="str">
        <f t="shared" ca="1" si="80"/>
        <v/>
      </c>
    </row>
    <row r="825" spans="1:9" x14ac:dyDescent="0.25">
      <c r="A825" s="31">
        <v>808</v>
      </c>
      <c r="B825" s="81" t="str">
        <f t="shared" ca="1" si="78"/>
        <v/>
      </c>
      <c r="C825" s="82" t="str">
        <f t="shared" ca="1" si="79"/>
        <v/>
      </c>
      <c r="D825" s="89" t="str">
        <f t="shared" ca="1" si="75"/>
        <v/>
      </c>
      <c r="E825" s="90" t="str">
        <f ca="1">+IF(D825&lt;&gt;"",D825*VLOOKUP(YEAR($C825),'Proyecciones DTF'!$B$4:$Y$112,3),"")</f>
        <v/>
      </c>
      <c r="F825" s="90" t="str">
        <f t="shared" ca="1" si="76"/>
        <v/>
      </c>
      <c r="G825" s="89" t="str">
        <f t="shared" ca="1" si="77"/>
        <v/>
      </c>
      <c r="H825" s="90" t="str">
        <f ca="1">+IF(G825&lt;&gt;"",G825/(COUNT(C825:$C$1217)),"")</f>
        <v/>
      </c>
      <c r="I825" s="89" t="str">
        <f t="shared" ca="1" si="80"/>
        <v/>
      </c>
    </row>
    <row r="826" spans="1:9" x14ac:dyDescent="0.25">
      <c r="A826" s="31">
        <v>809</v>
      </c>
      <c r="B826" s="81" t="str">
        <f t="shared" ca="1" si="78"/>
        <v/>
      </c>
      <c r="C826" s="82" t="str">
        <f t="shared" ca="1" si="79"/>
        <v/>
      </c>
      <c r="D826" s="89" t="str">
        <f t="shared" ca="1" si="75"/>
        <v/>
      </c>
      <c r="E826" s="90" t="str">
        <f ca="1">+IF(D826&lt;&gt;"",D826*VLOOKUP(YEAR($C826),'Proyecciones DTF'!$B$4:$Y$112,3),"")</f>
        <v/>
      </c>
      <c r="F826" s="90" t="str">
        <f t="shared" ca="1" si="76"/>
        <v/>
      </c>
      <c r="G826" s="89" t="str">
        <f t="shared" ca="1" si="77"/>
        <v/>
      </c>
      <c r="H826" s="90" t="str">
        <f ca="1">+IF(G826&lt;&gt;"",G826/(COUNT(C826:$C$1217)),"")</f>
        <v/>
      </c>
      <c r="I826" s="89" t="str">
        <f t="shared" ca="1" si="80"/>
        <v/>
      </c>
    </row>
    <row r="827" spans="1:9" x14ac:dyDescent="0.25">
      <c r="A827" s="31">
        <v>810</v>
      </c>
      <c r="B827" s="81" t="str">
        <f t="shared" ca="1" si="78"/>
        <v/>
      </c>
      <c r="C827" s="82" t="str">
        <f t="shared" ca="1" si="79"/>
        <v/>
      </c>
      <c r="D827" s="89" t="str">
        <f t="shared" ca="1" si="75"/>
        <v/>
      </c>
      <c r="E827" s="90" t="str">
        <f ca="1">+IF(D827&lt;&gt;"",D827*VLOOKUP(YEAR($C827),'Proyecciones DTF'!$B$4:$Y$112,3),"")</f>
        <v/>
      </c>
      <c r="F827" s="90" t="str">
        <f t="shared" ca="1" si="76"/>
        <v/>
      </c>
      <c r="G827" s="89" t="str">
        <f t="shared" ca="1" si="77"/>
        <v/>
      </c>
      <c r="H827" s="90" t="str">
        <f ca="1">+IF(G827&lt;&gt;"",G827/(COUNT(C827:$C$1217)),"")</f>
        <v/>
      </c>
      <c r="I827" s="89" t="str">
        <f t="shared" ca="1" si="80"/>
        <v/>
      </c>
    </row>
    <row r="828" spans="1:9" x14ac:dyDescent="0.25">
      <c r="A828" s="31">
        <v>811</v>
      </c>
      <c r="B828" s="81" t="str">
        <f t="shared" ca="1" si="78"/>
        <v/>
      </c>
      <c r="C828" s="82" t="str">
        <f t="shared" ca="1" si="79"/>
        <v/>
      </c>
      <c r="D828" s="89" t="str">
        <f t="shared" ca="1" si="75"/>
        <v/>
      </c>
      <c r="E828" s="90" t="str">
        <f ca="1">+IF(D828&lt;&gt;"",D828*VLOOKUP(YEAR($C828),'Proyecciones DTF'!$B$4:$Y$112,3),"")</f>
        <v/>
      </c>
      <c r="F828" s="90" t="str">
        <f t="shared" ca="1" si="76"/>
        <v/>
      </c>
      <c r="G828" s="89" t="str">
        <f t="shared" ca="1" si="77"/>
        <v/>
      </c>
      <c r="H828" s="90" t="str">
        <f ca="1">+IF(G828&lt;&gt;"",G828/(COUNT(C828:$C$1217)),"")</f>
        <v/>
      </c>
      <c r="I828" s="89" t="str">
        <f t="shared" ca="1" si="80"/>
        <v/>
      </c>
    </row>
    <row r="829" spans="1:9" x14ac:dyDescent="0.25">
      <c r="A829" s="31">
        <v>812</v>
      </c>
      <c r="B829" s="81" t="str">
        <f t="shared" ca="1" si="78"/>
        <v/>
      </c>
      <c r="C829" s="82" t="str">
        <f t="shared" ca="1" si="79"/>
        <v/>
      </c>
      <c r="D829" s="89" t="str">
        <f t="shared" ca="1" si="75"/>
        <v/>
      </c>
      <c r="E829" s="90" t="str">
        <f ca="1">+IF(D829&lt;&gt;"",D829*VLOOKUP(YEAR($C829),'Proyecciones DTF'!$B$4:$Y$112,3),"")</f>
        <v/>
      </c>
      <c r="F829" s="90" t="str">
        <f t="shared" ca="1" si="76"/>
        <v/>
      </c>
      <c r="G829" s="89" t="str">
        <f t="shared" ca="1" si="77"/>
        <v/>
      </c>
      <c r="H829" s="90" t="str">
        <f ca="1">+IF(G829&lt;&gt;"",G829/(COUNT(C829:$C$1217)),"")</f>
        <v/>
      </c>
      <c r="I829" s="89" t="str">
        <f t="shared" ca="1" si="80"/>
        <v/>
      </c>
    </row>
    <row r="830" spans="1:9" x14ac:dyDescent="0.25">
      <c r="A830" s="31">
        <v>813</v>
      </c>
      <c r="B830" s="81" t="str">
        <f t="shared" ca="1" si="78"/>
        <v/>
      </c>
      <c r="C830" s="82" t="str">
        <f t="shared" ca="1" si="79"/>
        <v/>
      </c>
      <c r="D830" s="89" t="str">
        <f t="shared" ca="1" si="75"/>
        <v/>
      </c>
      <c r="E830" s="90" t="str">
        <f ca="1">+IF(D830&lt;&gt;"",D830*VLOOKUP(YEAR($C830),'Proyecciones DTF'!$B$4:$Y$112,3),"")</f>
        <v/>
      </c>
      <c r="F830" s="90" t="str">
        <f t="shared" ca="1" si="76"/>
        <v/>
      </c>
      <c r="G830" s="89" t="str">
        <f t="shared" ca="1" si="77"/>
        <v/>
      </c>
      <c r="H830" s="90" t="str">
        <f ca="1">+IF(G830&lt;&gt;"",G830/(COUNT(C830:$C$1217)),"")</f>
        <v/>
      </c>
      <c r="I830" s="89" t="str">
        <f t="shared" ca="1" si="80"/>
        <v/>
      </c>
    </row>
    <row r="831" spans="1:9" x14ac:dyDescent="0.25">
      <c r="A831" s="31">
        <v>814</v>
      </c>
      <c r="B831" s="81" t="str">
        <f t="shared" ca="1" si="78"/>
        <v/>
      </c>
      <c r="C831" s="82" t="str">
        <f t="shared" ca="1" si="79"/>
        <v/>
      </c>
      <c r="D831" s="89" t="str">
        <f t="shared" ca="1" si="75"/>
        <v/>
      </c>
      <c r="E831" s="90" t="str">
        <f ca="1">+IF(D831&lt;&gt;"",D831*VLOOKUP(YEAR($C831),'Proyecciones DTF'!$B$4:$Y$112,3),"")</f>
        <v/>
      </c>
      <c r="F831" s="90" t="str">
        <f t="shared" ca="1" si="76"/>
        <v/>
      </c>
      <c r="G831" s="89" t="str">
        <f t="shared" ca="1" si="77"/>
        <v/>
      </c>
      <c r="H831" s="90" t="str">
        <f ca="1">+IF(G831&lt;&gt;"",G831/(COUNT(C831:$C$1217)),"")</f>
        <v/>
      </c>
      <c r="I831" s="89" t="str">
        <f t="shared" ca="1" si="80"/>
        <v/>
      </c>
    </row>
    <row r="832" spans="1:9" x14ac:dyDescent="0.25">
      <c r="A832" s="31">
        <v>815</v>
      </c>
      <c r="B832" s="81" t="str">
        <f t="shared" ca="1" si="78"/>
        <v/>
      </c>
      <c r="C832" s="82" t="str">
        <f t="shared" ca="1" si="79"/>
        <v/>
      </c>
      <c r="D832" s="89" t="str">
        <f t="shared" ca="1" si="75"/>
        <v/>
      </c>
      <c r="E832" s="90" t="str">
        <f ca="1">+IF(D832&lt;&gt;"",D832*VLOOKUP(YEAR($C832),'Proyecciones DTF'!$B$4:$Y$112,3),"")</f>
        <v/>
      </c>
      <c r="F832" s="90" t="str">
        <f t="shared" ca="1" si="76"/>
        <v/>
      </c>
      <c r="G832" s="89" t="str">
        <f t="shared" ca="1" si="77"/>
        <v/>
      </c>
      <c r="H832" s="90" t="str">
        <f ca="1">+IF(G832&lt;&gt;"",G832/(COUNT(C832:$C$1217)),"")</f>
        <v/>
      </c>
      <c r="I832" s="89" t="str">
        <f t="shared" ca="1" si="80"/>
        <v/>
      </c>
    </row>
    <row r="833" spans="1:9" x14ac:dyDescent="0.25">
      <c r="A833" s="31">
        <v>816</v>
      </c>
      <c r="B833" s="81" t="str">
        <f t="shared" ca="1" si="78"/>
        <v/>
      </c>
      <c r="C833" s="82" t="str">
        <f t="shared" ca="1" si="79"/>
        <v/>
      </c>
      <c r="D833" s="89" t="str">
        <f t="shared" ca="1" si="75"/>
        <v/>
      </c>
      <c r="E833" s="90" t="str">
        <f ca="1">+IF(D833&lt;&gt;"",D833*VLOOKUP(YEAR($C833),'Proyecciones DTF'!$B$4:$Y$112,3),"")</f>
        <v/>
      </c>
      <c r="F833" s="90" t="str">
        <f t="shared" ca="1" si="76"/>
        <v/>
      </c>
      <c r="G833" s="89" t="str">
        <f t="shared" ca="1" si="77"/>
        <v/>
      </c>
      <c r="H833" s="90" t="str">
        <f ca="1">+IF(G833&lt;&gt;"",G833/(COUNT(C833:$C$1217)),"")</f>
        <v/>
      </c>
      <c r="I833" s="89" t="str">
        <f t="shared" ca="1" si="80"/>
        <v/>
      </c>
    </row>
    <row r="834" spans="1:9" x14ac:dyDescent="0.25">
      <c r="A834" s="31">
        <v>817</v>
      </c>
      <c r="B834" s="81" t="str">
        <f t="shared" ca="1" si="78"/>
        <v/>
      </c>
      <c r="C834" s="82" t="str">
        <f t="shared" ca="1" si="79"/>
        <v/>
      </c>
      <c r="D834" s="89" t="str">
        <f t="shared" ca="1" si="75"/>
        <v/>
      </c>
      <c r="E834" s="90" t="str">
        <f ca="1">+IF(D834&lt;&gt;"",D834*VLOOKUP(YEAR($C834),'Proyecciones DTF'!$B$4:$Y$112,3),"")</f>
        <v/>
      </c>
      <c r="F834" s="90" t="str">
        <f t="shared" ca="1" si="76"/>
        <v/>
      </c>
      <c r="G834" s="89" t="str">
        <f t="shared" ca="1" si="77"/>
        <v/>
      </c>
      <c r="H834" s="90" t="str">
        <f ca="1">+IF(G834&lt;&gt;"",G834/(COUNT(C834:$C$1217)),"")</f>
        <v/>
      </c>
      <c r="I834" s="89" t="str">
        <f t="shared" ca="1" si="80"/>
        <v/>
      </c>
    </row>
    <row r="835" spans="1:9" x14ac:dyDescent="0.25">
      <c r="A835" s="31">
        <v>818</v>
      </c>
      <c r="B835" s="81" t="str">
        <f t="shared" ca="1" si="78"/>
        <v/>
      </c>
      <c r="C835" s="82" t="str">
        <f t="shared" ca="1" si="79"/>
        <v/>
      </c>
      <c r="D835" s="89" t="str">
        <f t="shared" ca="1" si="75"/>
        <v/>
      </c>
      <c r="E835" s="90" t="str">
        <f ca="1">+IF(D835&lt;&gt;"",D835*VLOOKUP(YEAR($C835),'Proyecciones DTF'!$B$4:$Y$112,3),"")</f>
        <v/>
      </c>
      <c r="F835" s="90" t="str">
        <f t="shared" ca="1" si="76"/>
        <v/>
      </c>
      <c r="G835" s="89" t="str">
        <f t="shared" ca="1" si="77"/>
        <v/>
      </c>
      <c r="H835" s="90" t="str">
        <f ca="1">+IF(G835&lt;&gt;"",G835/(COUNT(C835:$C$1217)),"")</f>
        <v/>
      </c>
      <c r="I835" s="89" t="str">
        <f t="shared" ca="1" si="80"/>
        <v/>
      </c>
    </row>
    <row r="836" spans="1:9" x14ac:dyDescent="0.25">
      <c r="A836" s="31">
        <v>819</v>
      </c>
      <c r="B836" s="81" t="str">
        <f t="shared" ca="1" si="78"/>
        <v/>
      </c>
      <c r="C836" s="82" t="str">
        <f t="shared" ca="1" si="79"/>
        <v/>
      </c>
      <c r="D836" s="89" t="str">
        <f t="shared" ca="1" si="75"/>
        <v/>
      </c>
      <c r="E836" s="90" t="str">
        <f ca="1">+IF(D836&lt;&gt;"",D836*VLOOKUP(YEAR($C836),'Proyecciones DTF'!$B$4:$Y$112,3),"")</f>
        <v/>
      </c>
      <c r="F836" s="90" t="str">
        <f t="shared" ca="1" si="76"/>
        <v/>
      </c>
      <c r="G836" s="89" t="str">
        <f t="shared" ca="1" si="77"/>
        <v/>
      </c>
      <c r="H836" s="90" t="str">
        <f ca="1">+IF(G836&lt;&gt;"",G836/(COUNT(C836:$C$1217)),"")</f>
        <v/>
      </c>
      <c r="I836" s="89" t="str">
        <f t="shared" ca="1" si="80"/>
        <v/>
      </c>
    </row>
    <row r="837" spans="1:9" x14ac:dyDescent="0.25">
      <c r="A837" s="31">
        <v>820</v>
      </c>
      <c r="B837" s="81" t="str">
        <f t="shared" ca="1" si="78"/>
        <v/>
      </c>
      <c r="C837" s="82" t="str">
        <f t="shared" ca="1" si="79"/>
        <v/>
      </c>
      <c r="D837" s="89" t="str">
        <f t="shared" ca="1" si="75"/>
        <v/>
      </c>
      <c r="E837" s="90" t="str">
        <f ca="1">+IF(D837&lt;&gt;"",D837*VLOOKUP(YEAR($C837),'Proyecciones DTF'!$B$4:$Y$112,3),"")</f>
        <v/>
      </c>
      <c r="F837" s="90" t="str">
        <f t="shared" ca="1" si="76"/>
        <v/>
      </c>
      <c r="G837" s="89" t="str">
        <f t="shared" ca="1" si="77"/>
        <v/>
      </c>
      <c r="H837" s="90" t="str">
        <f ca="1">+IF(G837&lt;&gt;"",G837/(COUNT(C837:$C$1217)),"")</f>
        <v/>
      </c>
      <c r="I837" s="89" t="str">
        <f t="shared" ca="1" si="80"/>
        <v/>
      </c>
    </row>
    <row r="838" spans="1:9" x14ac:dyDescent="0.25">
      <c r="A838" s="31">
        <v>821</v>
      </c>
      <c r="B838" s="81" t="str">
        <f t="shared" ca="1" si="78"/>
        <v/>
      </c>
      <c r="C838" s="82" t="str">
        <f t="shared" ca="1" si="79"/>
        <v/>
      </c>
      <c r="D838" s="89" t="str">
        <f t="shared" ca="1" si="75"/>
        <v/>
      </c>
      <c r="E838" s="90" t="str">
        <f ca="1">+IF(D838&lt;&gt;"",D838*VLOOKUP(YEAR($C838),'Proyecciones DTF'!$B$4:$Y$112,3),"")</f>
        <v/>
      </c>
      <c r="F838" s="90" t="str">
        <f t="shared" ca="1" si="76"/>
        <v/>
      </c>
      <c r="G838" s="89" t="str">
        <f t="shared" ca="1" si="77"/>
        <v/>
      </c>
      <c r="H838" s="90" t="str">
        <f ca="1">+IF(G838&lt;&gt;"",G838/(COUNT(C838:$C$1217)),"")</f>
        <v/>
      </c>
      <c r="I838" s="89" t="str">
        <f t="shared" ca="1" si="80"/>
        <v/>
      </c>
    </row>
    <row r="839" spans="1:9" x14ac:dyDescent="0.25">
      <c r="A839" s="31">
        <v>822</v>
      </c>
      <c r="B839" s="81" t="str">
        <f t="shared" ca="1" si="78"/>
        <v/>
      </c>
      <c r="C839" s="82" t="str">
        <f t="shared" ca="1" si="79"/>
        <v/>
      </c>
      <c r="D839" s="89" t="str">
        <f t="shared" ca="1" si="75"/>
        <v/>
      </c>
      <c r="E839" s="90" t="str">
        <f ca="1">+IF(D839&lt;&gt;"",D839*VLOOKUP(YEAR($C839),'Proyecciones DTF'!$B$4:$Y$112,3),"")</f>
        <v/>
      </c>
      <c r="F839" s="90" t="str">
        <f t="shared" ca="1" si="76"/>
        <v/>
      </c>
      <c r="G839" s="89" t="str">
        <f t="shared" ca="1" si="77"/>
        <v/>
      </c>
      <c r="H839" s="90" t="str">
        <f ca="1">+IF(G839&lt;&gt;"",G839/(COUNT(C839:$C$1217)),"")</f>
        <v/>
      </c>
      <c r="I839" s="89" t="str">
        <f t="shared" ca="1" si="80"/>
        <v/>
      </c>
    </row>
    <row r="840" spans="1:9" x14ac:dyDescent="0.25">
      <c r="A840" s="31">
        <v>823</v>
      </c>
      <c r="B840" s="81" t="str">
        <f t="shared" ca="1" si="78"/>
        <v/>
      </c>
      <c r="C840" s="82" t="str">
        <f t="shared" ca="1" si="79"/>
        <v/>
      </c>
      <c r="D840" s="89" t="str">
        <f t="shared" ca="1" si="75"/>
        <v/>
      </c>
      <c r="E840" s="90" t="str">
        <f ca="1">+IF(D840&lt;&gt;"",D840*VLOOKUP(YEAR($C840),'Proyecciones DTF'!$B$4:$Y$112,3),"")</f>
        <v/>
      </c>
      <c r="F840" s="90" t="str">
        <f t="shared" ca="1" si="76"/>
        <v/>
      </c>
      <c r="G840" s="89" t="str">
        <f t="shared" ca="1" si="77"/>
        <v/>
      </c>
      <c r="H840" s="90" t="str">
        <f ca="1">+IF(G840&lt;&gt;"",G840/(COUNT(C840:$C$1217)),"")</f>
        <v/>
      </c>
      <c r="I840" s="89" t="str">
        <f t="shared" ca="1" si="80"/>
        <v/>
      </c>
    </row>
    <row r="841" spans="1:9" x14ac:dyDescent="0.25">
      <c r="A841" s="31">
        <v>824</v>
      </c>
      <c r="B841" s="81" t="str">
        <f t="shared" ca="1" si="78"/>
        <v/>
      </c>
      <c r="C841" s="82" t="str">
        <f t="shared" ca="1" si="79"/>
        <v/>
      </c>
      <c r="D841" s="89" t="str">
        <f t="shared" ca="1" si="75"/>
        <v/>
      </c>
      <c r="E841" s="90" t="str">
        <f ca="1">+IF(D841&lt;&gt;"",D841*VLOOKUP(YEAR($C841),'Proyecciones DTF'!$B$4:$Y$112,3),"")</f>
        <v/>
      </c>
      <c r="F841" s="90" t="str">
        <f t="shared" ca="1" si="76"/>
        <v/>
      </c>
      <c r="G841" s="89" t="str">
        <f t="shared" ca="1" si="77"/>
        <v/>
      </c>
      <c r="H841" s="90" t="str">
        <f ca="1">+IF(G841&lt;&gt;"",G841/(COUNT(C841:$C$1217)),"")</f>
        <v/>
      </c>
      <c r="I841" s="89" t="str">
        <f t="shared" ca="1" si="80"/>
        <v/>
      </c>
    </row>
    <row r="842" spans="1:9" x14ac:dyDescent="0.25">
      <c r="A842" s="31">
        <v>825</v>
      </c>
      <c r="B842" s="81" t="str">
        <f t="shared" ca="1" si="78"/>
        <v/>
      </c>
      <c r="C842" s="82" t="str">
        <f t="shared" ca="1" si="79"/>
        <v/>
      </c>
      <c r="D842" s="89" t="str">
        <f t="shared" ca="1" si="75"/>
        <v/>
      </c>
      <c r="E842" s="90" t="str">
        <f ca="1">+IF(D842&lt;&gt;"",D842*VLOOKUP(YEAR($C842),'Proyecciones DTF'!$B$4:$Y$112,3),"")</f>
        <v/>
      </c>
      <c r="F842" s="90" t="str">
        <f t="shared" ca="1" si="76"/>
        <v/>
      </c>
      <c r="G842" s="89" t="str">
        <f t="shared" ca="1" si="77"/>
        <v/>
      </c>
      <c r="H842" s="90" t="str">
        <f ca="1">+IF(G842&lt;&gt;"",G842/(COUNT(C842:$C$1217)),"")</f>
        <v/>
      </c>
      <c r="I842" s="89" t="str">
        <f t="shared" ca="1" si="80"/>
        <v/>
      </c>
    </row>
    <row r="843" spans="1:9" x14ac:dyDescent="0.25">
      <c r="A843" s="31">
        <v>826</v>
      </c>
      <c r="B843" s="81" t="str">
        <f t="shared" ca="1" si="78"/>
        <v/>
      </c>
      <c r="C843" s="82" t="str">
        <f t="shared" ca="1" si="79"/>
        <v/>
      </c>
      <c r="D843" s="89" t="str">
        <f t="shared" ca="1" si="75"/>
        <v/>
      </c>
      <c r="E843" s="90" t="str">
        <f ca="1">+IF(D843&lt;&gt;"",D843*VLOOKUP(YEAR($C843),'Proyecciones DTF'!$B$4:$Y$112,3),"")</f>
        <v/>
      </c>
      <c r="F843" s="90" t="str">
        <f t="shared" ca="1" si="76"/>
        <v/>
      </c>
      <c r="G843" s="89" t="str">
        <f t="shared" ca="1" si="77"/>
        <v/>
      </c>
      <c r="H843" s="90" t="str">
        <f ca="1">+IF(G843&lt;&gt;"",G843/(COUNT(C843:$C$1217)),"")</f>
        <v/>
      </c>
      <c r="I843" s="89" t="str">
        <f t="shared" ca="1" si="80"/>
        <v/>
      </c>
    </row>
    <row r="844" spans="1:9" x14ac:dyDescent="0.25">
      <c r="A844" s="31">
        <v>827</v>
      </c>
      <c r="B844" s="81" t="str">
        <f t="shared" ca="1" si="78"/>
        <v/>
      </c>
      <c r="C844" s="82" t="str">
        <f t="shared" ca="1" si="79"/>
        <v/>
      </c>
      <c r="D844" s="89" t="str">
        <f t="shared" ca="1" si="75"/>
        <v/>
      </c>
      <c r="E844" s="90" t="str">
        <f ca="1">+IF(D844&lt;&gt;"",D844*VLOOKUP(YEAR($C844),'Proyecciones DTF'!$B$4:$Y$112,3),"")</f>
        <v/>
      </c>
      <c r="F844" s="90" t="str">
        <f t="shared" ca="1" si="76"/>
        <v/>
      </c>
      <c r="G844" s="89" t="str">
        <f t="shared" ca="1" si="77"/>
        <v/>
      </c>
      <c r="H844" s="90" t="str">
        <f ca="1">+IF(G844&lt;&gt;"",G844/(COUNT(C844:$C$1217)),"")</f>
        <v/>
      </c>
      <c r="I844" s="89" t="str">
        <f t="shared" ca="1" si="80"/>
        <v/>
      </c>
    </row>
    <row r="845" spans="1:9" x14ac:dyDescent="0.25">
      <c r="A845" s="31">
        <v>828</v>
      </c>
      <c r="B845" s="81" t="str">
        <f t="shared" ca="1" si="78"/>
        <v/>
      </c>
      <c r="C845" s="82" t="str">
        <f t="shared" ca="1" si="79"/>
        <v/>
      </c>
      <c r="D845" s="89" t="str">
        <f t="shared" ca="1" si="75"/>
        <v/>
      </c>
      <c r="E845" s="90" t="str">
        <f ca="1">+IF(D845&lt;&gt;"",D845*VLOOKUP(YEAR($C845),'Proyecciones DTF'!$B$4:$Y$112,3),"")</f>
        <v/>
      </c>
      <c r="F845" s="90" t="str">
        <f t="shared" ca="1" si="76"/>
        <v/>
      </c>
      <c r="G845" s="89" t="str">
        <f t="shared" ca="1" si="77"/>
        <v/>
      </c>
      <c r="H845" s="90" t="str">
        <f ca="1">+IF(G845&lt;&gt;"",G845/(COUNT(C845:$C$1217)),"")</f>
        <v/>
      </c>
      <c r="I845" s="89" t="str">
        <f t="shared" ca="1" si="80"/>
        <v/>
      </c>
    </row>
    <row r="846" spans="1:9" x14ac:dyDescent="0.25">
      <c r="A846" s="31">
        <v>829</v>
      </c>
      <c r="B846" s="81" t="str">
        <f t="shared" ca="1" si="78"/>
        <v/>
      </c>
      <c r="C846" s="82" t="str">
        <f t="shared" ca="1" si="79"/>
        <v/>
      </c>
      <c r="D846" s="89" t="str">
        <f t="shared" ca="1" si="75"/>
        <v/>
      </c>
      <c r="E846" s="90" t="str">
        <f ca="1">+IF(D846&lt;&gt;"",D846*VLOOKUP(YEAR($C846),'Proyecciones DTF'!$B$4:$Y$112,3),"")</f>
        <v/>
      </c>
      <c r="F846" s="90" t="str">
        <f t="shared" ca="1" si="76"/>
        <v/>
      </c>
      <c r="G846" s="89" t="str">
        <f t="shared" ca="1" si="77"/>
        <v/>
      </c>
      <c r="H846" s="90" t="str">
        <f ca="1">+IF(G846&lt;&gt;"",G846/(COUNT(C846:$C$1217)),"")</f>
        <v/>
      </c>
      <c r="I846" s="89" t="str">
        <f t="shared" ca="1" si="80"/>
        <v/>
      </c>
    </row>
    <row r="847" spans="1:9" x14ac:dyDescent="0.25">
      <c r="A847" s="31">
        <v>830</v>
      </c>
      <c r="B847" s="81" t="str">
        <f t="shared" ca="1" si="78"/>
        <v/>
      </c>
      <c r="C847" s="82" t="str">
        <f t="shared" ca="1" si="79"/>
        <v/>
      </c>
      <c r="D847" s="89" t="str">
        <f t="shared" ca="1" si="75"/>
        <v/>
      </c>
      <c r="E847" s="90" t="str">
        <f ca="1">+IF(D847&lt;&gt;"",D847*VLOOKUP(YEAR($C847),'Proyecciones DTF'!$B$4:$Y$112,3),"")</f>
        <v/>
      </c>
      <c r="F847" s="90" t="str">
        <f t="shared" ca="1" si="76"/>
        <v/>
      </c>
      <c r="G847" s="89" t="str">
        <f t="shared" ca="1" si="77"/>
        <v/>
      </c>
      <c r="H847" s="90" t="str">
        <f ca="1">+IF(G847&lt;&gt;"",G847/(COUNT(C847:$C$1217)),"")</f>
        <v/>
      </c>
      <c r="I847" s="89" t="str">
        <f t="shared" ca="1" si="80"/>
        <v/>
      </c>
    </row>
    <row r="848" spans="1:9" x14ac:dyDescent="0.25">
      <c r="A848" s="31">
        <v>831</v>
      </c>
      <c r="B848" s="81" t="str">
        <f t="shared" ca="1" si="78"/>
        <v/>
      </c>
      <c r="C848" s="82" t="str">
        <f t="shared" ca="1" si="79"/>
        <v/>
      </c>
      <c r="D848" s="89" t="str">
        <f t="shared" ca="1" si="75"/>
        <v/>
      </c>
      <c r="E848" s="90" t="str">
        <f ca="1">+IF(D848&lt;&gt;"",D848*VLOOKUP(YEAR($C848),'Proyecciones DTF'!$B$4:$Y$112,3),"")</f>
        <v/>
      </c>
      <c r="F848" s="90" t="str">
        <f t="shared" ca="1" si="76"/>
        <v/>
      </c>
      <c r="G848" s="89" t="str">
        <f t="shared" ca="1" si="77"/>
        <v/>
      </c>
      <c r="H848" s="90" t="str">
        <f ca="1">+IF(G848&lt;&gt;"",G848/(COUNT(C848:$C$1217)),"")</f>
        <v/>
      </c>
      <c r="I848" s="89" t="str">
        <f t="shared" ca="1" si="80"/>
        <v/>
      </c>
    </row>
    <row r="849" spans="1:9" x14ac:dyDescent="0.25">
      <c r="A849" s="31">
        <v>832</v>
      </c>
      <c r="B849" s="81" t="str">
        <f t="shared" ca="1" si="78"/>
        <v/>
      </c>
      <c r="C849" s="82" t="str">
        <f t="shared" ca="1" si="79"/>
        <v/>
      </c>
      <c r="D849" s="89" t="str">
        <f t="shared" ca="1" si="75"/>
        <v/>
      </c>
      <c r="E849" s="90" t="str">
        <f ca="1">+IF(D849&lt;&gt;"",D849*VLOOKUP(YEAR($C849),'Proyecciones DTF'!$B$4:$Y$112,3),"")</f>
        <v/>
      </c>
      <c r="F849" s="90" t="str">
        <f t="shared" ca="1" si="76"/>
        <v/>
      </c>
      <c r="G849" s="89" t="str">
        <f t="shared" ca="1" si="77"/>
        <v/>
      </c>
      <c r="H849" s="90" t="str">
        <f ca="1">+IF(G849&lt;&gt;"",G849/(COUNT(C849:$C$1217)),"")</f>
        <v/>
      </c>
      <c r="I849" s="89" t="str">
        <f t="shared" ca="1" si="80"/>
        <v/>
      </c>
    </row>
    <row r="850" spans="1:9" x14ac:dyDescent="0.25">
      <c r="A850" s="31">
        <v>833</v>
      </c>
      <c r="B850" s="81" t="str">
        <f t="shared" ca="1" si="78"/>
        <v/>
      </c>
      <c r="C850" s="82" t="str">
        <f t="shared" ca="1" si="79"/>
        <v/>
      </c>
      <c r="D850" s="89" t="str">
        <f t="shared" ca="1" si="75"/>
        <v/>
      </c>
      <c r="E850" s="90" t="str">
        <f ca="1">+IF(D850&lt;&gt;"",D850*VLOOKUP(YEAR($C850),'Proyecciones DTF'!$B$4:$Y$112,3),"")</f>
        <v/>
      </c>
      <c r="F850" s="90" t="str">
        <f t="shared" ca="1" si="76"/>
        <v/>
      </c>
      <c r="G850" s="89" t="str">
        <f t="shared" ca="1" si="77"/>
        <v/>
      </c>
      <c r="H850" s="90" t="str">
        <f ca="1">+IF(G850&lt;&gt;"",G850/(COUNT(C850:$C$1217)),"")</f>
        <v/>
      </c>
      <c r="I850" s="89" t="str">
        <f t="shared" ca="1" si="80"/>
        <v/>
      </c>
    </row>
    <row r="851" spans="1:9" x14ac:dyDescent="0.25">
      <c r="A851" s="31">
        <v>834</v>
      </c>
      <c r="B851" s="81" t="str">
        <f t="shared" ca="1" si="78"/>
        <v/>
      </c>
      <c r="C851" s="82" t="str">
        <f t="shared" ca="1" si="79"/>
        <v/>
      </c>
      <c r="D851" s="89" t="str">
        <f t="shared" ref="D851:D914" ca="1" si="81">+IF(C851&lt;&gt;"",I850,"")</f>
        <v/>
      </c>
      <c r="E851" s="90" t="str">
        <f ca="1">+IF(D851&lt;&gt;"",D851*VLOOKUP(YEAR($C851),'Proyecciones DTF'!$B$4:$Y$112,3),"")</f>
        <v/>
      </c>
      <c r="F851" s="90" t="str">
        <f t="shared" ref="F851:F914" ca="1" si="82">+IF(E851&lt;&gt;"",+E851*(1-$C$15),"")</f>
        <v/>
      </c>
      <c r="G851" s="89" t="str">
        <f t="shared" ref="G851:G914" ca="1" si="83">+IF(F851&lt;&gt;"",D851+F851,"")</f>
        <v/>
      </c>
      <c r="H851" s="90" t="str">
        <f ca="1">+IF(G851&lt;&gt;"",G851/(COUNT(C851:$C$1217)),"")</f>
        <v/>
      </c>
      <c r="I851" s="89" t="str">
        <f t="shared" ca="1" si="80"/>
        <v/>
      </c>
    </row>
    <row r="852" spans="1:9" x14ac:dyDescent="0.25">
      <c r="A852" s="31">
        <v>835</v>
      </c>
      <c r="B852" s="81" t="str">
        <f t="shared" ca="1" si="78"/>
        <v/>
      </c>
      <c r="C852" s="82" t="str">
        <f t="shared" ca="1" si="79"/>
        <v/>
      </c>
      <c r="D852" s="89" t="str">
        <f t="shared" ca="1" si="81"/>
        <v/>
      </c>
      <c r="E852" s="90" t="str">
        <f ca="1">+IF(D852&lt;&gt;"",D852*VLOOKUP(YEAR($C852),'Proyecciones DTF'!$B$4:$Y$112,3),"")</f>
        <v/>
      </c>
      <c r="F852" s="90" t="str">
        <f t="shared" ca="1" si="82"/>
        <v/>
      </c>
      <c r="G852" s="89" t="str">
        <f t="shared" ca="1" si="83"/>
        <v/>
      </c>
      <c r="H852" s="90" t="str">
        <f ca="1">+IF(G852&lt;&gt;"",G852/(COUNT(C852:$C$1217)),"")</f>
        <v/>
      </c>
      <c r="I852" s="89" t="str">
        <f t="shared" ca="1" si="80"/>
        <v/>
      </c>
    </row>
    <row r="853" spans="1:9" x14ac:dyDescent="0.25">
      <c r="A853" s="31">
        <v>836</v>
      </c>
      <c r="B853" s="81" t="str">
        <f t="shared" ref="B853:B916" ca="1" si="84">+IF(C853&lt;&gt;"",YEAR(C853),"")</f>
        <v/>
      </c>
      <c r="C853" s="82" t="str">
        <f t="shared" ref="C853:C916" ca="1" si="85">+IF(EOMONTH($C$1,A853)&lt;=EOMONTH($C$1,$C$4*12),EOMONTH($C$1,A853),"")</f>
        <v/>
      </c>
      <c r="D853" s="89" t="str">
        <f t="shared" ca="1" si="81"/>
        <v/>
      </c>
      <c r="E853" s="90" t="str">
        <f ca="1">+IF(D853&lt;&gt;"",D853*VLOOKUP(YEAR($C853),'Proyecciones DTF'!$B$4:$Y$112,3),"")</f>
        <v/>
      </c>
      <c r="F853" s="90" t="str">
        <f t="shared" ca="1" si="82"/>
        <v/>
      </c>
      <c r="G853" s="89" t="str">
        <f t="shared" ca="1" si="83"/>
        <v/>
      </c>
      <c r="H853" s="90" t="str">
        <f ca="1">+IF(G853&lt;&gt;"",G853/(COUNT(C853:$C$1217)),"")</f>
        <v/>
      </c>
      <c r="I853" s="89" t="str">
        <f t="shared" ref="I853:I916" ca="1" si="86">+IF(H853&lt;&gt;"",G853-H853,"")</f>
        <v/>
      </c>
    </row>
    <row r="854" spans="1:9" x14ac:dyDescent="0.25">
      <c r="A854" s="31">
        <v>837</v>
      </c>
      <c r="B854" s="81" t="str">
        <f t="shared" ca="1" si="84"/>
        <v/>
      </c>
      <c r="C854" s="82" t="str">
        <f t="shared" ca="1" si="85"/>
        <v/>
      </c>
      <c r="D854" s="89" t="str">
        <f t="shared" ca="1" si="81"/>
        <v/>
      </c>
      <c r="E854" s="90" t="str">
        <f ca="1">+IF(D854&lt;&gt;"",D854*VLOOKUP(YEAR($C854),'Proyecciones DTF'!$B$4:$Y$112,3),"")</f>
        <v/>
      </c>
      <c r="F854" s="90" t="str">
        <f t="shared" ca="1" si="82"/>
        <v/>
      </c>
      <c r="G854" s="89" t="str">
        <f t="shared" ca="1" si="83"/>
        <v/>
      </c>
      <c r="H854" s="90" t="str">
        <f ca="1">+IF(G854&lt;&gt;"",G854/(COUNT(C854:$C$1217)),"")</f>
        <v/>
      </c>
      <c r="I854" s="89" t="str">
        <f t="shared" ca="1" si="86"/>
        <v/>
      </c>
    </row>
    <row r="855" spans="1:9" x14ac:dyDescent="0.25">
      <c r="A855" s="31">
        <v>838</v>
      </c>
      <c r="B855" s="81" t="str">
        <f t="shared" ca="1" si="84"/>
        <v/>
      </c>
      <c r="C855" s="82" t="str">
        <f t="shared" ca="1" si="85"/>
        <v/>
      </c>
      <c r="D855" s="89" t="str">
        <f t="shared" ca="1" si="81"/>
        <v/>
      </c>
      <c r="E855" s="90" t="str">
        <f ca="1">+IF(D855&lt;&gt;"",D855*VLOOKUP(YEAR($C855),'Proyecciones DTF'!$B$4:$Y$112,3),"")</f>
        <v/>
      </c>
      <c r="F855" s="90" t="str">
        <f t="shared" ca="1" si="82"/>
        <v/>
      </c>
      <c r="G855" s="89" t="str">
        <f t="shared" ca="1" si="83"/>
        <v/>
      </c>
      <c r="H855" s="90" t="str">
        <f ca="1">+IF(G855&lt;&gt;"",G855/(COUNT(C855:$C$1217)),"")</f>
        <v/>
      </c>
      <c r="I855" s="89" t="str">
        <f t="shared" ca="1" si="86"/>
        <v/>
      </c>
    </row>
    <row r="856" spans="1:9" x14ac:dyDescent="0.25">
      <c r="A856" s="31">
        <v>839</v>
      </c>
      <c r="B856" s="81" t="str">
        <f t="shared" ca="1" si="84"/>
        <v/>
      </c>
      <c r="C856" s="82" t="str">
        <f t="shared" ca="1" si="85"/>
        <v/>
      </c>
      <c r="D856" s="89" t="str">
        <f t="shared" ca="1" si="81"/>
        <v/>
      </c>
      <c r="E856" s="90" t="str">
        <f ca="1">+IF(D856&lt;&gt;"",D856*VLOOKUP(YEAR($C856),'Proyecciones DTF'!$B$4:$Y$112,3),"")</f>
        <v/>
      </c>
      <c r="F856" s="90" t="str">
        <f t="shared" ca="1" si="82"/>
        <v/>
      </c>
      <c r="G856" s="89" t="str">
        <f t="shared" ca="1" si="83"/>
        <v/>
      </c>
      <c r="H856" s="90" t="str">
        <f ca="1">+IF(G856&lt;&gt;"",G856/(COUNT(C856:$C$1217)),"")</f>
        <v/>
      </c>
      <c r="I856" s="89" t="str">
        <f t="shared" ca="1" si="86"/>
        <v/>
      </c>
    </row>
    <row r="857" spans="1:9" x14ac:dyDescent="0.25">
      <c r="A857" s="31">
        <v>840</v>
      </c>
      <c r="B857" s="81" t="str">
        <f t="shared" ca="1" si="84"/>
        <v/>
      </c>
      <c r="C857" s="82" t="str">
        <f t="shared" ca="1" si="85"/>
        <v/>
      </c>
      <c r="D857" s="89" t="str">
        <f t="shared" ca="1" si="81"/>
        <v/>
      </c>
      <c r="E857" s="90" t="str">
        <f ca="1">+IF(D857&lt;&gt;"",D857*VLOOKUP(YEAR($C857),'Proyecciones DTF'!$B$4:$Y$112,3),"")</f>
        <v/>
      </c>
      <c r="F857" s="90" t="str">
        <f t="shared" ca="1" si="82"/>
        <v/>
      </c>
      <c r="G857" s="89" t="str">
        <f t="shared" ca="1" si="83"/>
        <v/>
      </c>
      <c r="H857" s="90" t="str">
        <f ca="1">+IF(G857&lt;&gt;"",G857/(COUNT(C857:$C$1217)),"")</f>
        <v/>
      </c>
      <c r="I857" s="89" t="str">
        <f t="shared" ca="1" si="86"/>
        <v/>
      </c>
    </row>
    <row r="858" spans="1:9" x14ac:dyDescent="0.25">
      <c r="A858" s="31">
        <v>841</v>
      </c>
      <c r="B858" s="81" t="str">
        <f t="shared" ca="1" si="84"/>
        <v/>
      </c>
      <c r="C858" s="82" t="str">
        <f t="shared" ca="1" si="85"/>
        <v/>
      </c>
      <c r="D858" s="89" t="str">
        <f t="shared" ca="1" si="81"/>
        <v/>
      </c>
      <c r="E858" s="90" t="str">
        <f ca="1">+IF(D858&lt;&gt;"",D858*VLOOKUP(YEAR($C858),'Proyecciones DTF'!$B$4:$Y$112,3),"")</f>
        <v/>
      </c>
      <c r="F858" s="90" t="str">
        <f t="shared" ca="1" si="82"/>
        <v/>
      </c>
      <c r="G858" s="89" t="str">
        <f t="shared" ca="1" si="83"/>
        <v/>
      </c>
      <c r="H858" s="90" t="str">
        <f ca="1">+IF(G858&lt;&gt;"",G858/(COUNT(C858:$C$1217)),"")</f>
        <v/>
      </c>
      <c r="I858" s="89" t="str">
        <f t="shared" ca="1" si="86"/>
        <v/>
      </c>
    </row>
    <row r="859" spans="1:9" x14ac:dyDescent="0.25">
      <c r="A859" s="31">
        <v>842</v>
      </c>
      <c r="B859" s="81" t="str">
        <f t="shared" ca="1" si="84"/>
        <v/>
      </c>
      <c r="C859" s="82" t="str">
        <f t="shared" ca="1" si="85"/>
        <v/>
      </c>
      <c r="D859" s="89" t="str">
        <f t="shared" ca="1" si="81"/>
        <v/>
      </c>
      <c r="E859" s="90" t="str">
        <f ca="1">+IF(D859&lt;&gt;"",D859*VLOOKUP(YEAR($C859),'Proyecciones DTF'!$B$4:$Y$112,3),"")</f>
        <v/>
      </c>
      <c r="F859" s="90" t="str">
        <f t="shared" ca="1" si="82"/>
        <v/>
      </c>
      <c r="G859" s="89" t="str">
        <f t="shared" ca="1" si="83"/>
        <v/>
      </c>
      <c r="H859" s="90" t="str">
        <f ca="1">+IF(G859&lt;&gt;"",G859/(COUNT(C859:$C$1217)),"")</f>
        <v/>
      </c>
      <c r="I859" s="89" t="str">
        <f t="shared" ca="1" si="86"/>
        <v/>
      </c>
    </row>
    <row r="860" spans="1:9" x14ac:dyDescent="0.25">
      <c r="A860" s="31">
        <v>843</v>
      </c>
      <c r="B860" s="81" t="str">
        <f t="shared" ca="1" si="84"/>
        <v/>
      </c>
      <c r="C860" s="82" t="str">
        <f t="shared" ca="1" si="85"/>
        <v/>
      </c>
      <c r="D860" s="89" t="str">
        <f t="shared" ca="1" si="81"/>
        <v/>
      </c>
      <c r="E860" s="90" t="str">
        <f ca="1">+IF(D860&lt;&gt;"",D860*VLOOKUP(YEAR($C860),'Proyecciones DTF'!$B$4:$Y$112,3),"")</f>
        <v/>
      </c>
      <c r="F860" s="90" t="str">
        <f t="shared" ca="1" si="82"/>
        <v/>
      </c>
      <c r="G860" s="89" t="str">
        <f t="shared" ca="1" si="83"/>
        <v/>
      </c>
      <c r="H860" s="90" t="str">
        <f ca="1">+IF(G860&lt;&gt;"",G860/(COUNT(C860:$C$1217)),"")</f>
        <v/>
      </c>
      <c r="I860" s="89" t="str">
        <f t="shared" ca="1" si="86"/>
        <v/>
      </c>
    </row>
    <row r="861" spans="1:9" x14ac:dyDescent="0.25">
      <c r="A861" s="31">
        <v>844</v>
      </c>
      <c r="B861" s="81" t="str">
        <f t="shared" ca="1" si="84"/>
        <v/>
      </c>
      <c r="C861" s="82" t="str">
        <f t="shared" ca="1" si="85"/>
        <v/>
      </c>
      <c r="D861" s="89" t="str">
        <f t="shared" ca="1" si="81"/>
        <v/>
      </c>
      <c r="E861" s="90" t="str">
        <f ca="1">+IF(D861&lt;&gt;"",D861*VLOOKUP(YEAR($C861),'Proyecciones DTF'!$B$4:$Y$112,3),"")</f>
        <v/>
      </c>
      <c r="F861" s="90" t="str">
        <f t="shared" ca="1" si="82"/>
        <v/>
      </c>
      <c r="G861" s="89" t="str">
        <f t="shared" ca="1" si="83"/>
        <v/>
      </c>
      <c r="H861" s="90" t="str">
        <f ca="1">+IF(G861&lt;&gt;"",G861/(COUNT(C861:$C$1217)),"")</f>
        <v/>
      </c>
      <c r="I861" s="89" t="str">
        <f t="shared" ca="1" si="86"/>
        <v/>
      </c>
    </row>
    <row r="862" spans="1:9" x14ac:dyDescent="0.25">
      <c r="A862" s="31">
        <v>845</v>
      </c>
      <c r="B862" s="81" t="str">
        <f t="shared" ca="1" si="84"/>
        <v/>
      </c>
      <c r="C862" s="82" t="str">
        <f t="shared" ca="1" si="85"/>
        <v/>
      </c>
      <c r="D862" s="89" t="str">
        <f t="shared" ca="1" si="81"/>
        <v/>
      </c>
      <c r="E862" s="90" t="str">
        <f ca="1">+IF(D862&lt;&gt;"",D862*VLOOKUP(YEAR($C862),'Proyecciones DTF'!$B$4:$Y$112,3),"")</f>
        <v/>
      </c>
      <c r="F862" s="90" t="str">
        <f t="shared" ca="1" si="82"/>
        <v/>
      </c>
      <c r="G862" s="89" t="str">
        <f t="shared" ca="1" si="83"/>
        <v/>
      </c>
      <c r="H862" s="90" t="str">
        <f ca="1">+IF(G862&lt;&gt;"",G862/(COUNT(C862:$C$1217)),"")</f>
        <v/>
      </c>
      <c r="I862" s="89" t="str">
        <f t="shared" ca="1" si="86"/>
        <v/>
      </c>
    </row>
    <row r="863" spans="1:9" x14ac:dyDescent="0.25">
      <c r="A863" s="31">
        <v>846</v>
      </c>
      <c r="B863" s="81" t="str">
        <f t="shared" ca="1" si="84"/>
        <v/>
      </c>
      <c r="C863" s="82" t="str">
        <f t="shared" ca="1" si="85"/>
        <v/>
      </c>
      <c r="D863" s="89" t="str">
        <f t="shared" ca="1" si="81"/>
        <v/>
      </c>
      <c r="E863" s="90" t="str">
        <f ca="1">+IF(D863&lt;&gt;"",D863*VLOOKUP(YEAR($C863),'Proyecciones DTF'!$B$4:$Y$112,3),"")</f>
        <v/>
      </c>
      <c r="F863" s="90" t="str">
        <f t="shared" ca="1" si="82"/>
        <v/>
      </c>
      <c r="G863" s="89" t="str">
        <f t="shared" ca="1" si="83"/>
        <v/>
      </c>
      <c r="H863" s="90" t="str">
        <f ca="1">+IF(G863&lt;&gt;"",G863/(COUNT(C863:$C$1217)),"")</f>
        <v/>
      </c>
      <c r="I863" s="89" t="str">
        <f t="shared" ca="1" si="86"/>
        <v/>
      </c>
    </row>
    <row r="864" spans="1:9" x14ac:dyDescent="0.25">
      <c r="A864" s="31">
        <v>847</v>
      </c>
      <c r="B864" s="81" t="str">
        <f t="shared" ca="1" si="84"/>
        <v/>
      </c>
      <c r="C864" s="82" t="str">
        <f t="shared" ca="1" si="85"/>
        <v/>
      </c>
      <c r="D864" s="89" t="str">
        <f t="shared" ca="1" si="81"/>
        <v/>
      </c>
      <c r="E864" s="90" t="str">
        <f ca="1">+IF(D864&lt;&gt;"",D864*VLOOKUP(YEAR($C864),'Proyecciones DTF'!$B$4:$Y$112,3),"")</f>
        <v/>
      </c>
      <c r="F864" s="90" t="str">
        <f t="shared" ca="1" si="82"/>
        <v/>
      </c>
      <c r="G864" s="89" t="str">
        <f t="shared" ca="1" si="83"/>
        <v/>
      </c>
      <c r="H864" s="90" t="str">
        <f ca="1">+IF(G864&lt;&gt;"",G864/(COUNT(C864:$C$1217)),"")</f>
        <v/>
      </c>
      <c r="I864" s="89" t="str">
        <f t="shared" ca="1" si="86"/>
        <v/>
      </c>
    </row>
    <row r="865" spans="1:9" x14ac:dyDescent="0.25">
      <c r="A865" s="31">
        <v>848</v>
      </c>
      <c r="B865" s="81" t="str">
        <f t="shared" ca="1" si="84"/>
        <v/>
      </c>
      <c r="C865" s="82" t="str">
        <f t="shared" ca="1" si="85"/>
        <v/>
      </c>
      <c r="D865" s="89" t="str">
        <f t="shared" ca="1" si="81"/>
        <v/>
      </c>
      <c r="E865" s="90" t="str">
        <f ca="1">+IF(D865&lt;&gt;"",D865*VLOOKUP(YEAR($C865),'Proyecciones DTF'!$B$4:$Y$112,3),"")</f>
        <v/>
      </c>
      <c r="F865" s="90" t="str">
        <f t="shared" ca="1" si="82"/>
        <v/>
      </c>
      <c r="G865" s="89" t="str">
        <f t="shared" ca="1" si="83"/>
        <v/>
      </c>
      <c r="H865" s="90" t="str">
        <f ca="1">+IF(G865&lt;&gt;"",G865/(COUNT(C865:$C$1217)),"")</f>
        <v/>
      </c>
      <c r="I865" s="89" t="str">
        <f t="shared" ca="1" si="86"/>
        <v/>
      </c>
    </row>
    <row r="866" spans="1:9" x14ac:dyDescent="0.25">
      <c r="A866" s="31">
        <v>849</v>
      </c>
      <c r="B866" s="81" t="str">
        <f t="shared" ca="1" si="84"/>
        <v/>
      </c>
      <c r="C866" s="82" t="str">
        <f t="shared" ca="1" si="85"/>
        <v/>
      </c>
      <c r="D866" s="89" t="str">
        <f t="shared" ca="1" si="81"/>
        <v/>
      </c>
      <c r="E866" s="90" t="str">
        <f ca="1">+IF(D866&lt;&gt;"",D866*VLOOKUP(YEAR($C866),'Proyecciones DTF'!$B$4:$Y$112,3),"")</f>
        <v/>
      </c>
      <c r="F866" s="90" t="str">
        <f t="shared" ca="1" si="82"/>
        <v/>
      </c>
      <c r="G866" s="89" t="str">
        <f t="shared" ca="1" si="83"/>
        <v/>
      </c>
      <c r="H866" s="90" t="str">
        <f ca="1">+IF(G866&lt;&gt;"",G866/(COUNT(C866:$C$1217)),"")</f>
        <v/>
      </c>
      <c r="I866" s="89" t="str">
        <f t="shared" ca="1" si="86"/>
        <v/>
      </c>
    </row>
    <row r="867" spans="1:9" x14ac:dyDescent="0.25">
      <c r="A867" s="31">
        <v>850</v>
      </c>
      <c r="B867" s="81" t="str">
        <f t="shared" ca="1" si="84"/>
        <v/>
      </c>
      <c r="C867" s="82" t="str">
        <f t="shared" ca="1" si="85"/>
        <v/>
      </c>
      <c r="D867" s="89" t="str">
        <f t="shared" ca="1" si="81"/>
        <v/>
      </c>
      <c r="E867" s="90" t="str">
        <f ca="1">+IF(D867&lt;&gt;"",D867*VLOOKUP(YEAR($C867),'Proyecciones DTF'!$B$4:$Y$112,3),"")</f>
        <v/>
      </c>
      <c r="F867" s="90" t="str">
        <f t="shared" ca="1" si="82"/>
        <v/>
      </c>
      <c r="G867" s="89" t="str">
        <f t="shared" ca="1" si="83"/>
        <v/>
      </c>
      <c r="H867" s="90" t="str">
        <f ca="1">+IF(G867&lt;&gt;"",G867/(COUNT(C867:$C$1217)),"")</f>
        <v/>
      </c>
      <c r="I867" s="89" t="str">
        <f t="shared" ca="1" si="86"/>
        <v/>
      </c>
    </row>
    <row r="868" spans="1:9" x14ac:dyDescent="0.25">
      <c r="A868" s="31">
        <v>851</v>
      </c>
      <c r="B868" s="81" t="str">
        <f t="shared" ca="1" si="84"/>
        <v/>
      </c>
      <c r="C868" s="82" t="str">
        <f t="shared" ca="1" si="85"/>
        <v/>
      </c>
      <c r="D868" s="89" t="str">
        <f t="shared" ca="1" si="81"/>
        <v/>
      </c>
      <c r="E868" s="90" t="str">
        <f ca="1">+IF(D868&lt;&gt;"",D868*VLOOKUP(YEAR($C868),'Proyecciones DTF'!$B$4:$Y$112,3),"")</f>
        <v/>
      </c>
      <c r="F868" s="90" t="str">
        <f t="shared" ca="1" si="82"/>
        <v/>
      </c>
      <c r="G868" s="89" t="str">
        <f t="shared" ca="1" si="83"/>
        <v/>
      </c>
      <c r="H868" s="90" t="str">
        <f ca="1">+IF(G868&lt;&gt;"",G868/(COUNT(C868:$C$1217)),"")</f>
        <v/>
      </c>
      <c r="I868" s="89" t="str">
        <f t="shared" ca="1" si="86"/>
        <v/>
      </c>
    </row>
    <row r="869" spans="1:9" x14ac:dyDescent="0.25">
      <c r="A869" s="31">
        <v>852</v>
      </c>
      <c r="B869" s="81" t="str">
        <f t="shared" ca="1" si="84"/>
        <v/>
      </c>
      <c r="C869" s="82" t="str">
        <f t="shared" ca="1" si="85"/>
        <v/>
      </c>
      <c r="D869" s="89" t="str">
        <f t="shared" ca="1" si="81"/>
        <v/>
      </c>
      <c r="E869" s="90" t="str">
        <f ca="1">+IF(D869&lt;&gt;"",D869*VLOOKUP(YEAR($C869),'Proyecciones DTF'!$B$4:$Y$112,3),"")</f>
        <v/>
      </c>
      <c r="F869" s="90" t="str">
        <f t="shared" ca="1" si="82"/>
        <v/>
      </c>
      <c r="G869" s="89" t="str">
        <f t="shared" ca="1" si="83"/>
        <v/>
      </c>
      <c r="H869" s="90" t="str">
        <f ca="1">+IF(G869&lt;&gt;"",G869/(COUNT(C869:$C$1217)),"")</f>
        <v/>
      </c>
      <c r="I869" s="89" t="str">
        <f t="shared" ca="1" si="86"/>
        <v/>
      </c>
    </row>
    <row r="870" spans="1:9" x14ac:dyDescent="0.25">
      <c r="A870" s="31">
        <v>853</v>
      </c>
      <c r="B870" s="81" t="str">
        <f t="shared" ca="1" si="84"/>
        <v/>
      </c>
      <c r="C870" s="82" t="str">
        <f t="shared" ca="1" si="85"/>
        <v/>
      </c>
      <c r="D870" s="89" t="str">
        <f t="shared" ca="1" si="81"/>
        <v/>
      </c>
      <c r="E870" s="90" t="str">
        <f ca="1">+IF(D870&lt;&gt;"",D870*VLOOKUP(YEAR($C870),'Proyecciones DTF'!$B$4:$Y$112,3),"")</f>
        <v/>
      </c>
      <c r="F870" s="90" t="str">
        <f t="shared" ca="1" si="82"/>
        <v/>
      </c>
      <c r="G870" s="89" t="str">
        <f t="shared" ca="1" si="83"/>
        <v/>
      </c>
      <c r="H870" s="90" t="str">
        <f ca="1">+IF(G870&lt;&gt;"",G870/(COUNT(C870:$C$1217)),"")</f>
        <v/>
      </c>
      <c r="I870" s="89" t="str">
        <f t="shared" ca="1" si="86"/>
        <v/>
      </c>
    </row>
    <row r="871" spans="1:9" x14ac:dyDescent="0.25">
      <c r="A871" s="31">
        <v>854</v>
      </c>
      <c r="B871" s="81" t="str">
        <f t="shared" ca="1" si="84"/>
        <v/>
      </c>
      <c r="C871" s="82" t="str">
        <f t="shared" ca="1" si="85"/>
        <v/>
      </c>
      <c r="D871" s="89" t="str">
        <f t="shared" ca="1" si="81"/>
        <v/>
      </c>
      <c r="E871" s="90" t="str">
        <f ca="1">+IF(D871&lt;&gt;"",D871*VLOOKUP(YEAR($C871),'Proyecciones DTF'!$B$4:$Y$112,3),"")</f>
        <v/>
      </c>
      <c r="F871" s="90" t="str">
        <f t="shared" ca="1" si="82"/>
        <v/>
      </c>
      <c r="G871" s="89" t="str">
        <f t="shared" ca="1" si="83"/>
        <v/>
      </c>
      <c r="H871" s="90" t="str">
        <f ca="1">+IF(G871&lt;&gt;"",G871/(COUNT(C871:$C$1217)),"")</f>
        <v/>
      </c>
      <c r="I871" s="89" t="str">
        <f t="shared" ca="1" si="86"/>
        <v/>
      </c>
    </row>
    <row r="872" spans="1:9" x14ac:dyDescent="0.25">
      <c r="A872" s="31">
        <v>855</v>
      </c>
      <c r="B872" s="81" t="str">
        <f t="shared" ca="1" si="84"/>
        <v/>
      </c>
      <c r="C872" s="82" t="str">
        <f t="shared" ca="1" si="85"/>
        <v/>
      </c>
      <c r="D872" s="89" t="str">
        <f t="shared" ca="1" si="81"/>
        <v/>
      </c>
      <c r="E872" s="90" t="str">
        <f ca="1">+IF(D872&lt;&gt;"",D872*VLOOKUP(YEAR($C872),'Proyecciones DTF'!$B$4:$Y$112,3),"")</f>
        <v/>
      </c>
      <c r="F872" s="90" t="str">
        <f t="shared" ca="1" si="82"/>
        <v/>
      </c>
      <c r="G872" s="89" t="str">
        <f t="shared" ca="1" si="83"/>
        <v/>
      </c>
      <c r="H872" s="90" t="str">
        <f ca="1">+IF(G872&lt;&gt;"",G872/(COUNT(C872:$C$1217)),"")</f>
        <v/>
      </c>
      <c r="I872" s="89" t="str">
        <f t="shared" ca="1" si="86"/>
        <v/>
      </c>
    </row>
    <row r="873" spans="1:9" x14ac:dyDescent="0.25">
      <c r="A873" s="31">
        <v>856</v>
      </c>
      <c r="B873" s="81" t="str">
        <f t="shared" ca="1" si="84"/>
        <v/>
      </c>
      <c r="C873" s="82" t="str">
        <f t="shared" ca="1" si="85"/>
        <v/>
      </c>
      <c r="D873" s="89" t="str">
        <f t="shared" ca="1" si="81"/>
        <v/>
      </c>
      <c r="E873" s="90" t="str">
        <f ca="1">+IF(D873&lt;&gt;"",D873*VLOOKUP(YEAR($C873),'Proyecciones DTF'!$B$4:$Y$112,3),"")</f>
        <v/>
      </c>
      <c r="F873" s="90" t="str">
        <f t="shared" ca="1" si="82"/>
        <v/>
      </c>
      <c r="G873" s="89" t="str">
        <f t="shared" ca="1" si="83"/>
        <v/>
      </c>
      <c r="H873" s="90" t="str">
        <f ca="1">+IF(G873&lt;&gt;"",G873/(COUNT(C873:$C$1217)),"")</f>
        <v/>
      </c>
      <c r="I873" s="89" t="str">
        <f t="shared" ca="1" si="86"/>
        <v/>
      </c>
    </row>
    <row r="874" spans="1:9" x14ac:dyDescent="0.25">
      <c r="A874" s="31">
        <v>857</v>
      </c>
      <c r="B874" s="81" t="str">
        <f t="shared" ca="1" si="84"/>
        <v/>
      </c>
      <c r="C874" s="82" t="str">
        <f t="shared" ca="1" si="85"/>
        <v/>
      </c>
      <c r="D874" s="89" t="str">
        <f t="shared" ca="1" si="81"/>
        <v/>
      </c>
      <c r="E874" s="90" t="str">
        <f ca="1">+IF(D874&lt;&gt;"",D874*VLOOKUP(YEAR($C874),'Proyecciones DTF'!$B$4:$Y$112,3),"")</f>
        <v/>
      </c>
      <c r="F874" s="90" t="str">
        <f t="shared" ca="1" si="82"/>
        <v/>
      </c>
      <c r="G874" s="89" t="str">
        <f t="shared" ca="1" si="83"/>
        <v/>
      </c>
      <c r="H874" s="90" t="str">
        <f ca="1">+IF(G874&lt;&gt;"",G874/(COUNT(C874:$C$1217)),"")</f>
        <v/>
      </c>
      <c r="I874" s="89" t="str">
        <f t="shared" ca="1" si="86"/>
        <v/>
      </c>
    </row>
    <row r="875" spans="1:9" x14ac:dyDescent="0.25">
      <c r="A875" s="31">
        <v>858</v>
      </c>
      <c r="B875" s="81" t="str">
        <f t="shared" ca="1" si="84"/>
        <v/>
      </c>
      <c r="C875" s="82" t="str">
        <f t="shared" ca="1" si="85"/>
        <v/>
      </c>
      <c r="D875" s="89" t="str">
        <f t="shared" ca="1" si="81"/>
        <v/>
      </c>
      <c r="E875" s="90" t="str">
        <f ca="1">+IF(D875&lt;&gt;"",D875*VLOOKUP(YEAR($C875),'Proyecciones DTF'!$B$4:$Y$112,3),"")</f>
        <v/>
      </c>
      <c r="F875" s="90" t="str">
        <f t="shared" ca="1" si="82"/>
        <v/>
      </c>
      <c r="G875" s="89" t="str">
        <f t="shared" ca="1" si="83"/>
        <v/>
      </c>
      <c r="H875" s="90" t="str">
        <f ca="1">+IF(G875&lt;&gt;"",G875/(COUNT(C875:$C$1217)),"")</f>
        <v/>
      </c>
      <c r="I875" s="89" t="str">
        <f t="shared" ca="1" si="86"/>
        <v/>
      </c>
    </row>
    <row r="876" spans="1:9" x14ac:dyDescent="0.25">
      <c r="A876" s="31">
        <v>859</v>
      </c>
      <c r="B876" s="81" t="str">
        <f t="shared" ca="1" si="84"/>
        <v/>
      </c>
      <c r="C876" s="82" t="str">
        <f t="shared" ca="1" si="85"/>
        <v/>
      </c>
      <c r="D876" s="89" t="str">
        <f t="shared" ca="1" si="81"/>
        <v/>
      </c>
      <c r="E876" s="90" t="str">
        <f ca="1">+IF(D876&lt;&gt;"",D876*VLOOKUP(YEAR($C876),'Proyecciones DTF'!$B$4:$Y$112,3),"")</f>
        <v/>
      </c>
      <c r="F876" s="90" t="str">
        <f t="shared" ca="1" si="82"/>
        <v/>
      </c>
      <c r="G876" s="89" t="str">
        <f t="shared" ca="1" si="83"/>
        <v/>
      </c>
      <c r="H876" s="90" t="str">
        <f ca="1">+IF(G876&lt;&gt;"",G876/(COUNT(C876:$C$1217)),"")</f>
        <v/>
      </c>
      <c r="I876" s="89" t="str">
        <f t="shared" ca="1" si="86"/>
        <v/>
      </c>
    </row>
    <row r="877" spans="1:9" x14ac:dyDescent="0.25">
      <c r="A877" s="31">
        <v>860</v>
      </c>
      <c r="B877" s="81" t="str">
        <f t="shared" ca="1" si="84"/>
        <v/>
      </c>
      <c r="C877" s="82" t="str">
        <f t="shared" ca="1" si="85"/>
        <v/>
      </c>
      <c r="D877" s="89" t="str">
        <f t="shared" ca="1" si="81"/>
        <v/>
      </c>
      <c r="E877" s="90" t="str">
        <f ca="1">+IF(D877&lt;&gt;"",D877*VLOOKUP(YEAR($C877),'Proyecciones DTF'!$B$4:$Y$112,3),"")</f>
        <v/>
      </c>
      <c r="F877" s="90" t="str">
        <f t="shared" ca="1" si="82"/>
        <v/>
      </c>
      <c r="G877" s="89" t="str">
        <f t="shared" ca="1" si="83"/>
        <v/>
      </c>
      <c r="H877" s="90" t="str">
        <f ca="1">+IF(G877&lt;&gt;"",G877/(COUNT(C877:$C$1217)),"")</f>
        <v/>
      </c>
      <c r="I877" s="89" t="str">
        <f t="shared" ca="1" si="86"/>
        <v/>
      </c>
    </row>
    <row r="878" spans="1:9" x14ac:dyDescent="0.25">
      <c r="A878" s="31">
        <v>861</v>
      </c>
      <c r="B878" s="81" t="str">
        <f t="shared" ca="1" si="84"/>
        <v/>
      </c>
      <c r="C878" s="82" t="str">
        <f t="shared" ca="1" si="85"/>
        <v/>
      </c>
      <c r="D878" s="89" t="str">
        <f t="shared" ca="1" si="81"/>
        <v/>
      </c>
      <c r="E878" s="90" t="str">
        <f ca="1">+IF(D878&lt;&gt;"",D878*VLOOKUP(YEAR($C878),'Proyecciones DTF'!$B$4:$Y$112,3),"")</f>
        <v/>
      </c>
      <c r="F878" s="90" t="str">
        <f t="shared" ca="1" si="82"/>
        <v/>
      </c>
      <c r="G878" s="89" t="str">
        <f t="shared" ca="1" si="83"/>
        <v/>
      </c>
      <c r="H878" s="90" t="str">
        <f ca="1">+IF(G878&lt;&gt;"",G878/(COUNT(C878:$C$1217)),"")</f>
        <v/>
      </c>
      <c r="I878" s="89" t="str">
        <f t="shared" ca="1" si="86"/>
        <v/>
      </c>
    </row>
    <row r="879" spans="1:9" x14ac:dyDescent="0.25">
      <c r="A879" s="31">
        <v>862</v>
      </c>
      <c r="B879" s="81" t="str">
        <f t="shared" ca="1" si="84"/>
        <v/>
      </c>
      <c r="C879" s="82" t="str">
        <f t="shared" ca="1" si="85"/>
        <v/>
      </c>
      <c r="D879" s="89" t="str">
        <f t="shared" ca="1" si="81"/>
        <v/>
      </c>
      <c r="E879" s="90" t="str">
        <f ca="1">+IF(D879&lt;&gt;"",D879*VLOOKUP(YEAR($C879),'Proyecciones DTF'!$B$4:$Y$112,3),"")</f>
        <v/>
      </c>
      <c r="F879" s="90" t="str">
        <f t="shared" ca="1" si="82"/>
        <v/>
      </c>
      <c r="G879" s="89" t="str">
        <f t="shared" ca="1" si="83"/>
        <v/>
      </c>
      <c r="H879" s="90" t="str">
        <f ca="1">+IF(G879&lt;&gt;"",G879/(COUNT(C879:$C$1217)),"")</f>
        <v/>
      </c>
      <c r="I879" s="89" t="str">
        <f t="shared" ca="1" si="86"/>
        <v/>
      </c>
    </row>
    <row r="880" spans="1:9" x14ac:dyDescent="0.25">
      <c r="A880" s="31">
        <v>863</v>
      </c>
      <c r="B880" s="81" t="str">
        <f t="shared" ca="1" si="84"/>
        <v/>
      </c>
      <c r="C880" s="82" t="str">
        <f t="shared" ca="1" si="85"/>
        <v/>
      </c>
      <c r="D880" s="89" t="str">
        <f t="shared" ca="1" si="81"/>
        <v/>
      </c>
      <c r="E880" s="90" t="str">
        <f ca="1">+IF(D880&lt;&gt;"",D880*VLOOKUP(YEAR($C880),'Proyecciones DTF'!$B$4:$Y$112,3),"")</f>
        <v/>
      </c>
      <c r="F880" s="90" t="str">
        <f t="shared" ca="1" si="82"/>
        <v/>
      </c>
      <c r="G880" s="89" t="str">
        <f t="shared" ca="1" si="83"/>
        <v/>
      </c>
      <c r="H880" s="90" t="str">
        <f ca="1">+IF(G880&lt;&gt;"",G880/(COUNT(C880:$C$1217)),"")</f>
        <v/>
      </c>
      <c r="I880" s="89" t="str">
        <f t="shared" ca="1" si="86"/>
        <v/>
      </c>
    </row>
    <row r="881" spans="1:9" x14ac:dyDescent="0.25">
      <c r="A881" s="31">
        <v>864</v>
      </c>
      <c r="B881" s="81" t="str">
        <f t="shared" ca="1" si="84"/>
        <v/>
      </c>
      <c r="C881" s="82" t="str">
        <f t="shared" ca="1" si="85"/>
        <v/>
      </c>
      <c r="D881" s="89" t="str">
        <f t="shared" ca="1" si="81"/>
        <v/>
      </c>
      <c r="E881" s="90" t="str">
        <f ca="1">+IF(D881&lt;&gt;"",D881*VLOOKUP(YEAR($C881),'Proyecciones DTF'!$B$4:$Y$112,3),"")</f>
        <v/>
      </c>
      <c r="F881" s="90" t="str">
        <f t="shared" ca="1" si="82"/>
        <v/>
      </c>
      <c r="G881" s="89" t="str">
        <f t="shared" ca="1" si="83"/>
        <v/>
      </c>
      <c r="H881" s="90" t="str">
        <f ca="1">+IF(G881&lt;&gt;"",G881/(COUNT(C881:$C$1217)),"")</f>
        <v/>
      </c>
      <c r="I881" s="89" t="str">
        <f t="shared" ca="1" si="86"/>
        <v/>
      </c>
    </row>
    <row r="882" spans="1:9" x14ac:dyDescent="0.25">
      <c r="A882" s="31">
        <v>865</v>
      </c>
      <c r="B882" s="81" t="str">
        <f t="shared" ca="1" si="84"/>
        <v/>
      </c>
      <c r="C882" s="82" t="str">
        <f t="shared" ca="1" si="85"/>
        <v/>
      </c>
      <c r="D882" s="89" t="str">
        <f t="shared" ca="1" si="81"/>
        <v/>
      </c>
      <c r="E882" s="90" t="str">
        <f ca="1">+IF(D882&lt;&gt;"",D882*VLOOKUP(YEAR($C882),'Proyecciones DTF'!$B$4:$Y$112,3),"")</f>
        <v/>
      </c>
      <c r="F882" s="90" t="str">
        <f t="shared" ca="1" si="82"/>
        <v/>
      </c>
      <c r="G882" s="89" t="str">
        <f t="shared" ca="1" si="83"/>
        <v/>
      </c>
      <c r="H882" s="90" t="str">
        <f ca="1">+IF(G882&lt;&gt;"",G882/(COUNT(C882:$C$1217)),"")</f>
        <v/>
      </c>
      <c r="I882" s="89" t="str">
        <f t="shared" ca="1" si="86"/>
        <v/>
      </c>
    </row>
    <row r="883" spans="1:9" x14ac:dyDescent="0.25">
      <c r="A883" s="31">
        <v>866</v>
      </c>
      <c r="B883" s="81" t="str">
        <f t="shared" ca="1" si="84"/>
        <v/>
      </c>
      <c r="C883" s="82" t="str">
        <f t="shared" ca="1" si="85"/>
        <v/>
      </c>
      <c r="D883" s="89" t="str">
        <f t="shared" ca="1" si="81"/>
        <v/>
      </c>
      <c r="E883" s="90" t="str">
        <f ca="1">+IF(D883&lt;&gt;"",D883*VLOOKUP(YEAR($C883),'Proyecciones DTF'!$B$4:$Y$112,3),"")</f>
        <v/>
      </c>
      <c r="F883" s="90" t="str">
        <f t="shared" ca="1" si="82"/>
        <v/>
      </c>
      <c r="G883" s="89" t="str">
        <f t="shared" ca="1" si="83"/>
        <v/>
      </c>
      <c r="H883" s="90" t="str">
        <f ca="1">+IF(G883&lt;&gt;"",G883/(COUNT(C883:$C$1217)),"")</f>
        <v/>
      </c>
      <c r="I883" s="89" t="str">
        <f t="shared" ca="1" si="86"/>
        <v/>
      </c>
    </row>
    <row r="884" spans="1:9" x14ac:dyDescent="0.25">
      <c r="A884" s="31">
        <v>867</v>
      </c>
      <c r="B884" s="81" t="str">
        <f t="shared" ca="1" si="84"/>
        <v/>
      </c>
      <c r="C884" s="82" t="str">
        <f t="shared" ca="1" si="85"/>
        <v/>
      </c>
      <c r="D884" s="89" t="str">
        <f t="shared" ca="1" si="81"/>
        <v/>
      </c>
      <c r="E884" s="90" t="str">
        <f ca="1">+IF(D884&lt;&gt;"",D884*VLOOKUP(YEAR($C884),'Proyecciones DTF'!$B$4:$Y$112,3),"")</f>
        <v/>
      </c>
      <c r="F884" s="90" t="str">
        <f t="shared" ca="1" si="82"/>
        <v/>
      </c>
      <c r="G884" s="89" t="str">
        <f t="shared" ca="1" si="83"/>
        <v/>
      </c>
      <c r="H884" s="90" t="str">
        <f ca="1">+IF(G884&lt;&gt;"",G884/(COUNT(C884:$C$1217)),"")</f>
        <v/>
      </c>
      <c r="I884" s="89" t="str">
        <f t="shared" ca="1" si="86"/>
        <v/>
      </c>
    </row>
    <row r="885" spans="1:9" x14ac:dyDescent="0.25">
      <c r="A885" s="31">
        <v>868</v>
      </c>
      <c r="B885" s="81" t="str">
        <f t="shared" ca="1" si="84"/>
        <v/>
      </c>
      <c r="C885" s="82" t="str">
        <f t="shared" ca="1" si="85"/>
        <v/>
      </c>
      <c r="D885" s="89" t="str">
        <f t="shared" ca="1" si="81"/>
        <v/>
      </c>
      <c r="E885" s="90" t="str">
        <f ca="1">+IF(D885&lt;&gt;"",D885*VLOOKUP(YEAR($C885),'Proyecciones DTF'!$B$4:$Y$112,3),"")</f>
        <v/>
      </c>
      <c r="F885" s="90" t="str">
        <f t="shared" ca="1" si="82"/>
        <v/>
      </c>
      <c r="G885" s="89" t="str">
        <f t="shared" ca="1" si="83"/>
        <v/>
      </c>
      <c r="H885" s="90" t="str">
        <f ca="1">+IF(G885&lt;&gt;"",G885/(COUNT(C885:$C$1217)),"")</f>
        <v/>
      </c>
      <c r="I885" s="89" t="str">
        <f t="shared" ca="1" si="86"/>
        <v/>
      </c>
    </row>
    <row r="886" spans="1:9" x14ac:dyDescent="0.25">
      <c r="A886" s="31">
        <v>869</v>
      </c>
      <c r="B886" s="81" t="str">
        <f t="shared" ca="1" si="84"/>
        <v/>
      </c>
      <c r="C886" s="82" t="str">
        <f t="shared" ca="1" si="85"/>
        <v/>
      </c>
      <c r="D886" s="89" t="str">
        <f t="shared" ca="1" si="81"/>
        <v/>
      </c>
      <c r="E886" s="90" t="str">
        <f ca="1">+IF(D886&lt;&gt;"",D886*VLOOKUP(YEAR($C886),'Proyecciones DTF'!$B$4:$Y$112,3),"")</f>
        <v/>
      </c>
      <c r="F886" s="90" t="str">
        <f t="shared" ca="1" si="82"/>
        <v/>
      </c>
      <c r="G886" s="89" t="str">
        <f t="shared" ca="1" si="83"/>
        <v/>
      </c>
      <c r="H886" s="90" t="str">
        <f ca="1">+IF(G886&lt;&gt;"",G886/(COUNT(C886:$C$1217)),"")</f>
        <v/>
      </c>
      <c r="I886" s="89" t="str">
        <f t="shared" ca="1" si="86"/>
        <v/>
      </c>
    </row>
    <row r="887" spans="1:9" x14ac:dyDescent="0.25">
      <c r="A887" s="31">
        <v>870</v>
      </c>
      <c r="B887" s="81" t="str">
        <f t="shared" ca="1" si="84"/>
        <v/>
      </c>
      <c r="C887" s="82" t="str">
        <f t="shared" ca="1" si="85"/>
        <v/>
      </c>
      <c r="D887" s="89" t="str">
        <f t="shared" ca="1" si="81"/>
        <v/>
      </c>
      <c r="E887" s="90" t="str">
        <f ca="1">+IF(D887&lt;&gt;"",D887*VLOOKUP(YEAR($C887),'Proyecciones DTF'!$B$4:$Y$112,3),"")</f>
        <v/>
      </c>
      <c r="F887" s="90" t="str">
        <f t="shared" ca="1" si="82"/>
        <v/>
      </c>
      <c r="G887" s="89" t="str">
        <f t="shared" ca="1" si="83"/>
        <v/>
      </c>
      <c r="H887" s="90" t="str">
        <f ca="1">+IF(G887&lt;&gt;"",G887/(COUNT(C887:$C$1217)),"")</f>
        <v/>
      </c>
      <c r="I887" s="89" t="str">
        <f t="shared" ca="1" si="86"/>
        <v/>
      </c>
    </row>
    <row r="888" spans="1:9" x14ac:dyDescent="0.25">
      <c r="A888" s="31">
        <v>871</v>
      </c>
      <c r="B888" s="81" t="str">
        <f t="shared" ca="1" si="84"/>
        <v/>
      </c>
      <c r="C888" s="82" t="str">
        <f t="shared" ca="1" si="85"/>
        <v/>
      </c>
      <c r="D888" s="89" t="str">
        <f t="shared" ca="1" si="81"/>
        <v/>
      </c>
      <c r="E888" s="90" t="str">
        <f ca="1">+IF(D888&lt;&gt;"",D888*VLOOKUP(YEAR($C888),'Proyecciones DTF'!$B$4:$Y$112,3),"")</f>
        <v/>
      </c>
      <c r="F888" s="90" t="str">
        <f t="shared" ca="1" si="82"/>
        <v/>
      </c>
      <c r="G888" s="89" t="str">
        <f t="shared" ca="1" si="83"/>
        <v/>
      </c>
      <c r="H888" s="90" t="str">
        <f ca="1">+IF(G888&lt;&gt;"",G888/(COUNT(C888:$C$1217)),"")</f>
        <v/>
      </c>
      <c r="I888" s="89" t="str">
        <f t="shared" ca="1" si="86"/>
        <v/>
      </c>
    </row>
    <row r="889" spans="1:9" x14ac:dyDescent="0.25">
      <c r="A889" s="31">
        <v>872</v>
      </c>
      <c r="B889" s="81" t="str">
        <f t="shared" ca="1" si="84"/>
        <v/>
      </c>
      <c r="C889" s="82" t="str">
        <f t="shared" ca="1" si="85"/>
        <v/>
      </c>
      <c r="D889" s="89" t="str">
        <f t="shared" ca="1" si="81"/>
        <v/>
      </c>
      <c r="E889" s="90" t="str">
        <f ca="1">+IF(D889&lt;&gt;"",D889*VLOOKUP(YEAR($C889),'Proyecciones DTF'!$B$4:$Y$112,3),"")</f>
        <v/>
      </c>
      <c r="F889" s="90" t="str">
        <f t="shared" ca="1" si="82"/>
        <v/>
      </c>
      <c r="G889" s="89" t="str">
        <f t="shared" ca="1" si="83"/>
        <v/>
      </c>
      <c r="H889" s="90" t="str">
        <f ca="1">+IF(G889&lt;&gt;"",G889/(COUNT(C889:$C$1217)),"")</f>
        <v/>
      </c>
      <c r="I889" s="89" t="str">
        <f t="shared" ca="1" si="86"/>
        <v/>
      </c>
    </row>
    <row r="890" spans="1:9" x14ac:dyDescent="0.25">
      <c r="A890" s="31">
        <v>873</v>
      </c>
      <c r="B890" s="81" t="str">
        <f t="shared" ca="1" si="84"/>
        <v/>
      </c>
      <c r="C890" s="82" t="str">
        <f t="shared" ca="1" si="85"/>
        <v/>
      </c>
      <c r="D890" s="89" t="str">
        <f t="shared" ca="1" si="81"/>
        <v/>
      </c>
      <c r="E890" s="90" t="str">
        <f ca="1">+IF(D890&lt;&gt;"",D890*VLOOKUP(YEAR($C890),'Proyecciones DTF'!$B$4:$Y$112,3),"")</f>
        <v/>
      </c>
      <c r="F890" s="90" t="str">
        <f t="shared" ca="1" si="82"/>
        <v/>
      </c>
      <c r="G890" s="89" t="str">
        <f t="shared" ca="1" si="83"/>
        <v/>
      </c>
      <c r="H890" s="90" t="str">
        <f ca="1">+IF(G890&lt;&gt;"",G890/(COUNT(C890:$C$1217)),"")</f>
        <v/>
      </c>
      <c r="I890" s="89" t="str">
        <f t="shared" ca="1" si="86"/>
        <v/>
      </c>
    </row>
    <row r="891" spans="1:9" x14ac:dyDescent="0.25">
      <c r="A891" s="31">
        <v>874</v>
      </c>
      <c r="B891" s="81" t="str">
        <f t="shared" ca="1" si="84"/>
        <v/>
      </c>
      <c r="C891" s="82" t="str">
        <f t="shared" ca="1" si="85"/>
        <v/>
      </c>
      <c r="D891" s="89" t="str">
        <f t="shared" ca="1" si="81"/>
        <v/>
      </c>
      <c r="E891" s="90" t="str">
        <f ca="1">+IF(D891&lt;&gt;"",D891*VLOOKUP(YEAR($C891),'Proyecciones DTF'!$B$4:$Y$112,3),"")</f>
        <v/>
      </c>
      <c r="F891" s="90" t="str">
        <f t="shared" ca="1" si="82"/>
        <v/>
      </c>
      <c r="G891" s="89" t="str">
        <f t="shared" ca="1" si="83"/>
        <v/>
      </c>
      <c r="H891" s="90" t="str">
        <f ca="1">+IF(G891&lt;&gt;"",G891/(COUNT(C891:$C$1217)),"")</f>
        <v/>
      </c>
      <c r="I891" s="89" t="str">
        <f t="shared" ca="1" si="86"/>
        <v/>
      </c>
    </row>
    <row r="892" spans="1:9" x14ac:dyDescent="0.25">
      <c r="A892" s="31">
        <v>875</v>
      </c>
      <c r="B892" s="81" t="str">
        <f t="shared" ca="1" si="84"/>
        <v/>
      </c>
      <c r="C892" s="82" t="str">
        <f t="shared" ca="1" si="85"/>
        <v/>
      </c>
      <c r="D892" s="89" t="str">
        <f t="shared" ca="1" si="81"/>
        <v/>
      </c>
      <c r="E892" s="90" t="str">
        <f ca="1">+IF(D892&lt;&gt;"",D892*VLOOKUP(YEAR($C892),'Proyecciones DTF'!$B$4:$Y$112,3),"")</f>
        <v/>
      </c>
      <c r="F892" s="90" t="str">
        <f t="shared" ca="1" si="82"/>
        <v/>
      </c>
      <c r="G892" s="89" t="str">
        <f t="shared" ca="1" si="83"/>
        <v/>
      </c>
      <c r="H892" s="90" t="str">
        <f ca="1">+IF(G892&lt;&gt;"",G892/(COUNT(C892:$C$1217)),"")</f>
        <v/>
      </c>
      <c r="I892" s="89" t="str">
        <f t="shared" ca="1" si="86"/>
        <v/>
      </c>
    </row>
    <row r="893" spans="1:9" x14ac:dyDescent="0.25">
      <c r="A893" s="31">
        <v>876</v>
      </c>
      <c r="B893" s="81" t="str">
        <f t="shared" ca="1" si="84"/>
        <v/>
      </c>
      <c r="C893" s="82" t="str">
        <f t="shared" ca="1" si="85"/>
        <v/>
      </c>
      <c r="D893" s="89" t="str">
        <f t="shared" ca="1" si="81"/>
        <v/>
      </c>
      <c r="E893" s="90" t="str">
        <f ca="1">+IF(D893&lt;&gt;"",D893*VLOOKUP(YEAR($C893),'Proyecciones DTF'!$B$4:$Y$112,3),"")</f>
        <v/>
      </c>
      <c r="F893" s="90" t="str">
        <f t="shared" ca="1" si="82"/>
        <v/>
      </c>
      <c r="G893" s="89" t="str">
        <f t="shared" ca="1" si="83"/>
        <v/>
      </c>
      <c r="H893" s="90" t="str">
        <f ca="1">+IF(G893&lt;&gt;"",G893/(COUNT(C893:$C$1217)),"")</f>
        <v/>
      </c>
      <c r="I893" s="89" t="str">
        <f t="shared" ca="1" si="86"/>
        <v/>
      </c>
    </row>
    <row r="894" spans="1:9" x14ac:dyDescent="0.25">
      <c r="A894" s="31">
        <v>877</v>
      </c>
      <c r="B894" s="81" t="str">
        <f t="shared" ca="1" si="84"/>
        <v/>
      </c>
      <c r="C894" s="82" t="str">
        <f t="shared" ca="1" si="85"/>
        <v/>
      </c>
      <c r="D894" s="89" t="str">
        <f t="shared" ca="1" si="81"/>
        <v/>
      </c>
      <c r="E894" s="90" t="str">
        <f ca="1">+IF(D894&lt;&gt;"",D894*VLOOKUP(YEAR($C894),'Proyecciones DTF'!$B$4:$Y$112,3),"")</f>
        <v/>
      </c>
      <c r="F894" s="90" t="str">
        <f t="shared" ca="1" si="82"/>
        <v/>
      </c>
      <c r="G894" s="89" t="str">
        <f t="shared" ca="1" si="83"/>
        <v/>
      </c>
      <c r="H894" s="90" t="str">
        <f ca="1">+IF(G894&lt;&gt;"",G894/(COUNT(C894:$C$1217)),"")</f>
        <v/>
      </c>
      <c r="I894" s="89" t="str">
        <f t="shared" ca="1" si="86"/>
        <v/>
      </c>
    </row>
    <row r="895" spans="1:9" x14ac:dyDescent="0.25">
      <c r="A895" s="31">
        <v>878</v>
      </c>
      <c r="B895" s="81" t="str">
        <f t="shared" ca="1" si="84"/>
        <v/>
      </c>
      <c r="C895" s="82" t="str">
        <f t="shared" ca="1" si="85"/>
        <v/>
      </c>
      <c r="D895" s="89" t="str">
        <f t="shared" ca="1" si="81"/>
        <v/>
      </c>
      <c r="E895" s="90" t="str">
        <f ca="1">+IF(D895&lt;&gt;"",D895*VLOOKUP(YEAR($C895),'Proyecciones DTF'!$B$4:$Y$112,3),"")</f>
        <v/>
      </c>
      <c r="F895" s="90" t="str">
        <f t="shared" ca="1" si="82"/>
        <v/>
      </c>
      <c r="G895" s="89" t="str">
        <f t="shared" ca="1" si="83"/>
        <v/>
      </c>
      <c r="H895" s="90" t="str">
        <f ca="1">+IF(G895&lt;&gt;"",G895/(COUNT(C895:$C$1217)),"")</f>
        <v/>
      </c>
      <c r="I895" s="89" t="str">
        <f t="shared" ca="1" si="86"/>
        <v/>
      </c>
    </row>
    <row r="896" spans="1:9" x14ac:dyDescent="0.25">
      <c r="A896" s="31">
        <v>879</v>
      </c>
      <c r="B896" s="81" t="str">
        <f t="shared" ca="1" si="84"/>
        <v/>
      </c>
      <c r="C896" s="82" t="str">
        <f t="shared" ca="1" si="85"/>
        <v/>
      </c>
      <c r="D896" s="89" t="str">
        <f t="shared" ca="1" si="81"/>
        <v/>
      </c>
      <c r="E896" s="90" t="str">
        <f ca="1">+IF(D896&lt;&gt;"",D896*VLOOKUP(YEAR($C896),'Proyecciones DTF'!$B$4:$Y$112,3),"")</f>
        <v/>
      </c>
      <c r="F896" s="90" t="str">
        <f t="shared" ca="1" si="82"/>
        <v/>
      </c>
      <c r="G896" s="89" t="str">
        <f t="shared" ca="1" si="83"/>
        <v/>
      </c>
      <c r="H896" s="90" t="str">
        <f ca="1">+IF(G896&lt;&gt;"",G896/(COUNT(C896:$C$1217)),"")</f>
        <v/>
      </c>
      <c r="I896" s="89" t="str">
        <f t="shared" ca="1" si="86"/>
        <v/>
      </c>
    </row>
    <row r="897" spans="1:9" x14ac:dyDescent="0.25">
      <c r="A897" s="31">
        <v>880</v>
      </c>
      <c r="B897" s="81" t="str">
        <f t="shared" ca="1" si="84"/>
        <v/>
      </c>
      <c r="C897" s="82" t="str">
        <f t="shared" ca="1" si="85"/>
        <v/>
      </c>
      <c r="D897" s="89" t="str">
        <f t="shared" ca="1" si="81"/>
        <v/>
      </c>
      <c r="E897" s="90" t="str">
        <f ca="1">+IF(D897&lt;&gt;"",D897*VLOOKUP(YEAR($C897),'Proyecciones DTF'!$B$4:$Y$112,3),"")</f>
        <v/>
      </c>
      <c r="F897" s="90" t="str">
        <f t="shared" ca="1" si="82"/>
        <v/>
      </c>
      <c r="G897" s="89" t="str">
        <f t="shared" ca="1" si="83"/>
        <v/>
      </c>
      <c r="H897" s="90" t="str">
        <f ca="1">+IF(G897&lt;&gt;"",G897/(COUNT(C897:$C$1217)),"")</f>
        <v/>
      </c>
      <c r="I897" s="89" t="str">
        <f t="shared" ca="1" si="86"/>
        <v/>
      </c>
    </row>
    <row r="898" spans="1:9" x14ac:dyDescent="0.25">
      <c r="A898" s="31">
        <v>881</v>
      </c>
      <c r="B898" s="81" t="str">
        <f t="shared" ca="1" si="84"/>
        <v/>
      </c>
      <c r="C898" s="82" t="str">
        <f t="shared" ca="1" si="85"/>
        <v/>
      </c>
      <c r="D898" s="89" t="str">
        <f t="shared" ca="1" si="81"/>
        <v/>
      </c>
      <c r="E898" s="90" t="str">
        <f ca="1">+IF(D898&lt;&gt;"",D898*VLOOKUP(YEAR($C898),'Proyecciones DTF'!$B$4:$Y$112,3),"")</f>
        <v/>
      </c>
      <c r="F898" s="90" t="str">
        <f t="shared" ca="1" si="82"/>
        <v/>
      </c>
      <c r="G898" s="89" t="str">
        <f t="shared" ca="1" si="83"/>
        <v/>
      </c>
      <c r="H898" s="90" t="str">
        <f ca="1">+IF(G898&lt;&gt;"",G898/(COUNT(C898:$C$1217)),"")</f>
        <v/>
      </c>
      <c r="I898" s="89" t="str">
        <f t="shared" ca="1" si="86"/>
        <v/>
      </c>
    </row>
    <row r="899" spans="1:9" x14ac:dyDescent="0.25">
      <c r="A899" s="31">
        <v>882</v>
      </c>
      <c r="B899" s="81" t="str">
        <f t="shared" ca="1" si="84"/>
        <v/>
      </c>
      <c r="C899" s="82" t="str">
        <f t="shared" ca="1" si="85"/>
        <v/>
      </c>
      <c r="D899" s="89" t="str">
        <f t="shared" ca="1" si="81"/>
        <v/>
      </c>
      <c r="E899" s="90" t="str">
        <f ca="1">+IF(D899&lt;&gt;"",D899*VLOOKUP(YEAR($C899),'Proyecciones DTF'!$B$4:$Y$112,3),"")</f>
        <v/>
      </c>
      <c r="F899" s="90" t="str">
        <f t="shared" ca="1" si="82"/>
        <v/>
      </c>
      <c r="G899" s="89" t="str">
        <f t="shared" ca="1" si="83"/>
        <v/>
      </c>
      <c r="H899" s="90" t="str">
        <f ca="1">+IF(G899&lt;&gt;"",G899/(COUNT(C899:$C$1217)),"")</f>
        <v/>
      </c>
      <c r="I899" s="89" t="str">
        <f t="shared" ca="1" si="86"/>
        <v/>
      </c>
    </row>
    <row r="900" spans="1:9" x14ac:dyDescent="0.25">
      <c r="A900" s="31">
        <v>883</v>
      </c>
      <c r="B900" s="81" t="str">
        <f t="shared" ca="1" si="84"/>
        <v/>
      </c>
      <c r="C900" s="82" t="str">
        <f t="shared" ca="1" si="85"/>
        <v/>
      </c>
      <c r="D900" s="89" t="str">
        <f t="shared" ca="1" si="81"/>
        <v/>
      </c>
      <c r="E900" s="90" t="str">
        <f ca="1">+IF(D900&lt;&gt;"",D900*VLOOKUP(YEAR($C900),'Proyecciones DTF'!$B$4:$Y$112,3),"")</f>
        <v/>
      </c>
      <c r="F900" s="90" t="str">
        <f t="shared" ca="1" si="82"/>
        <v/>
      </c>
      <c r="G900" s="89" t="str">
        <f t="shared" ca="1" si="83"/>
        <v/>
      </c>
      <c r="H900" s="90" t="str">
        <f ca="1">+IF(G900&lt;&gt;"",G900/(COUNT(C900:$C$1217)),"")</f>
        <v/>
      </c>
      <c r="I900" s="89" t="str">
        <f t="shared" ca="1" si="86"/>
        <v/>
      </c>
    </row>
    <row r="901" spans="1:9" x14ac:dyDescent="0.25">
      <c r="A901" s="31">
        <v>884</v>
      </c>
      <c r="B901" s="81" t="str">
        <f t="shared" ca="1" si="84"/>
        <v/>
      </c>
      <c r="C901" s="82" t="str">
        <f t="shared" ca="1" si="85"/>
        <v/>
      </c>
      <c r="D901" s="89" t="str">
        <f t="shared" ca="1" si="81"/>
        <v/>
      </c>
      <c r="E901" s="90" t="str">
        <f ca="1">+IF(D901&lt;&gt;"",D901*VLOOKUP(YEAR($C901),'Proyecciones DTF'!$B$4:$Y$112,3),"")</f>
        <v/>
      </c>
      <c r="F901" s="90" t="str">
        <f t="shared" ca="1" si="82"/>
        <v/>
      </c>
      <c r="G901" s="89" t="str">
        <f t="shared" ca="1" si="83"/>
        <v/>
      </c>
      <c r="H901" s="90" t="str">
        <f ca="1">+IF(G901&lt;&gt;"",G901/(COUNT(C901:$C$1217)),"")</f>
        <v/>
      </c>
      <c r="I901" s="89" t="str">
        <f t="shared" ca="1" si="86"/>
        <v/>
      </c>
    </row>
    <row r="902" spans="1:9" x14ac:dyDescent="0.25">
      <c r="A902" s="31">
        <v>885</v>
      </c>
      <c r="B902" s="81" t="str">
        <f t="shared" ca="1" si="84"/>
        <v/>
      </c>
      <c r="C902" s="82" t="str">
        <f t="shared" ca="1" si="85"/>
        <v/>
      </c>
      <c r="D902" s="89" t="str">
        <f t="shared" ca="1" si="81"/>
        <v/>
      </c>
      <c r="E902" s="90" t="str">
        <f ca="1">+IF(D902&lt;&gt;"",D902*VLOOKUP(YEAR($C902),'Proyecciones DTF'!$B$4:$Y$112,3),"")</f>
        <v/>
      </c>
      <c r="F902" s="90" t="str">
        <f t="shared" ca="1" si="82"/>
        <v/>
      </c>
      <c r="G902" s="89" t="str">
        <f t="shared" ca="1" si="83"/>
        <v/>
      </c>
      <c r="H902" s="90" t="str">
        <f ca="1">+IF(G902&lt;&gt;"",G902/(COUNT(C902:$C$1217)),"")</f>
        <v/>
      </c>
      <c r="I902" s="89" t="str">
        <f t="shared" ca="1" si="86"/>
        <v/>
      </c>
    </row>
    <row r="903" spans="1:9" x14ac:dyDescent="0.25">
      <c r="A903" s="31">
        <v>886</v>
      </c>
      <c r="B903" s="81" t="str">
        <f t="shared" ca="1" si="84"/>
        <v/>
      </c>
      <c r="C903" s="82" t="str">
        <f t="shared" ca="1" si="85"/>
        <v/>
      </c>
      <c r="D903" s="89" t="str">
        <f t="shared" ca="1" si="81"/>
        <v/>
      </c>
      <c r="E903" s="90" t="str">
        <f ca="1">+IF(D903&lt;&gt;"",D903*VLOOKUP(YEAR($C903),'Proyecciones DTF'!$B$4:$Y$112,3),"")</f>
        <v/>
      </c>
      <c r="F903" s="90" t="str">
        <f t="shared" ca="1" si="82"/>
        <v/>
      </c>
      <c r="G903" s="89" t="str">
        <f t="shared" ca="1" si="83"/>
        <v/>
      </c>
      <c r="H903" s="90" t="str">
        <f ca="1">+IF(G903&lt;&gt;"",G903/(COUNT(C903:$C$1217)),"")</f>
        <v/>
      </c>
      <c r="I903" s="89" t="str">
        <f t="shared" ca="1" si="86"/>
        <v/>
      </c>
    </row>
    <row r="904" spans="1:9" x14ac:dyDescent="0.25">
      <c r="A904" s="31">
        <v>887</v>
      </c>
      <c r="B904" s="81" t="str">
        <f t="shared" ca="1" si="84"/>
        <v/>
      </c>
      <c r="C904" s="82" t="str">
        <f t="shared" ca="1" si="85"/>
        <v/>
      </c>
      <c r="D904" s="89" t="str">
        <f t="shared" ca="1" si="81"/>
        <v/>
      </c>
      <c r="E904" s="90" t="str">
        <f ca="1">+IF(D904&lt;&gt;"",D904*VLOOKUP(YEAR($C904),'Proyecciones DTF'!$B$4:$Y$112,3),"")</f>
        <v/>
      </c>
      <c r="F904" s="90" t="str">
        <f t="shared" ca="1" si="82"/>
        <v/>
      </c>
      <c r="G904" s="89" t="str">
        <f t="shared" ca="1" si="83"/>
        <v/>
      </c>
      <c r="H904" s="90" t="str">
        <f ca="1">+IF(G904&lt;&gt;"",G904/(COUNT(C904:$C$1217)),"")</f>
        <v/>
      </c>
      <c r="I904" s="89" t="str">
        <f t="shared" ca="1" si="86"/>
        <v/>
      </c>
    </row>
    <row r="905" spans="1:9" x14ac:dyDescent="0.25">
      <c r="A905" s="31">
        <v>888</v>
      </c>
      <c r="B905" s="81" t="str">
        <f t="shared" ca="1" si="84"/>
        <v/>
      </c>
      <c r="C905" s="82" t="str">
        <f t="shared" ca="1" si="85"/>
        <v/>
      </c>
      <c r="D905" s="89" t="str">
        <f t="shared" ca="1" si="81"/>
        <v/>
      </c>
      <c r="E905" s="90" t="str">
        <f ca="1">+IF(D905&lt;&gt;"",D905*VLOOKUP(YEAR($C905),'Proyecciones DTF'!$B$4:$Y$112,3),"")</f>
        <v/>
      </c>
      <c r="F905" s="90" t="str">
        <f t="shared" ca="1" si="82"/>
        <v/>
      </c>
      <c r="G905" s="89" t="str">
        <f t="shared" ca="1" si="83"/>
        <v/>
      </c>
      <c r="H905" s="90" t="str">
        <f ca="1">+IF(G905&lt;&gt;"",G905/(COUNT(C905:$C$1217)),"")</f>
        <v/>
      </c>
      <c r="I905" s="89" t="str">
        <f t="shared" ca="1" si="86"/>
        <v/>
      </c>
    </row>
    <row r="906" spans="1:9" x14ac:dyDescent="0.25">
      <c r="A906" s="31">
        <v>889</v>
      </c>
      <c r="B906" s="81" t="str">
        <f t="shared" ca="1" si="84"/>
        <v/>
      </c>
      <c r="C906" s="82" t="str">
        <f t="shared" ca="1" si="85"/>
        <v/>
      </c>
      <c r="D906" s="89" t="str">
        <f t="shared" ca="1" si="81"/>
        <v/>
      </c>
      <c r="E906" s="90" t="str">
        <f ca="1">+IF(D906&lt;&gt;"",D906*VLOOKUP(YEAR($C906),'Proyecciones DTF'!$B$4:$Y$112,3),"")</f>
        <v/>
      </c>
      <c r="F906" s="90" t="str">
        <f t="shared" ca="1" si="82"/>
        <v/>
      </c>
      <c r="G906" s="89" t="str">
        <f t="shared" ca="1" si="83"/>
        <v/>
      </c>
      <c r="H906" s="90" t="str">
        <f ca="1">+IF(G906&lt;&gt;"",G906/(COUNT(C906:$C$1217)),"")</f>
        <v/>
      </c>
      <c r="I906" s="89" t="str">
        <f t="shared" ca="1" si="86"/>
        <v/>
      </c>
    </row>
    <row r="907" spans="1:9" x14ac:dyDescent="0.25">
      <c r="A907" s="31">
        <v>890</v>
      </c>
      <c r="B907" s="81" t="str">
        <f t="shared" ca="1" si="84"/>
        <v/>
      </c>
      <c r="C907" s="82" t="str">
        <f t="shared" ca="1" si="85"/>
        <v/>
      </c>
      <c r="D907" s="89" t="str">
        <f t="shared" ca="1" si="81"/>
        <v/>
      </c>
      <c r="E907" s="90" t="str">
        <f ca="1">+IF(D907&lt;&gt;"",D907*VLOOKUP(YEAR($C907),'Proyecciones DTF'!$B$4:$Y$112,3),"")</f>
        <v/>
      </c>
      <c r="F907" s="90" t="str">
        <f t="shared" ca="1" si="82"/>
        <v/>
      </c>
      <c r="G907" s="89" t="str">
        <f t="shared" ca="1" si="83"/>
        <v/>
      </c>
      <c r="H907" s="90" t="str">
        <f ca="1">+IF(G907&lt;&gt;"",G907/(COUNT(C907:$C$1217)),"")</f>
        <v/>
      </c>
      <c r="I907" s="89" t="str">
        <f t="shared" ca="1" si="86"/>
        <v/>
      </c>
    </row>
    <row r="908" spans="1:9" x14ac:dyDescent="0.25">
      <c r="A908" s="31">
        <v>891</v>
      </c>
      <c r="B908" s="81" t="str">
        <f t="shared" ca="1" si="84"/>
        <v/>
      </c>
      <c r="C908" s="82" t="str">
        <f t="shared" ca="1" si="85"/>
        <v/>
      </c>
      <c r="D908" s="89" t="str">
        <f t="shared" ca="1" si="81"/>
        <v/>
      </c>
      <c r="E908" s="90" t="str">
        <f ca="1">+IF(D908&lt;&gt;"",D908*VLOOKUP(YEAR($C908),'Proyecciones DTF'!$B$4:$Y$112,3),"")</f>
        <v/>
      </c>
      <c r="F908" s="90" t="str">
        <f t="shared" ca="1" si="82"/>
        <v/>
      </c>
      <c r="G908" s="89" t="str">
        <f t="shared" ca="1" si="83"/>
        <v/>
      </c>
      <c r="H908" s="90" t="str">
        <f ca="1">+IF(G908&lt;&gt;"",G908/(COUNT(C908:$C$1217)),"")</f>
        <v/>
      </c>
      <c r="I908" s="89" t="str">
        <f t="shared" ca="1" si="86"/>
        <v/>
      </c>
    </row>
    <row r="909" spans="1:9" x14ac:dyDescent="0.25">
      <c r="A909" s="31">
        <v>892</v>
      </c>
      <c r="B909" s="81" t="str">
        <f t="shared" ca="1" si="84"/>
        <v/>
      </c>
      <c r="C909" s="82" t="str">
        <f t="shared" ca="1" si="85"/>
        <v/>
      </c>
      <c r="D909" s="89" t="str">
        <f t="shared" ca="1" si="81"/>
        <v/>
      </c>
      <c r="E909" s="90" t="str">
        <f ca="1">+IF(D909&lt;&gt;"",D909*VLOOKUP(YEAR($C909),'Proyecciones DTF'!$B$4:$Y$112,3),"")</f>
        <v/>
      </c>
      <c r="F909" s="90" t="str">
        <f t="shared" ca="1" si="82"/>
        <v/>
      </c>
      <c r="G909" s="89" t="str">
        <f t="shared" ca="1" si="83"/>
        <v/>
      </c>
      <c r="H909" s="90" t="str">
        <f ca="1">+IF(G909&lt;&gt;"",G909/(COUNT(C909:$C$1217)),"")</f>
        <v/>
      </c>
      <c r="I909" s="89" t="str">
        <f t="shared" ca="1" si="86"/>
        <v/>
      </c>
    </row>
    <row r="910" spans="1:9" x14ac:dyDescent="0.25">
      <c r="A910" s="31">
        <v>893</v>
      </c>
      <c r="B910" s="81" t="str">
        <f t="shared" ca="1" si="84"/>
        <v/>
      </c>
      <c r="C910" s="82" t="str">
        <f t="shared" ca="1" si="85"/>
        <v/>
      </c>
      <c r="D910" s="89" t="str">
        <f t="shared" ca="1" si="81"/>
        <v/>
      </c>
      <c r="E910" s="90" t="str">
        <f ca="1">+IF(D910&lt;&gt;"",D910*VLOOKUP(YEAR($C910),'Proyecciones DTF'!$B$4:$Y$112,3),"")</f>
        <v/>
      </c>
      <c r="F910" s="90" t="str">
        <f t="shared" ca="1" si="82"/>
        <v/>
      </c>
      <c r="G910" s="89" t="str">
        <f t="shared" ca="1" si="83"/>
        <v/>
      </c>
      <c r="H910" s="90" t="str">
        <f ca="1">+IF(G910&lt;&gt;"",G910/(COUNT(C910:$C$1217)),"")</f>
        <v/>
      </c>
      <c r="I910" s="89" t="str">
        <f t="shared" ca="1" si="86"/>
        <v/>
      </c>
    </row>
    <row r="911" spans="1:9" x14ac:dyDescent="0.25">
      <c r="A911" s="31">
        <v>894</v>
      </c>
      <c r="B911" s="81" t="str">
        <f t="shared" ca="1" si="84"/>
        <v/>
      </c>
      <c r="C911" s="82" t="str">
        <f t="shared" ca="1" si="85"/>
        <v/>
      </c>
      <c r="D911" s="89" t="str">
        <f t="shared" ca="1" si="81"/>
        <v/>
      </c>
      <c r="E911" s="90" t="str">
        <f ca="1">+IF(D911&lt;&gt;"",D911*VLOOKUP(YEAR($C911),'Proyecciones DTF'!$B$4:$Y$112,3),"")</f>
        <v/>
      </c>
      <c r="F911" s="90" t="str">
        <f t="shared" ca="1" si="82"/>
        <v/>
      </c>
      <c r="G911" s="89" t="str">
        <f t="shared" ca="1" si="83"/>
        <v/>
      </c>
      <c r="H911" s="90" t="str">
        <f ca="1">+IF(G911&lt;&gt;"",G911/(COUNT(C911:$C$1217)),"")</f>
        <v/>
      </c>
      <c r="I911" s="89" t="str">
        <f t="shared" ca="1" si="86"/>
        <v/>
      </c>
    </row>
    <row r="912" spans="1:9" x14ac:dyDescent="0.25">
      <c r="A912" s="31">
        <v>895</v>
      </c>
      <c r="B912" s="81" t="str">
        <f t="shared" ca="1" si="84"/>
        <v/>
      </c>
      <c r="C912" s="82" t="str">
        <f t="shared" ca="1" si="85"/>
        <v/>
      </c>
      <c r="D912" s="89" t="str">
        <f t="shared" ca="1" si="81"/>
        <v/>
      </c>
      <c r="E912" s="90" t="str">
        <f ca="1">+IF(D912&lt;&gt;"",D912*VLOOKUP(YEAR($C912),'Proyecciones DTF'!$B$4:$Y$112,3),"")</f>
        <v/>
      </c>
      <c r="F912" s="90" t="str">
        <f t="shared" ca="1" si="82"/>
        <v/>
      </c>
      <c r="G912" s="89" t="str">
        <f t="shared" ca="1" si="83"/>
        <v/>
      </c>
      <c r="H912" s="90" t="str">
        <f ca="1">+IF(G912&lt;&gt;"",G912/(COUNT(C912:$C$1217)),"")</f>
        <v/>
      </c>
      <c r="I912" s="89" t="str">
        <f t="shared" ca="1" si="86"/>
        <v/>
      </c>
    </row>
    <row r="913" spans="1:9" x14ac:dyDescent="0.25">
      <c r="A913" s="31">
        <v>896</v>
      </c>
      <c r="B913" s="81" t="str">
        <f t="shared" ca="1" si="84"/>
        <v/>
      </c>
      <c r="C913" s="82" t="str">
        <f t="shared" ca="1" si="85"/>
        <v/>
      </c>
      <c r="D913" s="89" t="str">
        <f t="shared" ca="1" si="81"/>
        <v/>
      </c>
      <c r="E913" s="90" t="str">
        <f ca="1">+IF(D913&lt;&gt;"",D913*VLOOKUP(YEAR($C913),'Proyecciones DTF'!$B$4:$Y$112,3),"")</f>
        <v/>
      </c>
      <c r="F913" s="90" t="str">
        <f t="shared" ca="1" si="82"/>
        <v/>
      </c>
      <c r="G913" s="89" t="str">
        <f t="shared" ca="1" si="83"/>
        <v/>
      </c>
      <c r="H913" s="90" t="str">
        <f ca="1">+IF(G913&lt;&gt;"",G913/(COUNT(C913:$C$1217)),"")</f>
        <v/>
      </c>
      <c r="I913" s="89" t="str">
        <f t="shared" ca="1" si="86"/>
        <v/>
      </c>
    </row>
    <row r="914" spans="1:9" x14ac:dyDescent="0.25">
      <c r="A914" s="31">
        <v>897</v>
      </c>
      <c r="B914" s="81" t="str">
        <f t="shared" ca="1" si="84"/>
        <v/>
      </c>
      <c r="C914" s="82" t="str">
        <f t="shared" ca="1" si="85"/>
        <v/>
      </c>
      <c r="D914" s="89" t="str">
        <f t="shared" ca="1" si="81"/>
        <v/>
      </c>
      <c r="E914" s="90" t="str">
        <f ca="1">+IF(D914&lt;&gt;"",D914*VLOOKUP(YEAR($C914),'Proyecciones DTF'!$B$4:$Y$112,3),"")</f>
        <v/>
      </c>
      <c r="F914" s="90" t="str">
        <f t="shared" ca="1" si="82"/>
        <v/>
      </c>
      <c r="G914" s="89" t="str">
        <f t="shared" ca="1" si="83"/>
        <v/>
      </c>
      <c r="H914" s="90" t="str">
        <f ca="1">+IF(G914&lt;&gt;"",G914/(COUNT(C914:$C$1217)),"")</f>
        <v/>
      </c>
      <c r="I914" s="89" t="str">
        <f t="shared" ca="1" si="86"/>
        <v/>
      </c>
    </row>
    <row r="915" spans="1:9" x14ac:dyDescent="0.25">
      <c r="A915" s="31">
        <v>898</v>
      </c>
      <c r="B915" s="81" t="str">
        <f t="shared" ca="1" si="84"/>
        <v/>
      </c>
      <c r="C915" s="82" t="str">
        <f t="shared" ca="1" si="85"/>
        <v/>
      </c>
      <c r="D915" s="89" t="str">
        <f t="shared" ref="D915:D978" ca="1" si="87">+IF(C915&lt;&gt;"",I914,"")</f>
        <v/>
      </c>
      <c r="E915" s="90" t="str">
        <f ca="1">+IF(D915&lt;&gt;"",D915*VLOOKUP(YEAR($C915),'Proyecciones DTF'!$B$4:$Y$112,3),"")</f>
        <v/>
      </c>
      <c r="F915" s="90" t="str">
        <f t="shared" ref="F915:F978" ca="1" si="88">+IF(E915&lt;&gt;"",+E915*(1-$C$15),"")</f>
        <v/>
      </c>
      <c r="G915" s="89" t="str">
        <f t="shared" ref="G915:G978" ca="1" si="89">+IF(F915&lt;&gt;"",D915+F915,"")</f>
        <v/>
      </c>
      <c r="H915" s="90" t="str">
        <f ca="1">+IF(G915&lt;&gt;"",G915/(COUNT(C915:$C$1217)),"")</f>
        <v/>
      </c>
      <c r="I915" s="89" t="str">
        <f t="shared" ca="1" si="86"/>
        <v/>
      </c>
    </row>
    <row r="916" spans="1:9" x14ac:dyDescent="0.25">
      <c r="A916" s="31">
        <v>899</v>
      </c>
      <c r="B916" s="81" t="str">
        <f t="shared" ca="1" si="84"/>
        <v/>
      </c>
      <c r="C916" s="82" t="str">
        <f t="shared" ca="1" si="85"/>
        <v/>
      </c>
      <c r="D916" s="89" t="str">
        <f t="shared" ca="1" si="87"/>
        <v/>
      </c>
      <c r="E916" s="90" t="str">
        <f ca="1">+IF(D916&lt;&gt;"",D916*VLOOKUP(YEAR($C916),'Proyecciones DTF'!$B$4:$Y$112,3),"")</f>
        <v/>
      </c>
      <c r="F916" s="90" t="str">
        <f t="shared" ca="1" si="88"/>
        <v/>
      </c>
      <c r="G916" s="89" t="str">
        <f t="shared" ca="1" si="89"/>
        <v/>
      </c>
      <c r="H916" s="90" t="str">
        <f ca="1">+IF(G916&lt;&gt;"",G916/(COUNT(C916:$C$1217)),"")</f>
        <v/>
      </c>
      <c r="I916" s="89" t="str">
        <f t="shared" ca="1" si="86"/>
        <v/>
      </c>
    </row>
    <row r="917" spans="1:9" x14ac:dyDescent="0.25">
      <c r="A917" s="31">
        <v>900</v>
      </c>
      <c r="B917" s="81" t="str">
        <f t="shared" ref="B917:B980" ca="1" si="90">+IF(C917&lt;&gt;"",YEAR(C917),"")</f>
        <v/>
      </c>
      <c r="C917" s="82" t="str">
        <f t="shared" ref="C917:C980" ca="1" si="91">+IF(EOMONTH($C$1,A917)&lt;=EOMONTH($C$1,$C$4*12),EOMONTH($C$1,A917),"")</f>
        <v/>
      </c>
      <c r="D917" s="89" t="str">
        <f t="shared" ca="1" si="87"/>
        <v/>
      </c>
      <c r="E917" s="90" t="str">
        <f ca="1">+IF(D917&lt;&gt;"",D917*VLOOKUP(YEAR($C917),'Proyecciones DTF'!$B$4:$Y$112,3),"")</f>
        <v/>
      </c>
      <c r="F917" s="90" t="str">
        <f t="shared" ca="1" si="88"/>
        <v/>
      </c>
      <c r="G917" s="89" t="str">
        <f t="shared" ca="1" si="89"/>
        <v/>
      </c>
      <c r="H917" s="90" t="str">
        <f ca="1">+IF(G917&lt;&gt;"",G917/(COUNT(C917:$C$1217)),"")</f>
        <v/>
      </c>
      <c r="I917" s="89" t="str">
        <f t="shared" ref="I917:I980" ca="1" si="92">+IF(H917&lt;&gt;"",G917-H917,"")</f>
        <v/>
      </c>
    </row>
    <row r="918" spans="1:9" x14ac:dyDescent="0.25">
      <c r="A918" s="31">
        <v>901</v>
      </c>
      <c r="B918" s="81" t="str">
        <f t="shared" ca="1" si="90"/>
        <v/>
      </c>
      <c r="C918" s="82" t="str">
        <f t="shared" ca="1" si="91"/>
        <v/>
      </c>
      <c r="D918" s="89" t="str">
        <f t="shared" ca="1" si="87"/>
        <v/>
      </c>
      <c r="E918" s="90" t="str">
        <f ca="1">+IF(D918&lt;&gt;"",D918*VLOOKUP(YEAR($C918),'Proyecciones DTF'!$B$4:$Y$112,3),"")</f>
        <v/>
      </c>
      <c r="F918" s="90" t="str">
        <f t="shared" ca="1" si="88"/>
        <v/>
      </c>
      <c r="G918" s="89" t="str">
        <f t="shared" ca="1" si="89"/>
        <v/>
      </c>
      <c r="H918" s="90" t="str">
        <f ca="1">+IF(G918&lt;&gt;"",G918/(COUNT(C918:$C$1217)),"")</f>
        <v/>
      </c>
      <c r="I918" s="89" t="str">
        <f t="shared" ca="1" si="92"/>
        <v/>
      </c>
    </row>
    <row r="919" spans="1:9" x14ac:dyDescent="0.25">
      <c r="A919" s="31">
        <v>902</v>
      </c>
      <c r="B919" s="81" t="str">
        <f t="shared" ca="1" si="90"/>
        <v/>
      </c>
      <c r="C919" s="82" t="str">
        <f t="shared" ca="1" si="91"/>
        <v/>
      </c>
      <c r="D919" s="89" t="str">
        <f t="shared" ca="1" si="87"/>
        <v/>
      </c>
      <c r="E919" s="90" t="str">
        <f ca="1">+IF(D919&lt;&gt;"",D919*VLOOKUP(YEAR($C919),'Proyecciones DTF'!$B$4:$Y$112,3),"")</f>
        <v/>
      </c>
      <c r="F919" s="90" t="str">
        <f t="shared" ca="1" si="88"/>
        <v/>
      </c>
      <c r="G919" s="89" t="str">
        <f t="shared" ca="1" si="89"/>
        <v/>
      </c>
      <c r="H919" s="90" t="str">
        <f ca="1">+IF(G919&lt;&gt;"",G919/(COUNT(C919:$C$1217)),"")</f>
        <v/>
      </c>
      <c r="I919" s="89" t="str">
        <f t="shared" ca="1" si="92"/>
        <v/>
      </c>
    </row>
    <row r="920" spans="1:9" x14ac:dyDescent="0.25">
      <c r="A920" s="31">
        <v>903</v>
      </c>
      <c r="B920" s="81" t="str">
        <f t="shared" ca="1" si="90"/>
        <v/>
      </c>
      <c r="C920" s="82" t="str">
        <f t="shared" ca="1" si="91"/>
        <v/>
      </c>
      <c r="D920" s="89" t="str">
        <f t="shared" ca="1" si="87"/>
        <v/>
      </c>
      <c r="E920" s="90" t="str">
        <f ca="1">+IF(D920&lt;&gt;"",D920*VLOOKUP(YEAR($C920),'Proyecciones DTF'!$B$4:$Y$112,3),"")</f>
        <v/>
      </c>
      <c r="F920" s="90" t="str">
        <f t="shared" ca="1" si="88"/>
        <v/>
      </c>
      <c r="G920" s="89" t="str">
        <f t="shared" ca="1" si="89"/>
        <v/>
      </c>
      <c r="H920" s="90" t="str">
        <f ca="1">+IF(G920&lt;&gt;"",G920/(COUNT(C920:$C$1217)),"")</f>
        <v/>
      </c>
      <c r="I920" s="89" t="str">
        <f t="shared" ca="1" si="92"/>
        <v/>
      </c>
    </row>
    <row r="921" spans="1:9" x14ac:dyDescent="0.25">
      <c r="A921" s="31">
        <v>904</v>
      </c>
      <c r="B921" s="81" t="str">
        <f t="shared" ca="1" si="90"/>
        <v/>
      </c>
      <c r="C921" s="82" t="str">
        <f t="shared" ca="1" si="91"/>
        <v/>
      </c>
      <c r="D921" s="89" t="str">
        <f t="shared" ca="1" si="87"/>
        <v/>
      </c>
      <c r="E921" s="90" t="str">
        <f ca="1">+IF(D921&lt;&gt;"",D921*VLOOKUP(YEAR($C921),'Proyecciones DTF'!$B$4:$Y$112,3),"")</f>
        <v/>
      </c>
      <c r="F921" s="90" t="str">
        <f t="shared" ca="1" si="88"/>
        <v/>
      </c>
      <c r="G921" s="89" t="str">
        <f t="shared" ca="1" si="89"/>
        <v/>
      </c>
      <c r="H921" s="90" t="str">
        <f ca="1">+IF(G921&lt;&gt;"",G921/(COUNT(C921:$C$1217)),"")</f>
        <v/>
      </c>
      <c r="I921" s="89" t="str">
        <f t="shared" ca="1" si="92"/>
        <v/>
      </c>
    </row>
    <row r="922" spans="1:9" x14ac:dyDescent="0.25">
      <c r="A922" s="31">
        <v>905</v>
      </c>
      <c r="B922" s="81" t="str">
        <f t="shared" ca="1" si="90"/>
        <v/>
      </c>
      <c r="C922" s="82" t="str">
        <f t="shared" ca="1" si="91"/>
        <v/>
      </c>
      <c r="D922" s="89" t="str">
        <f t="shared" ca="1" si="87"/>
        <v/>
      </c>
      <c r="E922" s="90" t="str">
        <f ca="1">+IF(D922&lt;&gt;"",D922*VLOOKUP(YEAR($C922),'Proyecciones DTF'!$B$4:$Y$112,3),"")</f>
        <v/>
      </c>
      <c r="F922" s="90" t="str">
        <f t="shared" ca="1" si="88"/>
        <v/>
      </c>
      <c r="G922" s="89" t="str">
        <f t="shared" ca="1" si="89"/>
        <v/>
      </c>
      <c r="H922" s="90" t="str">
        <f ca="1">+IF(G922&lt;&gt;"",G922/(COUNT(C922:$C$1217)),"")</f>
        <v/>
      </c>
      <c r="I922" s="89" t="str">
        <f t="shared" ca="1" si="92"/>
        <v/>
      </c>
    </row>
    <row r="923" spans="1:9" x14ac:dyDescent="0.25">
      <c r="A923" s="31">
        <v>906</v>
      </c>
      <c r="B923" s="81" t="str">
        <f t="shared" ca="1" si="90"/>
        <v/>
      </c>
      <c r="C923" s="82" t="str">
        <f t="shared" ca="1" si="91"/>
        <v/>
      </c>
      <c r="D923" s="89" t="str">
        <f t="shared" ca="1" si="87"/>
        <v/>
      </c>
      <c r="E923" s="90" t="str">
        <f ca="1">+IF(D923&lt;&gt;"",D923*VLOOKUP(YEAR($C923),'Proyecciones DTF'!$B$4:$Y$112,3),"")</f>
        <v/>
      </c>
      <c r="F923" s="90" t="str">
        <f t="shared" ca="1" si="88"/>
        <v/>
      </c>
      <c r="G923" s="89" t="str">
        <f t="shared" ca="1" si="89"/>
        <v/>
      </c>
      <c r="H923" s="90" t="str">
        <f ca="1">+IF(G923&lt;&gt;"",G923/(COUNT(C923:$C$1217)),"")</f>
        <v/>
      </c>
      <c r="I923" s="89" t="str">
        <f t="shared" ca="1" si="92"/>
        <v/>
      </c>
    </row>
    <row r="924" spans="1:9" x14ac:dyDescent="0.25">
      <c r="A924" s="31">
        <v>907</v>
      </c>
      <c r="B924" s="81" t="str">
        <f t="shared" ca="1" si="90"/>
        <v/>
      </c>
      <c r="C924" s="82" t="str">
        <f t="shared" ca="1" si="91"/>
        <v/>
      </c>
      <c r="D924" s="89" t="str">
        <f t="shared" ca="1" si="87"/>
        <v/>
      </c>
      <c r="E924" s="90" t="str">
        <f ca="1">+IF(D924&lt;&gt;"",D924*VLOOKUP(YEAR($C924),'Proyecciones DTF'!$B$4:$Y$112,3),"")</f>
        <v/>
      </c>
      <c r="F924" s="90" t="str">
        <f t="shared" ca="1" si="88"/>
        <v/>
      </c>
      <c r="G924" s="89" t="str">
        <f t="shared" ca="1" si="89"/>
        <v/>
      </c>
      <c r="H924" s="90" t="str">
        <f ca="1">+IF(G924&lt;&gt;"",G924/(COUNT(C924:$C$1217)),"")</f>
        <v/>
      </c>
      <c r="I924" s="89" t="str">
        <f t="shared" ca="1" si="92"/>
        <v/>
      </c>
    </row>
    <row r="925" spans="1:9" x14ac:dyDescent="0.25">
      <c r="A925" s="31">
        <v>908</v>
      </c>
      <c r="B925" s="81" t="str">
        <f t="shared" ca="1" si="90"/>
        <v/>
      </c>
      <c r="C925" s="82" t="str">
        <f t="shared" ca="1" si="91"/>
        <v/>
      </c>
      <c r="D925" s="89" t="str">
        <f t="shared" ca="1" si="87"/>
        <v/>
      </c>
      <c r="E925" s="90" t="str">
        <f ca="1">+IF(D925&lt;&gt;"",D925*VLOOKUP(YEAR($C925),'Proyecciones DTF'!$B$4:$Y$112,3),"")</f>
        <v/>
      </c>
      <c r="F925" s="90" t="str">
        <f t="shared" ca="1" si="88"/>
        <v/>
      </c>
      <c r="G925" s="89" t="str">
        <f t="shared" ca="1" si="89"/>
        <v/>
      </c>
      <c r="H925" s="90" t="str">
        <f ca="1">+IF(G925&lt;&gt;"",G925/(COUNT(C925:$C$1217)),"")</f>
        <v/>
      </c>
      <c r="I925" s="89" t="str">
        <f t="shared" ca="1" si="92"/>
        <v/>
      </c>
    </row>
    <row r="926" spans="1:9" x14ac:dyDescent="0.25">
      <c r="A926" s="31">
        <v>909</v>
      </c>
      <c r="B926" s="81" t="str">
        <f t="shared" ca="1" si="90"/>
        <v/>
      </c>
      <c r="C926" s="82" t="str">
        <f t="shared" ca="1" si="91"/>
        <v/>
      </c>
      <c r="D926" s="89" t="str">
        <f t="shared" ca="1" si="87"/>
        <v/>
      </c>
      <c r="E926" s="90" t="str">
        <f ca="1">+IF(D926&lt;&gt;"",D926*VLOOKUP(YEAR($C926),'Proyecciones DTF'!$B$4:$Y$112,3),"")</f>
        <v/>
      </c>
      <c r="F926" s="90" t="str">
        <f t="shared" ca="1" si="88"/>
        <v/>
      </c>
      <c r="G926" s="89" t="str">
        <f t="shared" ca="1" si="89"/>
        <v/>
      </c>
      <c r="H926" s="90" t="str">
        <f ca="1">+IF(G926&lt;&gt;"",G926/(COUNT(C926:$C$1217)),"")</f>
        <v/>
      </c>
      <c r="I926" s="89" t="str">
        <f t="shared" ca="1" si="92"/>
        <v/>
      </c>
    </row>
    <row r="927" spans="1:9" x14ac:dyDescent="0.25">
      <c r="A927" s="31">
        <v>910</v>
      </c>
      <c r="B927" s="81" t="str">
        <f t="shared" ca="1" si="90"/>
        <v/>
      </c>
      <c r="C927" s="82" t="str">
        <f t="shared" ca="1" si="91"/>
        <v/>
      </c>
      <c r="D927" s="89" t="str">
        <f t="shared" ca="1" si="87"/>
        <v/>
      </c>
      <c r="E927" s="90" t="str">
        <f ca="1">+IF(D927&lt;&gt;"",D927*VLOOKUP(YEAR($C927),'Proyecciones DTF'!$B$4:$Y$112,3),"")</f>
        <v/>
      </c>
      <c r="F927" s="90" t="str">
        <f t="shared" ca="1" si="88"/>
        <v/>
      </c>
      <c r="G927" s="89" t="str">
        <f t="shared" ca="1" si="89"/>
        <v/>
      </c>
      <c r="H927" s="90" t="str">
        <f ca="1">+IF(G927&lt;&gt;"",G927/(COUNT(C927:$C$1217)),"")</f>
        <v/>
      </c>
      <c r="I927" s="89" t="str">
        <f t="shared" ca="1" si="92"/>
        <v/>
      </c>
    </row>
    <row r="928" spans="1:9" x14ac:dyDescent="0.25">
      <c r="A928" s="31">
        <v>911</v>
      </c>
      <c r="B928" s="81" t="str">
        <f t="shared" ca="1" si="90"/>
        <v/>
      </c>
      <c r="C928" s="82" t="str">
        <f t="shared" ca="1" si="91"/>
        <v/>
      </c>
      <c r="D928" s="89" t="str">
        <f t="shared" ca="1" si="87"/>
        <v/>
      </c>
      <c r="E928" s="90" t="str">
        <f ca="1">+IF(D928&lt;&gt;"",D928*VLOOKUP(YEAR($C928),'Proyecciones DTF'!$B$4:$Y$112,3),"")</f>
        <v/>
      </c>
      <c r="F928" s="90" t="str">
        <f t="shared" ca="1" si="88"/>
        <v/>
      </c>
      <c r="G928" s="89" t="str">
        <f t="shared" ca="1" si="89"/>
        <v/>
      </c>
      <c r="H928" s="90" t="str">
        <f ca="1">+IF(G928&lt;&gt;"",G928/(COUNT(C928:$C$1217)),"")</f>
        <v/>
      </c>
      <c r="I928" s="89" t="str">
        <f t="shared" ca="1" si="92"/>
        <v/>
      </c>
    </row>
    <row r="929" spans="1:9" x14ac:dyDescent="0.25">
      <c r="A929" s="31">
        <v>912</v>
      </c>
      <c r="B929" s="81" t="str">
        <f t="shared" ca="1" si="90"/>
        <v/>
      </c>
      <c r="C929" s="82" t="str">
        <f t="shared" ca="1" si="91"/>
        <v/>
      </c>
      <c r="D929" s="89" t="str">
        <f t="shared" ca="1" si="87"/>
        <v/>
      </c>
      <c r="E929" s="90" t="str">
        <f ca="1">+IF(D929&lt;&gt;"",D929*VLOOKUP(YEAR($C929),'Proyecciones DTF'!$B$4:$Y$112,3),"")</f>
        <v/>
      </c>
      <c r="F929" s="90" t="str">
        <f t="shared" ca="1" si="88"/>
        <v/>
      </c>
      <c r="G929" s="89" t="str">
        <f t="shared" ca="1" si="89"/>
        <v/>
      </c>
      <c r="H929" s="90" t="str">
        <f ca="1">+IF(G929&lt;&gt;"",G929/(COUNT(C929:$C$1217)),"")</f>
        <v/>
      </c>
      <c r="I929" s="89" t="str">
        <f t="shared" ca="1" si="92"/>
        <v/>
      </c>
    </row>
    <row r="930" spans="1:9" x14ac:dyDescent="0.25">
      <c r="A930" s="31">
        <v>913</v>
      </c>
      <c r="B930" s="81" t="str">
        <f t="shared" ca="1" si="90"/>
        <v/>
      </c>
      <c r="C930" s="82" t="str">
        <f t="shared" ca="1" si="91"/>
        <v/>
      </c>
      <c r="D930" s="89" t="str">
        <f t="shared" ca="1" si="87"/>
        <v/>
      </c>
      <c r="E930" s="90" t="str">
        <f ca="1">+IF(D930&lt;&gt;"",D930*VLOOKUP(YEAR($C930),'Proyecciones DTF'!$B$4:$Y$112,3),"")</f>
        <v/>
      </c>
      <c r="F930" s="90" t="str">
        <f t="shared" ca="1" si="88"/>
        <v/>
      </c>
      <c r="G930" s="89" t="str">
        <f t="shared" ca="1" si="89"/>
        <v/>
      </c>
      <c r="H930" s="90" t="str">
        <f ca="1">+IF(G930&lt;&gt;"",G930/(COUNT(C930:$C$1217)),"")</f>
        <v/>
      </c>
      <c r="I930" s="89" t="str">
        <f t="shared" ca="1" si="92"/>
        <v/>
      </c>
    </row>
    <row r="931" spans="1:9" x14ac:dyDescent="0.25">
      <c r="A931" s="31">
        <v>914</v>
      </c>
      <c r="B931" s="81" t="str">
        <f t="shared" ca="1" si="90"/>
        <v/>
      </c>
      <c r="C931" s="82" t="str">
        <f t="shared" ca="1" si="91"/>
        <v/>
      </c>
      <c r="D931" s="89" t="str">
        <f t="shared" ca="1" si="87"/>
        <v/>
      </c>
      <c r="E931" s="90" t="str">
        <f ca="1">+IF(D931&lt;&gt;"",D931*VLOOKUP(YEAR($C931),'Proyecciones DTF'!$B$4:$Y$112,3),"")</f>
        <v/>
      </c>
      <c r="F931" s="90" t="str">
        <f t="shared" ca="1" si="88"/>
        <v/>
      </c>
      <c r="G931" s="89" t="str">
        <f t="shared" ca="1" si="89"/>
        <v/>
      </c>
      <c r="H931" s="90" t="str">
        <f ca="1">+IF(G931&lt;&gt;"",G931/(COUNT(C931:$C$1217)),"")</f>
        <v/>
      </c>
      <c r="I931" s="89" t="str">
        <f t="shared" ca="1" si="92"/>
        <v/>
      </c>
    </row>
    <row r="932" spans="1:9" x14ac:dyDescent="0.25">
      <c r="A932" s="31">
        <v>915</v>
      </c>
      <c r="B932" s="81" t="str">
        <f t="shared" ca="1" si="90"/>
        <v/>
      </c>
      <c r="C932" s="82" t="str">
        <f t="shared" ca="1" si="91"/>
        <v/>
      </c>
      <c r="D932" s="89" t="str">
        <f t="shared" ca="1" si="87"/>
        <v/>
      </c>
      <c r="E932" s="90" t="str">
        <f ca="1">+IF(D932&lt;&gt;"",D932*VLOOKUP(YEAR($C932),'Proyecciones DTF'!$B$4:$Y$112,3),"")</f>
        <v/>
      </c>
      <c r="F932" s="90" t="str">
        <f t="shared" ca="1" si="88"/>
        <v/>
      </c>
      <c r="G932" s="89" t="str">
        <f t="shared" ca="1" si="89"/>
        <v/>
      </c>
      <c r="H932" s="90" t="str">
        <f ca="1">+IF(G932&lt;&gt;"",G932/(COUNT(C932:$C$1217)),"")</f>
        <v/>
      </c>
      <c r="I932" s="89" t="str">
        <f t="shared" ca="1" si="92"/>
        <v/>
      </c>
    </row>
    <row r="933" spans="1:9" x14ac:dyDescent="0.25">
      <c r="A933" s="31">
        <v>916</v>
      </c>
      <c r="B933" s="81" t="str">
        <f t="shared" ca="1" si="90"/>
        <v/>
      </c>
      <c r="C933" s="82" t="str">
        <f t="shared" ca="1" si="91"/>
        <v/>
      </c>
      <c r="D933" s="89" t="str">
        <f t="shared" ca="1" si="87"/>
        <v/>
      </c>
      <c r="E933" s="90" t="str">
        <f ca="1">+IF(D933&lt;&gt;"",D933*VLOOKUP(YEAR($C933),'Proyecciones DTF'!$B$4:$Y$112,3),"")</f>
        <v/>
      </c>
      <c r="F933" s="90" t="str">
        <f t="shared" ca="1" si="88"/>
        <v/>
      </c>
      <c r="G933" s="89" t="str">
        <f t="shared" ca="1" si="89"/>
        <v/>
      </c>
      <c r="H933" s="90" t="str">
        <f ca="1">+IF(G933&lt;&gt;"",G933/(COUNT(C933:$C$1217)),"")</f>
        <v/>
      </c>
      <c r="I933" s="89" t="str">
        <f t="shared" ca="1" si="92"/>
        <v/>
      </c>
    </row>
    <row r="934" spans="1:9" x14ac:dyDescent="0.25">
      <c r="A934" s="31">
        <v>917</v>
      </c>
      <c r="B934" s="81" t="str">
        <f t="shared" ca="1" si="90"/>
        <v/>
      </c>
      <c r="C934" s="82" t="str">
        <f t="shared" ca="1" si="91"/>
        <v/>
      </c>
      <c r="D934" s="89" t="str">
        <f t="shared" ca="1" si="87"/>
        <v/>
      </c>
      <c r="E934" s="90" t="str">
        <f ca="1">+IF(D934&lt;&gt;"",D934*VLOOKUP(YEAR($C934),'Proyecciones DTF'!$B$4:$Y$112,3),"")</f>
        <v/>
      </c>
      <c r="F934" s="90" t="str">
        <f t="shared" ca="1" si="88"/>
        <v/>
      </c>
      <c r="G934" s="89" t="str">
        <f t="shared" ca="1" si="89"/>
        <v/>
      </c>
      <c r="H934" s="90" t="str">
        <f ca="1">+IF(G934&lt;&gt;"",G934/(COUNT(C934:$C$1217)),"")</f>
        <v/>
      </c>
      <c r="I934" s="89" t="str">
        <f t="shared" ca="1" si="92"/>
        <v/>
      </c>
    </row>
    <row r="935" spans="1:9" x14ac:dyDescent="0.25">
      <c r="A935" s="31">
        <v>918</v>
      </c>
      <c r="B935" s="81" t="str">
        <f t="shared" ca="1" si="90"/>
        <v/>
      </c>
      <c r="C935" s="82" t="str">
        <f t="shared" ca="1" si="91"/>
        <v/>
      </c>
      <c r="D935" s="89" t="str">
        <f t="shared" ca="1" si="87"/>
        <v/>
      </c>
      <c r="E935" s="90" t="str">
        <f ca="1">+IF(D935&lt;&gt;"",D935*VLOOKUP(YEAR($C935),'Proyecciones DTF'!$B$4:$Y$112,3),"")</f>
        <v/>
      </c>
      <c r="F935" s="90" t="str">
        <f t="shared" ca="1" si="88"/>
        <v/>
      </c>
      <c r="G935" s="89" t="str">
        <f t="shared" ca="1" si="89"/>
        <v/>
      </c>
      <c r="H935" s="90" t="str">
        <f ca="1">+IF(G935&lt;&gt;"",G935/(COUNT(C935:$C$1217)),"")</f>
        <v/>
      </c>
      <c r="I935" s="89" t="str">
        <f t="shared" ca="1" si="92"/>
        <v/>
      </c>
    </row>
    <row r="936" spans="1:9" x14ac:dyDescent="0.25">
      <c r="A936" s="31">
        <v>919</v>
      </c>
      <c r="B936" s="81" t="str">
        <f t="shared" ca="1" si="90"/>
        <v/>
      </c>
      <c r="C936" s="82" t="str">
        <f t="shared" ca="1" si="91"/>
        <v/>
      </c>
      <c r="D936" s="89" t="str">
        <f t="shared" ca="1" si="87"/>
        <v/>
      </c>
      <c r="E936" s="90" t="str">
        <f ca="1">+IF(D936&lt;&gt;"",D936*VLOOKUP(YEAR($C936),'Proyecciones DTF'!$B$4:$Y$112,3),"")</f>
        <v/>
      </c>
      <c r="F936" s="90" t="str">
        <f t="shared" ca="1" si="88"/>
        <v/>
      </c>
      <c r="G936" s="89" t="str">
        <f t="shared" ca="1" si="89"/>
        <v/>
      </c>
      <c r="H936" s="90" t="str">
        <f ca="1">+IF(G936&lt;&gt;"",G936/(COUNT(C936:$C$1217)),"")</f>
        <v/>
      </c>
      <c r="I936" s="89" t="str">
        <f t="shared" ca="1" si="92"/>
        <v/>
      </c>
    </row>
    <row r="937" spans="1:9" x14ac:dyDescent="0.25">
      <c r="A937" s="31">
        <v>920</v>
      </c>
      <c r="B937" s="81" t="str">
        <f t="shared" ca="1" si="90"/>
        <v/>
      </c>
      <c r="C937" s="82" t="str">
        <f t="shared" ca="1" si="91"/>
        <v/>
      </c>
      <c r="D937" s="89" t="str">
        <f t="shared" ca="1" si="87"/>
        <v/>
      </c>
      <c r="E937" s="90" t="str">
        <f ca="1">+IF(D937&lt;&gt;"",D937*VLOOKUP(YEAR($C937),'Proyecciones DTF'!$B$4:$Y$112,3),"")</f>
        <v/>
      </c>
      <c r="F937" s="90" t="str">
        <f t="shared" ca="1" si="88"/>
        <v/>
      </c>
      <c r="G937" s="89" t="str">
        <f t="shared" ca="1" si="89"/>
        <v/>
      </c>
      <c r="H937" s="90" t="str">
        <f ca="1">+IF(G937&lt;&gt;"",G937/(COUNT(C937:$C$1217)),"")</f>
        <v/>
      </c>
      <c r="I937" s="89" t="str">
        <f t="shared" ca="1" si="92"/>
        <v/>
      </c>
    </row>
    <row r="938" spans="1:9" x14ac:dyDescent="0.25">
      <c r="A938" s="31">
        <v>921</v>
      </c>
      <c r="B938" s="81" t="str">
        <f t="shared" ca="1" si="90"/>
        <v/>
      </c>
      <c r="C938" s="82" t="str">
        <f t="shared" ca="1" si="91"/>
        <v/>
      </c>
      <c r="D938" s="89" t="str">
        <f t="shared" ca="1" si="87"/>
        <v/>
      </c>
      <c r="E938" s="90" t="str">
        <f ca="1">+IF(D938&lt;&gt;"",D938*VLOOKUP(YEAR($C938),'Proyecciones DTF'!$B$4:$Y$112,3),"")</f>
        <v/>
      </c>
      <c r="F938" s="90" t="str">
        <f t="shared" ca="1" si="88"/>
        <v/>
      </c>
      <c r="G938" s="89" t="str">
        <f t="shared" ca="1" si="89"/>
        <v/>
      </c>
      <c r="H938" s="90" t="str">
        <f ca="1">+IF(G938&lt;&gt;"",G938/(COUNT(C938:$C$1217)),"")</f>
        <v/>
      </c>
      <c r="I938" s="89" t="str">
        <f t="shared" ca="1" si="92"/>
        <v/>
      </c>
    </row>
    <row r="939" spans="1:9" x14ac:dyDescent="0.25">
      <c r="A939" s="31">
        <v>922</v>
      </c>
      <c r="B939" s="81" t="str">
        <f t="shared" ca="1" si="90"/>
        <v/>
      </c>
      <c r="C939" s="82" t="str">
        <f t="shared" ca="1" si="91"/>
        <v/>
      </c>
      <c r="D939" s="89" t="str">
        <f t="shared" ca="1" si="87"/>
        <v/>
      </c>
      <c r="E939" s="90" t="str">
        <f ca="1">+IF(D939&lt;&gt;"",D939*VLOOKUP(YEAR($C939),'Proyecciones DTF'!$B$4:$Y$112,3),"")</f>
        <v/>
      </c>
      <c r="F939" s="90" t="str">
        <f t="shared" ca="1" si="88"/>
        <v/>
      </c>
      <c r="G939" s="89" t="str">
        <f t="shared" ca="1" si="89"/>
        <v/>
      </c>
      <c r="H939" s="90" t="str">
        <f ca="1">+IF(G939&lt;&gt;"",G939/(COUNT(C939:$C$1217)),"")</f>
        <v/>
      </c>
      <c r="I939" s="89" t="str">
        <f t="shared" ca="1" si="92"/>
        <v/>
      </c>
    </row>
    <row r="940" spans="1:9" x14ac:dyDescent="0.25">
      <c r="A940" s="31">
        <v>923</v>
      </c>
      <c r="B940" s="81" t="str">
        <f t="shared" ca="1" si="90"/>
        <v/>
      </c>
      <c r="C940" s="82" t="str">
        <f t="shared" ca="1" si="91"/>
        <v/>
      </c>
      <c r="D940" s="89" t="str">
        <f t="shared" ca="1" si="87"/>
        <v/>
      </c>
      <c r="E940" s="90" t="str">
        <f ca="1">+IF(D940&lt;&gt;"",D940*VLOOKUP(YEAR($C940),'Proyecciones DTF'!$B$4:$Y$112,3),"")</f>
        <v/>
      </c>
      <c r="F940" s="90" t="str">
        <f t="shared" ca="1" si="88"/>
        <v/>
      </c>
      <c r="G940" s="89" t="str">
        <f t="shared" ca="1" si="89"/>
        <v/>
      </c>
      <c r="H940" s="90" t="str">
        <f ca="1">+IF(G940&lt;&gt;"",G940/(COUNT(C940:$C$1217)),"")</f>
        <v/>
      </c>
      <c r="I940" s="89" t="str">
        <f t="shared" ca="1" si="92"/>
        <v/>
      </c>
    </row>
    <row r="941" spans="1:9" x14ac:dyDescent="0.25">
      <c r="A941" s="31">
        <v>924</v>
      </c>
      <c r="B941" s="81" t="str">
        <f t="shared" ca="1" si="90"/>
        <v/>
      </c>
      <c r="C941" s="82" t="str">
        <f t="shared" ca="1" si="91"/>
        <v/>
      </c>
      <c r="D941" s="89" t="str">
        <f t="shared" ca="1" si="87"/>
        <v/>
      </c>
      <c r="E941" s="90" t="str">
        <f ca="1">+IF(D941&lt;&gt;"",D941*VLOOKUP(YEAR($C941),'Proyecciones DTF'!$B$4:$Y$112,3),"")</f>
        <v/>
      </c>
      <c r="F941" s="90" t="str">
        <f t="shared" ca="1" si="88"/>
        <v/>
      </c>
      <c r="G941" s="89" t="str">
        <f t="shared" ca="1" si="89"/>
        <v/>
      </c>
      <c r="H941" s="90" t="str">
        <f ca="1">+IF(G941&lt;&gt;"",G941/(COUNT(C941:$C$1217)),"")</f>
        <v/>
      </c>
      <c r="I941" s="89" t="str">
        <f t="shared" ca="1" si="92"/>
        <v/>
      </c>
    </row>
    <row r="942" spans="1:9" x14ac:dyDescent="0.25">
      <c r="A942" s="31">
        <v>925</v>
      </c>
      <c r="B942" s="81" t="str">
        <f t="shared" ca="1" si="90"/>
        <v/>
      </c>
      <c r="C942" s="82" t="str">
        <f t="shared" ca="1" si="91"/>
        <v/>
      </c>
      <c r="D942" s="89" t="str">
        <f t="shared" ca="1" si="87"/>
        <v/>
      </c>
      <c r="E942" s="90" t="str">
        <f ca="1">+IF(D942&lt;&gt;"",D942*VLOOKUP(YEAR($C942),'Proyecciones DTF'!$B$4:$Y$112,3),"")</f>
        <v/>
      </c>
      <c r="F942" s="90" t="str">
        <f t="shared" ca="1" si="88"/>
        <v/>
      </c>
      <c r="G942" s="89" t="str">
        <f t="shared" ca="1" si="89"/>
        <v/>
      </c>
      <c r="H942" s="90" t="str">
        <f ca="1">+IF(G942&lt;&gt;"",G942/(COUNT(C942:$C$1217)),"")</f>
        <v/>
      </c>
      <c r="I942" s="89" t="str">
        <f t="shared" ca="1" si="92"/>
        <v/>
      </c>
    </row>
    <row r="943" spans="1:9" x14ac:dyDescent="0.25">
      <c r="A943" s="31">
        <v>926</v>
      </c>
      <c r="B943" s="81" t="str">
        <f t="shared" ca="1" si="90"/>
        <v/>
      </c>
      <c r="C943" s="82" t="str">
        <f t="shared" ca="1" si="91"/>
        <v/>
      </c>
      <c r="D943" s="89" t="str">
        <f t="shared" ca="1" si="87"/>
        <v/>
      </c>
      <c r="E943" s="90" t="str">
        <f ca="1">+IF(D943&lt;&gt;"",D943*VLOOKUP(YEAR($C943),'Proyecciones DTF'!$B$4:$Y$112,3),"")</f>
        <v/>
      </c>
      <c r="F943" s="90" t="str">
        <f t="shared" ca="1" si="88"/>
        <v/>
      </c>
      <c r="G943" s="89" t="str">
        <f t="shared" ca="1" si="89"/>
        <v/>
      </c>
      <c r="H943" s="90" t="str">
        <f ca="1">+IF(G943&lt;&gt;"",G943/(COUNT(C943:$C$1217)),"")</f>
        <v/>
      </c>
      <c r="I943" s="89" t="str">
        <f t="shared" ca="1" si="92"/>
        <v/>
      </c>
    </row>
    <row r="944" spans="1:9" x14ac:dyDescent="0.25">
      <c r="A944" s="31">
        <v>927</v>
      </c>
      <c r="B944" s="81" t="str">
        <f t="shared" ca="1" si="90"/>
        <v/>
      </c>
      <c r="C944" s="82" t="str">
        <f t="shared" ca="1" si="91"/>
        <v/>
      </c>
      <c r="D944" s="89" t="str">
        <f t="shared" ca="1" si="87"/>
        <v/>
      </c>
      <c r="E944" s="90" t="str">
        <f ca="1">+IF(D944&lt;&gt;"",D944*VLOOKUP(YEAR($C944),'Proyecciones DTF'!$B$4:$Y$112,3),"")</f>
        <v/>
      </c>
      <c r="F944" s="90" t="str">
        <f t="shared" ca="1" si="88"/>
        <v/>
      </c>
      <c r="G944" s="89" t="str">
        <f t="shared" ca="1" si="89"/>
        <v/>
      </c>
      <c r="H944" s="90" t="str">
        <f ca="1">+IF(G944&lt;&gt;"",G944/(COUNT(C944:$C$1217)),"")</f>
        <v/>
      </c>
      <c r="I944" s="89" t="str">
        <f t="shared" ca="1" si="92"/>
        <v/>
      </c>
    </row>
    <row r="945" spans="1:9" x14ac:dyDescent="0.25">
      <c r="A945" s="31">
        <v>928</v>
      </c>
      <c r="B945" s="81" t="str">
        <f t="shared" ca="1" si="90"/>
        <v/>
      </c>
      <c r="C945" s="82" t="str">
        <f t="shared" ca="1" si="91"/>
        <v/>
      </c>
      <c r="D945" s="89" t="str">
        <f t="shared" ca="1" si="87"/>
        <v/>
      </c>
      <c r="E945" s="90" t="str">
        <f ca="1">+IF(D945&lt;&gt;"",D945*VLOOKUP(YEAR($C945),'Proyecciones DTF'!$B$4:$Y$112,3),"")</f>
        <v/>
      </c>
      <c r="F945" s="90" t="str">
        <f t="shared" ca="1" si="88"/>
        <v/>
      </c>
      <c r="G945" s="89" t="str">
        <f t="shared" ca="1" si="89"/>
        <v/>
      </c>
      <c r="H945" s="90" t="str">
        <f ca="1">+IF(G945&lt;&gt;"",G945/(COUNT(C945:$C$1217)),"")</f>
        <v/>
      </c>
      <c r="I945" s="89" t="str">
        <f t="shared" ca="1" si="92"/>
        <v/>
      </c>
    </row>
    <row r="946" spans="1:9" x14ac:dyDescent="0.25">
      <c r="A946" s="31">
        <v>929</v>
      </c>
      <c r="B946" s="81" t="str">
        <f t="shared" ca="1" si="90"/>
        <v/>
      </c>
      <c r="C946" s="82" t="str">
        <f t="shared" ca="1" si="91"/>
        <v/>
      </c>
      <c r="D946" s="89" t="str">
        <f t="shared" ca="1" si="87"/>
        <v/>
      </c>
      <c r="E946" s="90" t="str">
        <f ca="1">+IF(D946&lt;&gt;"",D946*VLOOKUP(YEAR($C946),'Proyecciones DTF'!$B$4:$Y$112,3),"")</f>
        <v/>
      </c>
      <c r="F946" s="90" t="str">
        <f t="shared" ca="1" si="88"/>
        <v/>
      </c>
      <c r="G946" s="89" t="str">
        <f t="shared" ca="1" si="89"/>
        <v/>
      </c>
      <c r="H946" s="90" t="str">
        <f ca="1">+IF(G946&lt;&gt;"",G946/(COUNT(C946:$C$1217)),"")</f>
        <v/>
      </c>
      <c r="I946" s="89" t="str">
        <f t="shared" ca="1" si="92"/>
        <v/>
      </c>
    </row>
    <row r="947" spans="1:9" x14ac:dyDescent="0.25">
      <c r="A947" s="31">
        <v>930</v>
      </c>
      <c r="B947" s="81" t="str">
        <f t="shared" ca="1" si="90"/>
        <v/>
      </c>
      <c r="C947" s="82" t="str">
        <f t="shared" ca="1" si="91"/>
        <v/>
      </c>
      <c r="D947" s="89" t="str">
        <f t="shared" ca="1" si="87"/>
        <v/>
      </c>
      <c r="E947" s="90" t="str">
        <f ca="1">+IF(D947&lt;&gt;"",D947*VLOOKUP(YEAR($C947),'Proyecciones DTF'!$B$4:$Y$112,3),"")</f>
        <v/>
      </c>
      <c r="F947" s="90" t="str">
        <f t="shared" ca="1" si="88"/>
        <v/>
      </c>
      <c r="G947" s="89" t="str">
        <f t="shared" ca="1" si="89"/>
        <v/>
      </c>
      <c r="H947" s="90" t="str">
        <f ca="1">+IF(G947&lt;&gt;"",G947/(COUNT(C947:$C$1217)),"")</f>
        <v/>
      </c>
      <c r="I947" s="89" t="str">
        <f t="shared" ca="1" si="92"/>
        <v/>
      </c>
    </row>
    <row r="948" spans="1:9" x14ac:dyDescent="0.25">
      <c r="A948" s="31">
        <v>931</v>
      </c>
      <c r="B948" s="81" t="str">
        <f t="shared" ca="1" si="90"/>
        <v/>
      </c>
      <c r="C948" s="82" t="str">
        <f t="shared" ca="1" si="91"/>
        <v/>
      </c>
      <c r="D948" s="89" t="str">
        <f t="shared" ca="1" si="87"/>
        <v/>
      </c>
      <c r="E948" s="90" t="str">
        <f ca="1">+IF(D948&lt;&gt;"",D948*VLOOKUP(YEAR($C948),'Proyecciones DTF'!$B$4:$Y$112,3),"")</f>
        <v/>
      </c>
      <c r="F948" s="90" t="str">
        <f t="shared" ca="1" si="88"/>
        <v/>
      </c>
      <c r="G948" s="89" t="str">
        <f t="shared" ca="1" si="89"/>
        <v/>
      </c>
      <c r="H948" s="90" t="str">
        <f ca="1">+IF(G948&lt;&gt;"",G948/(COUNT(C948:$C$1217)),"")</f>
        <v/>
      </c>
      <c r="I948" s="89" t="str">
        <f t="shared" ca="1" si="92"/>
        <v/>
      </c>
    </row>
    <row r="949" spans="1:9" x14ac:dyDescent="0.25">
      <c r="A949" s="31">
        <v>932</v>
      </c>
      <c r="B949" s="81" t="str">
        <f t="shared" ca="1" si="90"/>
        <v/>
      </c>
      <c r="C949" s="82" t="str">
        <f t="shared" ca="1" si="91"/>
        <v/>
      </c>
      <c r="D949" s="89" t="str">
        <f t="shared" ca="1" si="87"/>
        <v/>
      </c>
      <c r="E949" s="90" t="str">
        <f ca="1">+IF(D949&lt;&gt;"",D949*VLOOKUP(YEAR($C949),'Proyecciones DTF'!$B$4:$Y$112,3),"")</f>
        <v/>
      </c>
      <c r="F949" s="90" t="str">
        <f t="shared" ca="1" si="88"/>
        <v/>
      </c>
      <c r="G949" s="89" t="str">
        <f t="shared" ca="1" si="89"/>
        <v/>
      </c>
      <c r="H949" s="90" t="str">
        <f ca="1">+IF(G949&lt;&gt;"",G949/(COUNT(C949:$C$1217)),"")</f>
        <v/>
      </c>
      <c r="I949" s="89" t="str">
        <f t="shared" ca="1" si="92"/>
        <v/>
      </c>
    </row>
    <row r="950" spans="1:9" x14ac:dyDescent="0.25">
      <c r="A950" s="31">
        <v>933</v>
      </c>
      <c r="B950" s="81" t="str">
        <f t="shared" ca="1" si="90"/>
        <v/>
      </c>
      <c r="C950" s="82" t="str">
        <f t="shared" ca="1" si="91"/>
        <v/>
      </c>
      <c r="D950" s="89" t="str">
        <f t="shared" ca="1" si="87"/>
        <v/>
      </c>
      <c r="E950" s="90" t="str">
        <f ca="1">+IF(D950&lt;&gt;"",D950*VLOOKUP(YEAR($C950),'Proyecciones DTF'!$B$4:$Y$112,3),"")</f>
        <v/>
      </c>
      <c r="F950" s="90" t="str">
        <f t="shared" ca="1" si="88"/>
        <v/>
      </c>
      <c r="G950" s="89" t="str">
        <f t="shared" ca="1" si="89"/>
        <v/>
      </c>
      <c r="H950" s="90" t="str">
        <f ca="1">+IF(G950&lt;&gt;"",G950/(COUNT(C950:$C$1217)),"")</f>
        <v/>
      </c>
      <c r="I950" s="89" t="str">
        <f t="shared" ca="1" si="92"/>
        <v/>
      </c>
    </row>
    <row r="951" spans="1:9" x14ac:dyDescent="0.25">
      <c r="A951" s="31">
        <v>934</v>
      </c>
      <c r="B951" s="81" t="str">
        <f t="shared" ca="1" si="90"/>
        <v/>
      </c>
      <c r="C951" s="82" t="str">
        <f t="shared" ca="1" si="91"/>
        <v/>
      </c>
      <c r="D951" s="89" t="str">
        <f t="shared" ca="1" si="87"/>
        <v/>
      </c>
      <c r="E951" s="90" t="str">
        <f ca="1">+IF(D951&lt;&gt;"",D951*VLOOKUP(YEAR($C951),'Proyecciones DTF'!$B$4:$Y$112,3),"")</f>
        <v/>
      </c>
      <c r="F951" s="90" t="str">
        <f t="shared" ca="1" si="88"/>
        <v/>
      </c>
      <c r="G951" s="89" t="str">
        <f t="shared" ca="1" si="89"/>
        <v/>
      </c>
      <c r="H951" s="90" t="str">
        <f ca="1">+IF(G951&lt;&gt;"",G951/(COUNT(C951:$C$1217)),"")</f>
        <v/>
      </c>
      <c r="I951" s="89" t="str">
        <f t="shared" ca="1" si="92"/>
        <v/>
      </c>
    </row>
    <row r="952" spans="1:9" x14ac:dyDescent="0.25">
      <c r="A952" s="31">
        <v>935</v>
      </c>
      <c r="B952" s="81" t="str">
        <f t="shared" ca="1" si="90"/>
        <v/>
      </c>
      <c r="C952" s="82" t="str">
        <f t="shared" ca="1" si="91"/>
        <v/>
      </c>
      <c r="D952" s="89" t="str">
        <f t="shared" ca="1" si="87"/>
        <v/>
      </c>
      <c r="E952" s="90" t="str">
        <f ca="1">+IF(D952&lt;&gt;"",D952*VLOOKUP(YEAR($C952),'Proyecciones DTF'!$B$4:$Y$112,3),"")</f>
        <v/>
      </c>
      <c r="F952" s="90" t="str">
        <f t="shared" ca="1" si="88"/>
        <v/>
      </c>
      <c r="G952" s="89" t="str">
        <f t="shared" ca="1" si="89"/>
        <v/>
      </c>
      <c r="H952" s="90" t="str">
        <f ca="1">+IF(G952&lt;&gt;"",G952/(COUNT(C952:$C$1217)),"")</f>
        <v/>
      </c>
      <c r="I952" s="89" t="str">
        <f t="shared" ca="1" si="92"/>
        <v/>
      </c>
    </row>
    <row r="953" spans="1:9" x14ac:dyDescent="0.25">
      <c r="A953" s="31">
        <v>936</v>
      </c>
      <c r="B953" s="81" t="str">
        <f t="shared" ca="1" si="90"/>
        <v/>
      </c>
      <c r="C953" s="82" t="str">
        <f t="shared" ca="1" si="91"/>
        <v/>
      </c>
      <c r="D953" s="89" t="str">
        <f t="shared" ca="1" si="87"/>
        <v/>
      </c>
      <c r="E953" s="90" t="str">
        <f ca="1">+IF(D953&lt;&gt;"",D953*VLOOKUP(YEAR($C953),'Proyecciones DTF'!$B$4:$Y$112,3),"")</f>
        <v/>
      </c>
      <c r="F953" s="90" t="str">
        <f t="shared" ca="1" si="88"/>
        <v/>
      </c>
      <c r="G953" s="89" t="str">
        <f t="shared" ca="1" si="89"/>
        <v/>
      </c>
      <c r="H953" s="90" t="str">
        <f ca="1">+IF(G953&lt;&gt;"",G953/(COUNT(C953:$C$1217)),"")</f>
        <v/>
      </c>
      <c r="I953" s="89" t="str">
        <f t="shared" ca="1" si="92"/>
        <v/>
      </c>
    </row>
    <row r="954" spans="1:9" x14ac:dyDescent="0.25">
      <c r="A954" s="31">
        <v>937</v>
      </c>
      <c r="B954" s="81" t="str">
        <f t="shared" ca="1" si="90"/>
        <v/>
      </c>
      <c r="C954" s="82" t="str">
        <f t="shared" ca="1" si="91"/>
        <v/>
      </c>
      <c r="D954" s="89" t="str">
        <f t="shared" ca="1" si="87"/>
        <v/>
      </c>
      <c r="E954" s="90" t="str">
        <f ca="1">+IF(D954&lt;&gt;"",D954*VLOOKUP(YEAR($C954),'Proyecciones DTF'!$B$4:$Y$112,3),"")</f>
        <v/>
      </c>
      <c r="F954" s="90" t="str">
        <f t="shared" ca="1" si="88"/>
        <v/>
      </c>
      <c r="G954" s="89" t="str">
        <f t="shared" ca="1" si="89"/>
        <v/>
      </c>
      <c r="H954" s="90" t="str">
        <f ca="1">+IF(G954&lt;&gt;"",G954/(COUNT(C954:$C$1217)),"")</f>
        <v/>
      </c>
      <c r="I954" s="89" t="str">
        <f t="shared" ca="1" si="92"/>
        <v/>
      </c>
    </row>
    <row r="955" spans="1:9" x14ac:dyDescent="0.25">
      <c r="A955" s="31">
        <v>938</v>
      </c>
      <c r="B955" s="81" t="str">
        <f t="shared" ca="1" si="90"/>
        <v/>
      </c>
      <c r="C955" s="82" t="str">
        <f t="shared" ca="1" si="91"/>
        <v/>
      </c>
      <c r="D955" s="89" t="str">
        <f t="shared" ca="1" si="87"/>
        <v/>
      </c>
      <c r="E955" s="90" t="str">
        <f ca="1">+IF(D955&lt;&gt;"",D955*VLOOKUP(YEAR($C955),'Proyecciones DTF'!$B$4:$Y$112,3),"")</f>
        <v/>
      </c>
      <c r="F955" s="90" t="str">
        <f t="shared" ca="1" si="88"/>
        <v/>
      </c>
      <c r="G955" s="89" t="str">
        <f t="shared" ca="1" si="89"/>
        <v/>
      </c>
      <c r="H955" s="90" t="str">
        <f ca="1">+IF(G955&lt;&gt;"",G955/(COUNT(C955:$C$1217)),"")</f>
        <v/>
      </c>
      <c r="I955" s="89" t="str">
        <f t="shared" ca="1" si="92"/>
        <v/>
      </c>
    </row>
    <row r="956" spans="1:9" x14ac:dyDescent="0.25">
      <c r="A956" s="31">
        <v>939</v>
      </c>
      <c r="B956" s="81" t="str">
        <f t="shared" ca="1" si="90"/>
        <v/>
      </c>
      <c r="C956" s="82" t="str">
        <f t="shared" ca="1" si="91"/>
        <v/>
      </c>
      <c r="D956" s="89" t="str">
        <f t="shared" ca="1" si="87"/>
        <v/>
      </c>
      <c r="E956" s="90" t="str">
        <f ca="1">+IF(D956&lt;&gt;"",D956*VLOOKUP(YEAR($C956),'Proyecciones DTF'!$B$4:$Y$112,3),"")</f>
        <v/>
      </c>
      <c r="F956" s="90" t="str">
        <f t="shared" ca="1" si="88"/>
        <v/>
      </c>
      <c r="G956" s="89" t="str">
        <f t="shared" ca="1" si="89"/>
        <v/>
      </c>
      <c r="H956" s="90" t="str">
        <f ca="1">+IF(G956&lt;&gt;"",G956/(COUNT(C956:$C$1217)),"")</f>
        <v/>
      </c>
      <c r="I956" s="89" t="str">
        <f t="shared" ca="1" si="92"/>
        <v/>
      </c>
    </row>
    <row r="957" spans="1:9" x14ac:dyDescent="0.25">
      <c r="A957" s="31">
        <v>940</v>
      </c>
      <c r="B957" s="81" t="str">
        <f t="shared" ca="1" si="90"/>
        <v/>
      </c>
      <c r="C957" s="82" t="str">
        <f t="shared" ca="1" si="91"/>
        <v/>
      </c>
      <c r="D957" s="89" t="str">
        <f t="shared" ca="1" si="87"/>
        <v/>
      </c>
      <c r="E957" s="90" t="str">
        <f ca="1">+IF(D957&lt;&gt;"",D957*VLOOKUP(YEAR($C957),'Proyecciones DTF'!$B$4:$Y$112,3),"")</f>
        <v/>
      </c>
      <c r="F957" s="90" t="str">
        <f t="shared" ca="1" si="88"/>
        <v/>
      </c>
      <c r="G957" s="89" t="str">
        <f t="shared" ca="1" si="89"/>
        <v/>
      </c>
      <c r="H957" s="90" t="str">
        <f ca="1">+IF(G957&lt;&gt;"",G957/(COUNT(C957:$C$1217)),"")</f>
        <v/>
      </c>
      <c r="I957" s="89" t="str">
        <f t="shared" ca="1" si="92"/>
        <v/>
      </c>
    </row>
    <row r="958" spans="1:9" x14ac:dyDescent="0.25">
      <c r="A958" s="31">
        <v>941</v>
      </c>
      <c r="B958" s="81" t="str">
        <f t="shared" ca="1" si="90"/>
        <v/>
      </c>
      <c r="C958" s="82" t="str">
        <f t="shared" ca="1" si="91"/>
        <v/>
      </c>
      <c r="D958" s="89" t="str">
        <f t="shared" ca="1" si="87"/>
        <v/>
      </c>
      <c r="E958" s="90" t="str">
        <f ca="1">+IF(D958&lt;&gt;"",D958*VLOOKUP(YEAR($C958),'Proyecciones DTF'!$B$4:$Y$112,3),"")</f>
        <v/>
      </c>
      <c r="F958" s="90" t="str">
        <f t="shared" ca="1" si="88"/>
        <v/>
      </c>
      <c r="G958" s="89" t="str">
        <f t="shared" ca="1" si="89"/>
        <v/>
      </c>
      <c r="H958" s="90" t="str">
        <f ca="1">+IF(G958&lt;&gt;"",G958/(COUNT(C958:$C$1217)),"")</f>
        <v/>
      </c>
      <c r="I958" s="89" t="str">
        <f t="shared" ca="1" si="92"/>
        <v/>
      </c>
    </row>
    <row r="959" spans="1:9" x14ac:dyDescent="0.25">
      <c r="A959" s="31">
        <v>942</v>
      </c>
      <c r="B959" s="81" t="str">
        <f t="shared" ca="1" si="90"/>
        <v/>
      </c>
      <c r="C959" s="82" t="str">
        <f t="shared" ca="1" si="91"/>
        <v/>
      </c>
      <c r="D959" s="89" t="str">
        <f t="shared" ca="1" si="87"/>
        <v/>
      </c>
      <c r="E959" s="90" t="str">
        <f ca="1">+IF(D959&lt;&gt;"",D959*VLOOKUP(YEAR($C959),'Proyecciones DTF'!$B$4:$Y$112,3),"")</f>
        <v/>
      </c>
      <c r="F959" s="90" t="str">
        <f t="shared" ca="1" si="88"/>
        <v/>
      </c>
      <c r="G959" s="89" t="str">
        <f t="shared" ca="1" si="89"/>
        <v/>
      </c>
      <c r="H959" s="90" t="str">
        <f ca="1">+IF(G959&lt;&gt;"",G959/(COUNT(C959:$C$1217)),"")</f>
        <v/>
      </c>
      <c r="I959" s="89" t="str">
        <f t="shared" ca="1" si="92"/>
        <v/>
      </c>
    </row>
    <row r="960" spans="1:9" x14ac:dyDescent="0.25">
      <c r="A960" s="31">
        <v>943</v>
      </c>
      <c r="B960" s="81" t="str">
        <f t="shared" ca="1" si="90"/>
        <v/>
      </c>
      <c r="C960" s="82" t="str">
        <f t="shared" ca="1" si="91"/>
        <v/>
      </c>
      <c r="D960" s="89" t="str">
        <f t="shared" ca="1" si="87"/>
        <v/>
      </c>
      <c r="E960" s="90" t="str">
        <f ca="1">+IF(D960&lt;&gt;"",D960*VLOOKUP(YEAR($C960),'Proyecciones DTF'!$B$4:$Y$112,3),"")</f>
        <v/>
      </c>
      <c r="F960" s="90" t="str">
        <f t="shared" ca="1" si="88"/>
        <v/>
      </c>
      <c r="G960" s="89" t="str">
        <f t="shared" ca="1" si="89"/>
        <v/>
      </c>
      <c r="H960" s="90" t="str">
        <f ca="1">+IF(G960&lt;&gt;"",G960/(COUNT(C960:$C$1217)),"")</f>
        <v/>
      </c>
      <c r="I960" s="89" t="str">
        <f t="shared" ca="1" si="92"/>
        <v/>
      </c>
    </row>
    <row r="961" spans="1:9" x14ac:dyDescent="0.25">
      <c r="A961" s="31">
        <v>944</v>
      </c>
      <c r="B961" s="81" t="str">
        <f t="shared" ca="1" si="90"/>
        <v/>
      </c>
      <c r="C961" s="82" t="str">
        <f t="shared" ca="1" si="91"/>
        <v/>
      </c>
      <c r="D961" s="89" t="str">
        <f t="shared" ca="1" si="87"/>
        <v/>
      </c>
      <c r="E961" s="90" t="str">
        <f ca="1">+IF(D961&lt;&gt;"",D961*VLOOKUP(YEAR($C961),'Proyecciones DTF'!$B$4:$Y$112,3),"")</f>
        <v/>
      </c>
      <c r="F961" s="90" t="str">
        <f t="shared" ca="1" si="88"/>
        <v/>
      </c>
      <c r="G961" s="89" t="str">
        <f t="shared" ca="1" si="89"/>
        <v/>
      </c>
      <c r="H961" s="90" t="str">
        <f ca="1">+IF(G961&lt;&gt;"",G961/(COUNT(C961:$C$1217)),"")</f>
        <v/>
      </c>
      <c r="I961" s="89" t="str">
        <f t="shared" ca="1" si="92"/>
        <v/>
      </c>
    </row>
    <row r="962" spans="1:9" x14ac:dyDescent="0.25">
      <c r="A962" s="31">
        <v>945</v>
      </c>
      <c r="B962" s="81" t="str">
        <f t="shared" ca="1" si="90"/>
        <v/>
      </c>
      <c r="C962" s="82" t="str">
        <f t="shared" ca="1" si="91"/>
        <v/>
      </c>
      <c r="D962" s="89" t="str">
        <f t="shared" ca="1" si="87"/>
        <v/>
      </c>
      <c r="E962" s="90" t="str">
        <f ca="1">+IF(D962&lt;&gt;"",D962*VLOOKUP(YEAR($C962),'Proyecciones DTF'!$B$4:$Y$112,3),"")</f>
        <v/>
      </c>
      <c r="F962" s="90" t="str">
        <f t="shared" ca="1" si="88"/>
        <v/>
      </c>
      <c r="G962" s="89" t="str">
        <f t="shared" ca="1" si="89"/>
        <v/>
      </c>
      <c r="H962" s="90" t="str">
        <f ca="1">+IF(G962&lt;&gt;"",G962/(COUNT(C962:$C$1217)),"")</f>
        <v/>
      </c>
      <c r="I962" s="89" t="str">
        <f t="shared" ca="1" si="92"/>
        <v/>
      </c>
    </row>
    <row r="963" spans="1:9" x14ac:dyDescent="0.25">
      <c r="A963" s="31">
        <v>946</v>
      </c>
      <c r="B963" s="81" t="str">
        <f t="shared" ca="1" si="90"/>
        <v/>
      </c>
      <c r="C963" s="82" t="str">
        <f t="shared" ca="1" si="91"/>
        <v/>
      </c>
      <c r="D963" s="89" t="str">
        <f t="shared" ca="1" si="87"/>
        <v/>
      </c>
      <c r="E963" s="90" t="str">
        <f ca="1">+IF(D963&lt;&gt;"",D963*VLOOKUP(YEAR($C963),'Proyecciones DTF'!$B$4:$Y$112,3),"")</f>
        <v/>
      </c>
      <c r="F963" s="90" t="str">
        <f t="shared" ca="1" si="88"/>
        <v/>
      </c>
      <c r="G963" s="89" t="str">
        <f t="shared" ca="1" si="89"/>
        <v/>
      </c>
      <c r="H963" s="90" t="str">
        <f ca="1">+IF(G963&lt;&gt;"",G963/(COUNT(C963:$C$1217)),"")</f>
        <v/>
      </c>
      <c r="I963" s="89" t="str">
        <f t="shared" ca="1" si="92"/>
        <v/>
      </c>
    </row>
    <row r="964" spans="1:9" x14ac:dyDescent="0.25">
      <c r="A964" s="31">
        <v>947</v>
      </c>
      <c r="B964" s="81" t="str">
        <f t="shared" ca="1" si="90"/>
        <v/>
      </c>
      <c r="C964" s="82" t="str">
        <f t="shared" ca="1" si="91"/>
        <v/>
      </c>
      <c r="D964" s="89" t="str">
        <f t="shared" ca="1" si="87"/>
        <v/>
      </c>
      <c r="E964" s="90" t="str">
        <f ca="1">+IF(D964&lt;&gt;"",D964*VLOOKUP(YEAR($C964),'Proyecciones DTF'!$B$4:$Y$112,3),"")</f>
        <v/>
      </c>
      <c r="F964" s="90" t="str">
        <f t="shared" ca="1" si="88"/>
        <v/>
      </c>
      <c r="G964" s="89" t="str">
        <f t="shared" ca="1" si="89"/>
        <v/>
      </c>
      <c r="H964" s="90" t="str">
        <f ca="1">+IF(G964&lt;&gt;"",G964/(COUNT(C964:$C$1217)),"")</f>
        <v/>
      </c>
      <c r="I964" s="89" t="str">
        <f t="shared" ca="1" si="92"/>
        <v/>
      </c>
    </row>
    <row r="965" spans="1:9" x14ac:dyDescent="0.25">
      <c r="A965" s="31">
        <v>948</v>
      </c>
      <c r="B965" s="81" t="str">
        <f t="shared" ca="1" si="90"/>
        <v/>
      </c>
      <c r="C965" s="82" t="str">
        <f t="shared" ca="1" si="91"/>
        <v/>
      </c>
      <c r="D965" s="89" t="str">
        <f t="shared" ca="1" si="87"/>
        <v/>
      </c>
      <c r="E965" s="90" t="str">
        <f ca="1">+IF(D965&lt;&gt;"",D965*VLOOKUP(YEAR($C965),'Proyecciones DTF'!$B$4:$Y$112,3),"")</f>
        <v/>
      </c>
      <c r="F965" s="90" t="str">
        <f t="shared" ca="1" si="88"/>
        <v/>
      </c>
      <c r="G965" s="89" t="str">
        <f t="shared" ca="1" si="89"/>
        <v/>
      </c>
      <c r="H965" s="90" t="str">
        <f ca="1">+IF(G965&lt;&gt;"",G965/(COUNT(C965:$C$1217)),"")</f>
        <v/>
      </c>
      <c r="I965" s="89" t="str">
        <f t="shared" ca="1" si="92"/>
        <v/>
      </c>
    </row>
    <row r="966" spans="1:9" x14ac:dyDescent="0.25">
      <c r="A966" s="31">
        <v>949</v>
      </c>
      <c r="B966" s="81" t="str">
        <f t="shared" ca="1" si="90"/>
        <v/>
      </c>
      <c r="C966" s="82" t="str">
        <f t="shared" ca="1" si="91"/>
        <v/>
      </c>
      <c r="D966" s="89" t="str">
        <f t="shared" ca="1" si="87"/>
        <v/>
      </c>
      <c r="E966" s="90" t="str">
        <f ca="1">+IF(D966&lt;&gt;"",D966*VLOOKUP(YEAR($C966),'Proyecciones DTF'!$B$4:$Y$112,3),"")</f>
        <v/>
      </c>
      <c r="F966" s="90" t="str">
        <f t="shared" ca="1" si="88"/>
        <v/>
      </c>
      <c r="G966" s="89" t="str">
        <f t="shared" ca="1" si="89"/>
        <v/>
      </c>
      <c r="H966" s="90" t="str">
        <f ca="1">+IF(G966&lt;&gt;"",G966/(COUNT(C966:$C$1217)),"")</f>
        <v/>
      </c>
      <c r="I966" s="89" t="str">
        <f t="shared" ca="1" si="92"/>
        <v/>
      </c>
    </row>
    <row r="967" spans="1:9" x14ac:dyDescent="0.25">
      <c r="A967" s="31">
        <v>950</v>
      </c>
      <c r="B967" s="81" t="str">
        <f t="shared" ca="1" si="90"/>
        <v/>
      </c>
      <c r="C967" s="82" t="str">
        <f t="shared" ca="1" si="91"/>
        <v/>
      </c>
      <c r="D967" s="89" t="str">
        <f t="shared" ca="1" si="87"/>
        <v/>
      </c>
      <c r="E967" s="90" t="str">
        <f ca="1">+IF(D967&lt;&gt;"",D967*VLOOKUP(YEAR($C967),'Proyecciones DTF'!$B$4:$Y$112,3),"")</f>
        <v/>
      </c>
      <c r="F967" s="90" t="str">
        <f t="shared" ca="1" si="88"/>
        <v/>
      </c>
      <c r="G967" s="89" t="str">
        <f t="shared" ca="1" si="89"/>
        <v/>
      </c>
      <c r="H967" s="90" t="str">
        <f ca="1">+IF(G967&lt;&gt;"",G967/(COUNT(C967:$C$1217)),"")</f>
        <v/>
      </c>
      <c r="I967" s="89" t="str">
        <f t="shared" ca="1" si="92"/>
        <v/>
      </c>
    </row>
    <row r="968" spans="1:9" x14ac:dyDescent="0.25">
      <c r="A968" s="31">
        <v>951</v>
      </c>
      <c r="B968" s="81" t="str">
        <f t="shared" ca="1" si="90"/>
        <v/>
      </c>
      <c r="C968" s="82" t="str">
        <f t="shared" ca="1" si="91"/>
        <v/>
      </c>
      <c r="D968" s="89" t="str">
        <f t="shared" ca="1" si="87"/>
        <v/>
      </c>
      <c r="E968" s="90" t="str">
        <f ca="1">+IF(D968&lt;&gt;"",D968*VLOOKUP(YEAR($C968),'Proyecciones DTF'!$B$4:$Y$112,3),"")</f>
        <v/>
      </c>
      <c r="F968" s="90" t="str">
        <f t="shared" ca="1" si="88"/>
        <v/>
      </c>
      <c r="G968" s="89" t="str">
        <f t="shared" ca="1" si="89"/>
        <v/>
      </c>
      <c r="H968" s="90" t="str">
        <f ca="1">+IF(G968&lt;&gt;"",G968/(COUNT(C968:$C$1217)),"")</f>
        <v/>
      </c>
      <c r="I968" s="89" t="str">
        <f t="shared" ca="1" si="92"/>
        <v/>
      </c>
    </row>
    <row r="969" spans="1:9" x14ac:dyDescent="0.25">
      <c r="A969" s="31">
        <v>952</v>
      </c>
      <c r="B969" s="81" t="str">
        <f t="shared" ca="1" si="90"/>
        <v/>
      </c>
      <c r="C969" s="82" t="str">
        <f t="shared" ca="1" si="91"/>
        <v/>
      </c>
      <c r="D969" s="89" t="str">
        <f t="shared" ca="1" si="87"/>
        <v/>
      </c>
      <c r="E969" s="90" t="str">
        <f ca="1">+IF(D969&lt;&gt;"",D969*VLOOKUP(YEAR($C969),'Proyecciones DTF'!$B$4:$Y$112,3),"")</f>
        <v/>
      </c>
      <c r="F969" s="90" t="str">
        <f t="shared" ca="1" si="88"/>
        <v/>
      </c>
      <c r="G969" s="89" t="str">
        <f t="shared" ca="1" si="89"/>
        <v/>
      </c>
      <c r="H969" s="90" t="str">
        <f ca="1">+IF(G969&lt;&gt;"",G969/(COUNT(C969:$C$1217)),"")</f>
        <v/>
      </c>
      <c r="I969" s="89" t="str">
        <f t="shared" ca="1" si="92"/>
        <v/>
      </c>
    </row>
    <row r="970" spans="1:9" x14ac:dyDescent="0.25">
      <c r="A970" s="31">
        <v>953</v>
      </c>
      <c r="B970" s="81" t="str">
        <f t="shared" ca="1" si="90"/>
        <v/>
      </c>
      <c r="C970" s="82" t="str">
        <f t="shared" ca="1" si="91"/>
        <v/>
      </c>
      <c r="D970" s="89" t="str">
        <f t="shared" ca="1" si="87"/>
        <v/>
      </c>
      <c r="E970" s="90" t="str">
        <f ca="1">+IF(D970&lt;&gt;"",D970*VLOOKUP(YEAR($C970),'Proyecciones DTF'!$B$4:$Y$112,3),"")</f>
        <v/>
      </c>
      <c r="F970" s="90" t="str">
        <f t="shared" ca="1" si="88"/>
        <v/>
      </c>
      <c r="G970" s="89" t="str">
        <f t="shared" ca="1" si="89"/>
        <v/>
      </c>
      <c r="H970" s="90" t="str">
        <f ca="1">+IF(G970&lt;&gt;"",G970/(COUNT(C970:$C$1217)),"")</f>
        <v/>
      </c>
      <c r="I970" s="89" t="str">
        <f t="shared" ca="1" si="92"/>
        <v/>
      </c>
    </row>
    <row r="971" spans="1:9" x14ac:dyDescent="0.25">
      <c r="A971" s="31">
        <v>954</v>
      </c>
      <c r="B971" s="81" t="str">
        <f t="shared" ca="1" si="90"/>
        <v/>
      </c>
      <c r="C971" s="82" t="str">
        <f t="shared" ca="1" si="91"/>
        <v/>
      </c>
      <c r="D971" s="89" t="str">
        <f t="shared" ca="1" si="87"/>
        <v/>
      </c>
      <c r="E971" s="90" t="str">
        <f ca="1">+IF(D971&lt;&gt;"",D971*VLOOKUP(YEAR($C971),'Proyecciones DTF'!$B$4:$Y$112,3),"")</f>
        <v/>
      </c>
      <c r="F971" s="90" t="str">
        <f t="shared" ca="1" si="88"/>
        <v/>
      </c>
      <c r="G971" s="89" t="str">
        <f t="shared" ca="1" si="89"/>
        <v/>
      </c>
      <c r="H971" s="90" t="str">
        <f ca="1">+IF(G971&lt;&gt;"",G971/(COUNT(C971:$C$1217)),"")</f>
        <v/>
      </c>
      <c r="I971" s="89" t="str">
        <f t="shared" ca="1" si="92"/>
        <v/>
      </c>
    </row>
    <row r="972" spans="1:9" x14ac:dyDescent="0.25">
      <c r="A972" s="31">
        <v>955</v>
      </c>
      <c r="B972" s="81" t="str">
        <f t="shared" ca="1" si="90"/>
        <v/>
      </c>
      <c r="C972" s="82" t="str">
        <f t="shared" ca="1" si="91"/>
        <v/>
      </c>
      <c r="D972" s="89" t="str">
        <f t="shared" ca="1" si="87"/>
        <v/>
      </c>
      <c r="E972" s="90" t="str">
        <f ca="1">+IF(D972&lt;&gt;"",D972*VLOOKUP(YEAR($C972),'Proyecciones DTF'!$B$4:$Y$112,3),"")</f>
        <v/>
      </c>
      <c r="F972" s="90" t="str">
        <f t="shared" ca="1" si="88"/>
        <v/>
      </c>
      <c r="G972" s="89" t="str">
        <f t="shared" ca="1" si="89"/>
        <v/>
      </c>
      <c r="H972" s="90" t="str">
        <f ca="1">+IF(G972&lt;&gt;"",G972/(COUNT(C972:$C$1217)),"")</f>
        <v/>
      </c>
      <c r="I972" s="89" t="str">
        <f t="shared" ca="1" si="92"/>
        <v/>
      </c>
    </row>
    <row r="973" spans="1:9" x14ac:dyDescent="0.25">
      <c r="A973" s="31">
        <v>956</v>
      </c>
      <c r="B973" s="81" t="str">
        <f t="shared" ca="1" si="90"/>
        <v/>
      </c>
      <c r="C973" s="82" t="str">
        <f t="shared" ca="1" si="91"/>
        <v/>
      </c>
      <c r="D973" s="89" t="str">
        <f t="shared" ca="1" si="87"/>
        <v/>
      </c>
      <c r="E973" s="90" t="str">
        <f ca="1">+IF(D973&lt;&gt;"",D973*VLOOKUP(YEAR($C973),'Proyecciones DTF'!$B$4:$Y$112,3),"")</f>
        <v/>
      </c>
      <c r="F973" s="90" t="str">
        <f t="shared" ca="1" si="88"/>
        <v/>
      </c>
      <c r="G973" s="89" t="str">
        <f t="shared" ca="1" si="89"/>
        <v/>
      </c>
      <c r="H973" s="90" t="str">
        <f ca="1">+IF(G973&lt;&gt;"",G973/(COUNT(C973:$C$1217)),"")</f>
        <v/>
      </c>
      <c r="I973" s="89" t="str">
        <f t="shared" ca="1" si="92"/>
        <v/>
      </c>
    </row>
    <row r="974" spans="1:9" x14ac:dyDescent="0.25">
      <c r="A974" s="31">
        <v>957</v>
      </c>
      <c r="B974" s="81" t="str">
        <f t="shared" ca="1" si="90"/>
        <v/>
      </c>
      <c r="C974" s="82" t="str">
        <f t="shared" ca="1" si="91"/>
        <v/>
      </c>
      <c r="D974" s="89" t="str">
        <f t="shared" ca="1" si="87"/>
        <v/>
      </c>
      <c r="E974" s="90" t="str">
        <f ca="1">+IF(D974&lt;&gt;"",D974*VLOOKUP(YEAR($C974),'Proyecciones DTF'!$B$4:$Y$112,3),"")</f>
        <v/>
      </c>
      <c r="F974" s="90" t="str">
        <f t="shared" ca="1" si="88"/>
        <v/>
      </c>
      <c r="G974" s="89" t="str">
        <f t="shared" ca="1" si="89"/>
        <v/>
      </c>
      <c r="H974" s="90" t="str">
        <f ca="1">+IF(G974&lt;&gt;"",G974/(COUNT(C974:$C$1217)),"")</f>
        <v/>
      </c>
      <c r="I974" s="89" t="str">
        <f t="shared" ca="1" si="92"/>
        <v/>
      </c>
    </row>
    <row r="975" spans="1:9" x14ac:dyDescent="0.25">
      <c r="A975" s="31">
        <v>958</v>
      </c>
      <c r="B975" s="81" t="str">
        <f t="shared" ca="1" si="90"/>
        <v/>
      </c>
      <c r="C975" s="82" t="str">
        <f t="shared" ca="1" si="91"/>
        <v/>
      </c>
      <c r="D975" s="89" t="str">
        <f t="shared" ca="1" si="87"/>
        <v/>
      </c>
      <c r="E975" s="90" t="str">
        <f ca="1">+IF(D975&lt;&gt;"",D975*VLOOKUP(YEAR($C975),'Proyecciones DTF'!$B$4:$Y$112,3),"")</f>
        <v/>
      </c>
      <c r="F975" s="90" t="str">
        <f t="shared" ca="1" si="88"/>
        <v/>
      </c>
      <c r="G975" s="89" t="str">
        <f t="shared" ca="1" si="89"/>
        <v/>
      </c>
      <c r="H975" s="90" t="str">
        <f ca="1">+IF(G975&lt;&gt;"",G975/(COUNT(C975:$C$1217)),"")</f>
        <v/>
      </c>
      <c r="I975" s="89" t="str">
        <f t="shared" ca="1" si="92"/>
        <v/>
      </c>
    </row>
    <row r="976" spans="1:9" x14ac:dyDescent="0.25">
      <c r="A976" s="31">
        <v>959</v>
      </c>
      <c r="B976" s="81" t="str">
        <f t="shared" ca="1" si="90"/>
        <v/>
      </c>
      <c r="C976" s="82" t="str">
        <f t="shared" ca="1" si="91"/>
        <v/>
      </c>
      <c r="D976" s="89" t="str">
        <f t="shared" ca="1" si="87"/>
        <v/>
      </c>
      <c r="E976" s="90" t="str">
        <f ca="1">+IF(D976&lt;&gt;"",D976*VLOOKUP(YEAR($C976),'Proyecciones DTF'!$B$4:$Y$112,3),"")</f>
        <v/>
      </c>
      <c r="F976" s="90" t="str">
        <f t="shared" ca="1" si="88"/>
        <v/>
      </c>
      <c r="G976" s="89" t="str">
        <f t="shared" ca="1" si="89"/>
        <v/>
      </c>
      <c r="H976" s="90" t="str">
        <f ca="1">+IF(G976&lt;&gt;"",G976/(COUNT(C976:$C$1217)),"")</f>
        <v/>
      </c>
      <c r="I976" s="89" t="str">
        <f t="shared" ca="1" si="92"/>
        <v/>
      </c>
    </row>
    <row r="977" spans="1:9" x14ac:dyDescent="0.25">
      <c r="A977" s="31">
        <v>960</v>
      </c>
      <c r="B977" s="81" t="str">
        <f t="shared" ca="1" si="90"/>
        <v/>
      </c>
      <c r="C977" s="82" t="str">
        <f t="shared" ca="1" si="91"/>
        <v/>
      </c>
      <c r="D977" s="89" t="str">
        <f t="shared" ca="1" si="87"/>
        <v/>
      </c>
      <c r="E977" s="90" t="str">
        <f ca="1">+IF(D977&lt;&gt;"",D977*VLOOKUP(YEAR($C977),'Proyecciones DTF'!$B$4:$Y$112,3),"")</f>
        <v/>
      </c>
      <c r="F977" s="90" t="str">
        <f t="shared" ca="1" si="88"/>
        <v/>
      </c>
      <c r="G977" s="89" t="str">
        <f t="shared" ca="1" si="89"/>
        <v/>
      </c>
      <c r="H977" s="90" t="str">
        <f ca="1">+IF(G977&lt;&gt;"",G977/(COUNT(C977:$C$1217)),"")</f>
        <v/>
      </c>
      <c r="I977" s="89" t="str">
        <f t="shared" ca="1" si="92"/>
        <v/>
      </c>
    </row>
    <row r="978" spans="1:9" x14ac:dyDescent="0.25">
      <c r="A978" s="31">
        <v>961</v>
      </c>
      <c r="B978" s="81" t="str">
        <f t="shared" ca="1" si="90"/>
        <v/>
      </c>
      <c r="C978" s="82" t="str">
        <f t="shared" ca="1" si="91"/>
        <v/>
      </c>
      <c r="D978" s="89" t="str">
        <f t="shared" ca="1" si="87"/>
        <v/>
      </c>
      <c r="E978" s="90" t="str">
        <f ca="1">+IF(D978&lt;&gt;"",D978*VLOOKUP(YEAR($C978),'Proyecciones DTF'!$B$4:$Y$112,3),"")</f>
        <v/>
      </c>
      <c r="F978" s="90" t="str">
        <f t="shared" ca="1" si="88"/>
        <v/>
      </c>
      <c r="G978" s="89" t="str">
        <f t="shared" ca="1" si="89"/>
        <v/>
      </c>
      <c r="H978" s="90" t="str">
        <f ca="1">+IF(G978&lt;&gt;"",G978/(COUNT(C978:$C$1217)),"")</f>
        <v/>
      </c>
      <c r="I978" s="89" t="str">
        <f t="shared" ca="1" si="92"/>
        <v/>
      </c>
    </row>
    <row r="979" spans="1:9" x14ac:dyDescent="0.25">
      <c r="A979" s="31">
        <v>962</v>
      </c>
      <c r="B979" s="81" t="str">
        <f t="shared" ca="1" si="90"/>
        <v/>
      </c>
      <c r="C979" s="82" t="str">
        <f t="shared" ca="1" si="91"/>
        <v/>
      </c>
      <c r="D979" s="89" t="str">
        <f t="shared" ref="D979:D1042" ca="1" si="93">+IF(C979&lt;&gt;"",I978,"")</f>
        <v/>
      </c>
      <c r="E979" s="90" t="str">
        <f ca="1">+IF(D979&lt;&gt;"",D979*VLOOKUP(YEAR($C979),'Proyecciones DTF'!$B$4:$Y$112,3),"")</f>
        <v/>
      </c>
      <c r="F979" s="90" t="str">
        <f t="shared" ref="F979:F1042" ca="1" si="94">+IF(E979&lt;&gt;"",+E979*(1-$C$15),"")</f>
        <v/>
      </c>
      <c r="G979" s="89" t="str">
        <f t="shared" ref="G979:G1042" ca="1" si="95">+IF(F979&lt;&gt;"",D979+F979,"")</f>
        <v/>
      </c>
      <c r="H979" s="90" t="str">
        <f ca="1">+IF(G979&lt;&gt;"",G979/(COUNT(C979:$C$1217)),"")</f>
        <v/>
      </c>
      <c r="I979" s="89" t="str">
        <f t="shared" ca="1" si="92"/>
        <v/>
      </c>
    </row>
    <row r="980" spans="1:9" x14ac:dyDescent="0.25">
      <c r="A980" s="31">
        <v>963</v>
      </c>
      <c r="B980" s="81" t="str">
        <f t="shared" ca="1" si="90"/>
        <v/>
      </c>
      <c r="C980" s="82" t="str">
        <f t="shared" ca="1" si="91"/>
        <v/>
      </c>
      <c r="D980" s="89" t="str">
        <f t="shared" ca="1" si="93"/>
        <v/>
      </c>
      <c r="E980" s="90" t="str">
        <f ca="1">+IF(D980&lt;&gt;"",D980*VLOOKUP(YEAR($C980),'Proyecciones DTF'!$B$4:$Y$112,3),"")</f>
        <v/>
      </c>
      <c r="F980" s="90" t="str">
        <f t="shared" ca="1" si="94"/>
        <v/>
      </c>
      <c r="G980" s="89" t="str">
        <f t="shared" ca="1" si="95"/>
        <v/>
      </c>
      <c r="H980" s="90" t="str">
        <f ca="1">+IF(G980&lt;&gt;"",G980/(COUNT(C980:$C$1217)),"")</f>
        <v/>
      </c>
      <c r="I980" s="89" t="str">
        <f t="shared" ca="1" si="92"/>
        <v/>
      </c>
    </row>
    <row r="981" spans="1:9" x14ac:dyDescent="0.25">
      <c r="A981" s="31">
        <v>964</v>
      </c>
      <c r="B981" s="81" t="str">
        <f t="shared" ref="B981:B1044" ca="1" si="96">+IF(C981&lt;&gt;"",YEAR(C981),"")</f>
        <v/>
      </c>
      <c r="C981" s="82" t="str">
        <f t="shared" ref="C981:C1044" ca="1" si="97">+IF(EOMONTH($C$1,A981)&lt;=EOMONTH($C$1,$C$4*12),EOMONTH($C$1,A981),"")</f>
        <v/>
      </c>
      <c r="D981" s="89" t="str">
        <f t="shared" ca="1" si="93"/>
        <v/>
      </c>
      <c r="E981" s="90" t="str">
        <f ca="1">+IF(D981&lt;&gt;"",D981*VLOOKUP(YEAR($C981),'Proyecciones DTF'!$B$4:$Y$112,3),"")</f>
        <v/>
      </c>
      <c r="F981" s="90" t="str">
        <f t="shared" ca="1" si="94"/>
        <v/>
      </c>
      <c r="G981" s="89" t="str">
        <f t="shared" ca="1" si="95"/>
        <v/>
      </c>
      <c r="H981" s="90" t="str">
        <f ca="1">+IF(G981&lt;&gt;"",G981/(COUNT(C981:$C$1217)),"")</f>
        <v/>
      </c>
      <c r="I981" s="89" t="str">
        <f t="shared" ref="I981:I1044" ca="1" si="98">+IF(H981&lt;&gt;"",G981-H981,"")</f>
        <v/>
      </c>
    </row>
    <row r="982" spans="1:9" x14ac:dyDescent="0.25">
      <c r="A982" s="31">
        <v>965</v>
      </c>
      <c r="B982" s="81" t="str">
        <f t="shared" ca="1" si="96"/>
        <v/>
      </c>
      <c r="C982" s="82" t="str">
        <f t="shared" ca="1" si="97"/>
        <v/>
      </c>
      <c r="D982" s="89" t="str">
        <f t="shared" ca="1" si="93"/>
        <v/>
      </c>
      <c r="E982" s="90" t="str">
        <f ca="1">+IF(D982&lt;&gt;"",D982*VLOOKUP(YEAR($C982),'Proyecciones DTF'!$B$4:$Y$112,3),"")</f>
        <v/>
      </c>
      <c r="F982" s="90" t="str">
        <f t="shared" ca="1" si="94"/>
        <v/>
      </c>
      <c r="G982" s="89" t="str">
        <f t="shared" ca="1" si="95"/>
        <v/>
      </c>
      <c r="H982" s="90" t="str">
        <f ca="1">+IF(G982&lt;&gt;"",G982/(COUNT(C982:$C$1217)),"")</f>
        <v/>
      </c>
      <c r="I982" s="89" t="str">
        <f t="shared" ca="1" si="98"/>
        <v/>
      </c>
    </row>
    <row r="983" spans="1:9" x14ac:dyDescent="0.25">
      <c r="A983" s="31">
        <v>966</v>
      </c>
      <c r="B983" s="81" t="str">
        <f t="shared" ca="1" si="96"/>
        <v/>
      </c>
      <c r="C983" s="82" t="str">
        <f t="shared" ca="1" si="97"/>
        <v/>
      </c>
      <c r="D983" s="89" t="str">
        <f t="shared" ca="1" si="93"/>
        <v/>
      </c>
      <c r="E983" s="90" t="str">
        <f ca="1">+IF(D983&lt;&gt;"",D983*VLOOKUP(YEAR($C983),'Proyecciones DTF'!$B$4:$Y$112,3),"")</f>
        <v/>
      </c>
      <c r="F983" s="90" t="str">
        <f t="shared" ca="1" si="94"/>
        <v/>
      </c>
      <c r="G983" s="89" t="str">
        <f t="shared" ca="1" si="95"/>
        <v/>
      </c>
      <c r="H983" s="90" t="str">
        <f ca="1">+IF(G983&lt;&gt;"",G983/(COUNT(C983:$C$1217)),"")</f>
        <v/>
      </c>
      <c r="I983" s="89" t="str">
        <f t="shared" ca="1" si="98"/>
        <v/>
      </c>
    </row>
    <row r="984" spans="1:9" x14ac:dyDescent="0.25">
      <c r="A984" s="31">
        <v>967</v>
      </c>
      <c r="B984" s="81" t="str">
        <f t="shared" ca="1" si="96"/>
        <v/>
      </c>
      <c r="C984" s="82" t="str">
        <f t="shared" ca="1" si="97"/>
        <v/>
      </c>
      <c r="D984" s="89" t="str">
        <f t="shared" ca="1" si="93"/>
        <v/>
      </c>
      <c r="E984" s="90" t="str">
        <f ca="1">+IF(D984&lt;&gt;"",D984*VLOOKUP(YEAR($C984),'Proyecciones DTF'!$B$4:$Y$112,3),"")</f>
        <v/>
      </c>
      <c r="F984" s="90" t="str">
        <f t="shared" ca="1" si="94"/>
        <v/>
      </c>
      <c r="G984" s="89" t="str">
        <f t="shared" ca="1" si="95"/>
        <v/>
      </c>
      <c r="H984" s="90" t="str">
        <f ca="1">+IF(G984&lt;&gt;"",G984/(COUNT(C984:$C$1217)),"")</f>
        <v/>
      </c>
      <c r="I984" s="89" t="str">
        <f t="shared" ca="1" si="98"/>
        <v/>
      </c>
    </row>
    <row r="985" spans="1:9" x14ac:dyDescent="0.25">
      <c r="A985" s="31">
        <v>968</v>
      </c>
      <c r="B985" s="81" t="str">
        <f t="shared" ca="1" si="96"/>
        <v/>
      </c>
      <c r="C985" s="82" t="str">
        <f t="shared" ca="1" si="97"/>
        <v/>
      </c>
      <c r="D985" s="89" t="str">
        <f t="shared" ca="1" si="93"/>
        <v/>
      </c>
      <c r="E985" s="90" t="str">
        <f ca="1">+IF(D985&lt;&gt;"",D985*VLOOKUP(YEAR($C985),'Proyecciones DTF'!$B$4:$Y$112,3),"")</f>
        <v/>
      </c>
      <c r="F985" s="90" t="str">
        <f t="shared" ca="1" si="94"/>
        <v/>
      </c>
      <c r="G985" s="89" t="str">
        <f t="shared" ca="1" si="95"/>
        <v/>
      </c>
      <c r="H985" s="90" t="str">
        <f ca="1">+IF(G985&lt;&gt;"",G985/(COUNT(C985:$C$1217)),"")</f>
        <v/>
      </c>
      <c r="I985" s="89" t="str">
        <f t="shared" ca="1" si="98"/>
        <v/>
      </c>
    </row>
    <row r="986" spans="1:9" x14ac:dyDescent="0.25">
      <c r="A986" s="31">
        <v>969</v>
      </c>
      <c r="B986" s="81" t="str">
        <f t="shared" ca="1" si="96"/>
        <v/>
      </c>
      <c r="C986" s="82" t="str">
        <f t="shared" ca="1" si="97"/>
        <v/>
      </c>
      <c r="D986" s="89" t="str">
        <f t="shared" ca="1" si="93"/>
        <v/>
      </c>
      <c r="E986" s="90" t="str">
        <f ca="1">+IF(D986&lt;&gt;"",D986*VLOOKUP(YEAR($C986),'Proyecciones DTF'!$B$4:$Y$112,3),"")</f>
        <v/>
      </c>
      <c r="F986" s="90" t="str">
        <f t="shared" ca="1" si="94"/>
        <v/>
      </c>
      <c r="G986" s="89" t="str">
        <f t="shared" ca="1" si="95"/>
        <v/>
      </c>
      <c r="H986" s="90" t="str">
        <f ca="1">+IF(G986&lt;&gt;"",G986/(COUNT(C986:$C$1217)),"")</f>
        <v/>
      </c>
      <c r="I986" s="89" t="str">
        <f t="shared" ca="1" si="98"/>
        <v/>
      </c>
    </row>
    <row r="987" spans="1:9" x14ac:dyDescent="0.25">
      <c r="A987" s="31">
        <v>970</v>
      </c>
      <c r="B987" s="81" t="str">
        <f t="shared" ca="1" si="96"/>
        <v/>
      </c>
      <c r="C987" s="82" t="str">
        <f t="shared" ca="1" si="97"/>
        <v/>
      </c>
      <c r="D987" s="89" t="str">
        <f t="shared" ca="1" si="93"/>
        <v/>
      </c>
      <c r="E987" s="90" t="str">
        <f ca="1">+IF(D987&lt;&gt;"",D987*VLOOKUP(YEAR($C987),'Proyecciones DTF'!$B$4:$Y$112,3),"")</f>
        <v/>
      </c>
      <c r="F987" s="90" t="str">
        <f t="shared" ca="1" si="94"/>
        <v/>
      </c>
      <c r="G987" s="89" t="str">
        <f t="shared" ca="1" si="95"/>
        <v/>
      </c>
      <c r="H987" s="90" t="str">
        <f ca="1">+IF(G987&lt;&gt;"",G987/(COUNT(C987:$C$1217)),"")</f>
        <v/>
      </c>
      <c r="I987" s="89" t="str">
        <f t="shared" ca="1" si="98"/>
        <v/>
      </c>
    </row>
    <row r="988" spans="1:9" x14ac:dyDescent="0.25">
      <c r="A988" s="31">
        <v>971</v>
      </c>
      <c r="B988" s="81" t="str">
        <f t="shared" ca="1" si="96"/>
        <v/>
      </c>
      <c r="C988" s="82" t="str">
        <f t="shared" ca="1" si="97"/>
        <v/>
      </c>
      <c r="D988" s="89" t="str">
        <f t="shared" ca="1" si="93"/>
        <v/>
      </c>
      <c r="E988" s="90" t="str">
        <f ca="1">+IF(D988&lt;&gt;"",D988*VLOOKUP(YEAR($C988),'Proyecciones DTF'!$B$4:$Y$112,3),"")</f>
        <v/>
      </c>
      <c r="F988" s="90" t="str">
        <f t="shared" ca="1" si="94"/>
        <v/>
      </c>
      <c r="G988" s="89" t="str">
        <f t="shared" ca="1" si="95"/>
        <v/>
      </c>
      <c r="H988" s="90" t="str">
        <f ca="1">+IF(G988&lt;&gt;"",G988/(COUNT(C988:$C$1217)),"")</f>
        <v/>
      </c>
      <c r="I988" s="89" t="str">
        <f t="shared" ca="1" si="98"/>
        <v/>
      </c>
    </row>
    <row r="989" spans="1:9" x14ac:dyDescent="0.25">
      <c r="A989" s="31">
        <v>972</v>
      </c>
      <c r="B989" s="81" t="str">
        <f t="shared" ca="1" si="96"/>
        <v/>
      </c>
      <c r="C989" s="82" t="str">
        <f t="shared" ca="1" si="97"/>
        <v/>
      </c>
      <c r="D989" s="89" t="str">
        <f t="shared" ca="1" si="93"/>
        <v/>
      </c>
      <c r="E989" s="90" t="str">
        <f ca="1">+IF(D989&lt;&gt;"",D989*VLOOKUP(YEAR($C989),'Proyecciones DTF'!$B$4:$Y$112,3),"")</f>
        <v/>
      </c>
      <c r="F989" s="90" t="str">
        <f t="shared" ca="1" si="94"/>
        <v/>
      </c>
      <c r="G989" s="89" t="str">
        <f t="shared" ca="1" si="95"/>
        <v/>
      </c>
      <c r="H989" s="90" t="str">
        <f ca="1">+IF(G989&lt;&gt;"",G989/(COUNT(C989:$C$1217)),"")</f>
        <v/>
      </c>
      <c r="I989" s="89" t="str">
        <f t="shared" ca="1" si="98"/>
        <v/>
      </c>
    </row>
    <row r="990" spans="1:9" x14ac:dyDescent="0.25">
      <c r="A990" s="31">
        <v>973</v>
      </c>
      <c r="B990" s="81" t="str">
        <f t="shared" ca="1" si="96"/>
        <v/>
      </c>
      <c r="C990" s="82" t="str">
        <f t="shared" ca="1" si="97"/>
        <v/>
      </c>
      <c r="D990" s="89" t="str">
        <f t="shared" ca="1" si="93"/>
        <v/>
      </c>
      <c r="E990" s="90" t="str">
        <f ca="1">+IF(D990&lt;&gt;"",D990*VLOOKUP(YEAR($C990),'Proyecciones DTF'!$B$4:$Y$112,3),"")</f>
        <v/>
      </c>
      <c r="F990" s="90" t="str">
        <f t="shared" ca="1" si="94"/>
        <v/>
      </c>
      <c r="G990" s="89" t="str">
        <f t="shared" ca="1" si="95"/>
        <v/>
      </c>
      <c r="H990" s="90" t="str">
        <f ca="1">+IF(G990&lt;&gt;"",G990/(COUNT(C990:$C$1217)),"")</f>
        <v/>
      </c>
      <c r="I990" s="89" t="str">
        <f t="shared" ca="1" si="98"/>
        <v/>
      </c>
    </row>
    <row r="991" spans="1:9" x14ac:dyDescent="0.25">
      <c r="A991" s="31">
        <v>974</v>
      </c>
      <c r="B991" s="81" t="str">
        <f t="shared" ca="1" si="96"/>
        <v/>
      </c>
      <c r="C991" s="82" t="str">
        <f t="shared" ca="1" si="97"/>
        <v/>
      </c>
      <c r="D991" s="89" t="str">
        <f t="shared" ca="1" si="93"/>
        <v/>
      </c>
      <c r="E991" s="90" t="str">
        <f ca="1">+IF(D991&lt;&gt;"",D991*VLOOKUP(YEAR($C991),'Proyecciones DTF'!$B$4:$Y$112,3),"")</f>
        <v/>
      </c>
      <c r="F991" s="90" t="str">
        <f t="shared" ca="1" si="94"/>
        <v/>
      </c>
      <c r="G991" s="89" t="str">
        <f t="shared" ca="1" si="95"/>
        <v/>
      </c>
      <c r="H991" s="90" t="str">
        <f ca="1">+IF(G991&lt;&gt;"",G991/(COUNT(C991:$C$1217)),"")</f>
        <v/>
      </c>
      <c r="I991" s="89" t="str">
        <f t="shared" ca="1" si="98"/>
        <v/>
      </c>
    </row>
    <row r="992" spans="1:9" x14ac:dyDescent="0.25">
      <c r="A992" s="31">
        <v>975</v>
      </c>
      <c r="B992" s="81" t="str">
        <f t="shared" ca="1" si="96"/>
        <v/>
      </c>
      <c r="C992" s="82" t="str">
        <f t="shared" ca="1" si="97"/>
        <v/>
      </c>
      <c r="D992" s="89" t="str">
        <f t="shared" ca="1" si="93"/>
        <v/>
      </c>
      <c r="E992" s="90" t="str">
        <f ca="1">+IF(D992&lt;&gt;"",D992*VLOOKUP(YEAR($C992),'Proyecciones DTF'!$B$4:$Y$112,3),"")</f>
        <v/>
      </c>
      <c r="F992" s="90" t="str">
        <f t="shared" ca="1" si="94"/>
        <v/>
      </c>
      <c r="G992" s="89" t="str">
        <f t="shared" ca="1" si="95"/>
        <v/>
      </c>
      <c r="H992" s="90" t="str">
        <f ca="1">+IF(G992&lt;&gt;"",G992/(COUNT(C992:$C$1217)),"")</f>
        <v/>
      </c>
      <c r="I992" s="89" t="str">
        <f t="shared" ca="1" si="98"/>
        <v/>
      </c>
    </row>
    <row r="993" spans="1:9" x14ac:dyDescent="0.25">
      <c r="A993" s="31">
        <v>976</v>
      </c>
      <c r="B993" s="81" t="str">
        <f t="shared" ca="1" si="96"/>
        <v/>
      </c>
      <c r="C993" s="82" t="str">
        <f t="shared" ca="1" si="97"/>
        <v/>
      </c>
      <c r="D993" s="89" t="str">
        <f t="shared" ca="1" si="93"/>
        <v/>
      </c>
      <c r="E993" s="90" t="str">
        <f ca="1">+IF(D993&lt;&gt;"",D993*VLOOKUP(YEAR($C993),'Proyecciones DTF'!$B$4:$Y$112,3),"")</f>
        <v/>
      </c>
      <c r="F993" s="90" t="str">
        <f t="shared" ca="1" si="94"/>
        <v/>
      </c>
      <c r="G993" s="89" t="str">
        <f t="shared" ca="1" si="95"/>
        <v/>
      </c>
      <c r="H993" s="90" t="str">
        <f ca="1">+IF(G993&lt;&gt;"",G993/(COUNT(C993:$C$1217)),"")</f>
        <v/>
      </c>
      <c r="I993" s="89" t="str">
        <f t="shared" ca="1" si="98"/>
        <v/>
      </c>
    </row>
    <row r="994" spans="1:9" x14ac:dyDescent="0.25">
      <c r="A994" s="31">
        <v>977</v>
      </c>
      <c r="B994" s="81" t="str">
        <f t="shared" ca="1" si="96"/>
        <v/>
      </c>
      <c r="C994" s="82" t="str">
        <f t="shared" ca="1" si="97"/>
        <v/>
      </c>
      <c r="D994" s="89" t="str">
        <f t="shared" ca="1" si="93"/>
        <v/>
      </c>
      <c r="E994" s="90" t="str">
        <f ca="1">+IF(D994&lt;&gt;"",D994*VLOOKUP(YEAR($C994),'Proyecciones DTF'!$B$4:$Y$112,3),"")</f>
        <v/>
      </c>
      <c r="F994" s="90" t="str">
        <f t="shared" ca="1" si="94"/>
        <v/>
      </c>
      <c r="G994" s="89" t="str">
        <f t="shared" ca="1" si="95"/>
        <v/>
      </c>
      <c r="H994" s="90" t="str">
        <f ca="1">+IF(G994&lt;&gt;"",G994/(COUNT(C994:$C$1217)),"")</f>
        <v/>
      </c>
      <c r="I994" s="89" t="str">
        <f t="shared" ca="1" si="98"/>
        <v/>
      </c>
    </row>
    <row r="995" spans="1:9" x14ac:dyDescent="0.25">
      <c r="A995" s="31">
        <v>978</v>
      </c>
      <c r="B995" s="81" t="str">
        <f t="shared" ca="1" si="96"/>
        <v/>
      </c>
      <c r="C995" s="82" t="str">
        <f t="shared" ca="1" si="97"/>
        <v/>
      </c>
      <c r="D995" s="89" t="str">
        <f t="shared" ca="1" si="93"/>
        <v/>
      </c>
      <c r="E995" s="90" t="str">
        <f ca="1">+IF(D995&lt;&gt;"",D995*VLOOKUP(YEAR($C995),'Proyecciones DTF'!$B$4:$Y$112,3),"")</f>
        <v/>
      </c>
      <c r="F995" s="90" t="str">
        <f t="shared" ca="1" si="94"/>
        <v/>
      </c>
      <c r="G995" s="89" t="str">
        <f t="shared" ca="1" si="95"/>
        <v/>
      </c>
      <c r="H995" s="90" t="str">
        <f ca="1">+IF(G995&lt;&gt;"",G995/(COUNT(C995:$C$1217)),"")</f>
        <v/>
      </c>
      <c r="I995" s="89" t="str">
        <f t="shared" ca="1" si="98"/>
        <v/>
      </c>
    </row>
    <row r="996" spans="1:9" x14ac:dyDescent="0.25">
      <c r="A996" s="31">
        <v>979</v>
      </c>
      <c r="B996" s="81" t="str">
        <f t="shared" ca="1" si="96"/>
        <v/>
      </c>
      <c r="C996" s="82" t="str">
        <f t="shared" ca="1" si="97"/>
        <v/>
      </c>
      <c r="D996" s="89" t="str">
        <f t="shared" ca="1" si="93"/>
        <v/>
      </c>
      <c r="E996" s="90" t="str">
        <f ca="1">+IF(D996&lt;&gt;"",D996*VLOOKUP(YEAR($C996),'Proyecciones DTF'!$B$4:$Y$112,3),"")</f>
        <v/>
      </c>
      <c r="F996" s="90" t="str">
        <f t="shared" ca="1" si="94"/>
        <v/>
      </c>
      <c r="G996" s="89" t="str">
        <f t="shared" ca="1" si="95"/>
        <v/>
      </c>
      <c r="H996" s="90" t="str">
        <f ca="1">+IF(G996&lt;&gt;"",G996/(COUNT(C996:$C$1217)),"")</f>
        <v/>
      </c>
      <c r="I996" s="89" t="str">
        <f t="shared" ca="1" si="98"/>
        <v/>
      </c>
    </row>
    <row r="997" spans="1:9" x14ac:dyDescent="0.25">
      <c r="A997" s="31">
        <v>980</v>
      </c>
      <c r="B997" s="81" t="str">
        <f t="shared" ca="1" si="96"/>
        <v/>
      </c>
      <c r="C997" s="82" t="str">
        <f t="shared" ca="1" si="97"/>
        <v/>
      </c>
      <c r="D997" s="89" t="str">
        <f t="shared" ca="1" si="93"/>
        <v/>
      </c>
      <c r="E997" s="90" t="str">
        <f ca="1">+IF(D997&lt;&gt;"",D997*VLOOKUP(YEAR($C997),'Proyecciones DTF'!$B$4:$Y$112,3),"")</f>
        <v/>
      </c>
      <c r="F997" s="90" t="str">
        <f t="shared" ca="1" si="94"/>
        <v/>
      </c>
      <c r="G997" s="89" t="str">
        <f t="shared" ca="1" si="95"/>
        <v/>
      </c>
      <c r="H997" s="90" t="str">
        <f ca="1">+IF(G997&lt;&gt;"",G997/(COUNT(C997:$C$1217)),"")</f>
        <v/>
      </c>
      <c r="I997" s="89" t="str">
        <f t="shared" ca="1" si="98"/>
        <v/>
      </c>
    </row>
    <row r="998" spans="1:9" x14ac:dyDescent="0.25">
      <c r="A998" s="31">
        <v>981</v>
      </c>
      <c r="B998" s="81" t="str">
        <f t="shared" ca="1" si="96"/>
        <v/>
      </c>
      <c r="C998" s="82" t="str">
        <f t="shared" ca="1" si="97"/>
        <v/>
      </c>
      <c r="D998" s="89" t="str">
        <f t="shared" ca="1" si="93"/>
        <v/>
      </c>
      <c r="E998" s="90" t="str">
        <f ca="1">+IF(D998&lt;&gt;"",D998*VLOOKUP(YEAR($C998),'Proyecciones DTF'!$B$4:$Y$112,3),"")</f>
        <v/>
      </c>
      <c r="F998" s="90" t="str">
        <f t="shared" ca="1" si="94"/>
        <v/>
      </c>
      <c r="G998" s="89" t="str">
        <f t="shared" ca="1" si="95"/>
        <v/>
      </c>
      <c r="H998" s="90" t="str">
        <f ca="1">+IF(G998&lt;&gt;"",G998/(COUNT(C998:$C$1217)),"")</f>
        <v/>
      </c>
      <c r="I998" s="89" t="str">
        <f t="shared" ca="1" si="98"/>
        <v/>
      </c>
    </row>
    <row r="999" spans="1:9" x14ac:dyDescent="0.25">
      <c r="A999" s="31">
        <v>982</v>
      </c>
      <c r="B999" s="81" t="str">
        <f t="shared" ca="1" si="96"/>
        <v/>
      </c>
      <c r="C999" s="82" t="str">
        <f t="shared" ca="1" si="97"/>
        <v/>
      </c>
      <c r="D999" s="89" t="str">
        <f t="shared" ca="1" si="93"/>
        <v/>
      </c>
      <c r="E999" s="90" t="str">
        <f ca="1">+IF(D999&lt;&gt;"",D999*VLOOKUP(YEAR($C999),'Proyecciones DTF'!$B$4:$Y$112,3),"")</f>
        <v/>
      </c>
      <c r="F999" s="90" t="str">
        <f t="shared" ca="1" si="94"/>
        <v/>
      </c>
      <c r="G999" s="89" t="str">
        <f t="shared" ca="1" si="95"/>
        <v/>
      </c>
      <c r="H999" s="90" t="str">
        <f ca="1">+IF(G999&lt;&gt;"",G999/(COUNT(C999:$C$1217)),"")</f>
        <v/>
      </c>
      <c r="I999" s="89" t="str">
        <f t="shared" ca="1" si="98"/>
        <v/>
      </c>
    </row>
    <row r="1000" spans="1:9" x14ac:dyDescent="0.25">
      <c r="A1000" s="31">
        <v>983</v>
      </c>
      <c r="B1000" s="81" t="str">
        <f t="shared" ca="1" si="96"/>
        <v/>
      </c>
      <c r="C1000" s="82" t="str">
        <f t="shared" ca="1" si="97"/>
        <v/>
      </c>
      <c r="D1000" s="89" t="str">
        <f t="shared" ca="1" si="93"/>
        <v/>
      </c>
      <c r="E1000" s="90" t="str">
        <f ca="1">+IF(D1000&lt;&gt;"",D1000*VLOOKUP(YEAR($C1000),'Proyecciones DTF'!$B$4:$Y$112,3),"")</f>
        <v/>
      </c>
      <c r="F1000" s="90" t="str">
        <f t="shared" ca="1" si="94"/>
        <v/>
      </c>
      <c r="G1000" s="89" t="str">
        <f t="shared" ca="1" si="95"/>
        <v/>
      </c>
      <c r="H1000" s="90" t="str">
        <f ca="1">+IF(G1000&lt;&gt;"",G1000/(COUNT(C1000:$C$1217)),"")</f>
        <v/>
      </c>
      <c r="I1000" s="89" t="str">
        <f t="shared" ca="1" si="98"/>
        <v/>
      </c>
    </row>
    <row r="1001" spans="1:9" x14ac:dyDescent="0.25">
      <c r="A1001" s="31">
        <v>984</v>
      </c>
      <c r="B1001" s="81" t="str">
        <f t="shared" ca="1" si="96"/>
        <v/>
      </c>
      <c r="C1001" s="82" t="str">
        <f t="shared" ca="1" si="97"/>
        <v/>
      </c>
      <c r="D1001" s="89" t="str">
        <f t="shared" ca="1" si="93"/>
        <v/>
      </c>
      <c r="E1001" s="90" t="str">
        <f ca="1">+IF(D1001&lt;&gt;"",D1001*VLOOKUP(YEAR($C1001),'Proyecciones DTF'!$B$4:$Y$112,3),"")</f>
        <v/>
      </c>
      <c r="F1001" s="90" t="str">
        <f t="shared" ca="1" si="94"/>
        <v/>
      </c>
      <c r="G1001" s="89" t="str">
        <f t="shared" ca="1" si="95"/>
        <v/>
      </c>
      <c r="H1001" s="90" t="str">
        <f ca="1">+IF(G1001&lt;&gt;"",G1001/(COUNT(C1001:$C$1217)),"")</f>
        <v/>
      </c>
      <c r="I1001" s="89" t="str">
        <f t="shared" ca="1" si="98"/>
        <v/>
      </c>
    </row>
    <row r="1002" spans="1:9" x14ac:dyDescent="0.25">
      <c r="A1002" s="31">
        <v>985</v>
      </c>
      <c r="B1002" s="81" t="str">
        <f t="shared" ca="1" si="96"/>
        <v/>
      </c>
      <c r="C1002" s="82" t="str">
        <f t="shared" ca="1" si="97"/>
        <v/>
      </c>
      <c r="D1002" s="89" t="str">
        <f t="shared" ca="1" si="93"/>
        <v/>
      </c>
      <c r="E1002" s="90" t="str">
        <f ca="1">+IF(D1002&lt;&gt;"",D1002*VLOOKUP(YEAR($C1002),'Proyecciones DTF'!$B$4:$Y$112,3),"")</f>
        <v/>
      </c>
      <c r="F1002" s="90" t="str">
        <f t="shared" ca="1" si="94"/>
        <v/>
      </c>
      <c r="G1002" s="89" t="str">
        <f t="shared" ca="1" si="95"/>
        <v/>
      </c>
      <c r="H1002" s="90" t="str">
        <f ca="1">+IF(G1002&lt;&gt;"",G1002/(COUNT(C1002:$C$1217)),"")</f>
        <v/>
      </c>
      <c r="I1002" s="89" t="str">
        <f t="shared" ca="1" si="98"/>
        <v/>
      </c>
    </row>
    <row r="1003" spans="1:9" x14ac:dyDescent="0.25">
      <c r="A1003" s="31">
        <v>986</v>
      </c>
      <c r="B1003" s="81" t="str">
        <f t="shared" ca="1" si="96"/>
        <v/>
      </c>
      <c r="C1003" s="82" t="str">
        <f t="shared" ca="1" si="97"/>
        <v/>
      </c>
      <c r="D1003" s="89" t="str">
        <f t="shared" ca="1" si="93"/>
        <v/>
      </c>
      <c r="E1003" s="90" t="str">
        <f ca="1">+IF(D1003&lt;&gt;"",D1003*VLOOKUP(YEAR($C1003),'Proyecciones DTF'!$B$4:$Y$112,3),"")</f>
        <v/>
      </c>
      <c r="F1003" s="90" t="str">
        <f t="shared" ca="1" si="94"/>
        <v/>
      </c>
      <c r="G1003" s="89" t="str">
        <f t="shared" ca="1" si="95"/>
        <v/>
      </c>
      <c r="H1003" s="90" t="str">
        <f ca="1">+IF(G1003&lt;&gt;"",G1003/(COUNT(C1003:$C$1217)),"")</f>
        <v/>
      </c>
      <c r="I1003" s="89" t="str">
        <f t="shared" ca="1" si="98"/>
        <v/>
      </c>
    </row>
    <row r="1004" spans="1:9" x14ac:dyDescent="0.25">
      <c r="A1004" s="31">
        <v>987</v>
      </c>
      <c r="B1004" s="81" t="str">
        <f t="shared" ca="1" si="96"/>
        <v/>
      </c>
      <c r="C1004" s="82" t="str">
        <f t="shared" ca="1" si="97"/>
        <v/>
      </c>
      <c r="D1004" s="89" t="str">
        <f t="shared" ca="1" si="93"/>
        <v/>
      </c>
      <c r="E1004" s="90" t="str">
        <f ca="1">+IF(D1004&lt;&gt;"",D1004*VLOOKUP(YEAR($C1004),'Proyecciones DTF'!$B$4:$Y$112,3),"")</f>
        <v/>
      </c>
      <c r="F1004" s="90" t="str">
        <f t="shared" ca="1" si="94"/>
        <v/>
      </c>
      <c r="G1004" s="89" t="str">
        <f t="shared" ca="1" si="95"/>
        <v/>
      </c>
      <c r="H1004" s="90" t="str">
        <f ca="1">+IF(G1004&lt;&gt;"",G1004/(COUNT(C1004:$C$1217)),"")</f>
        <v/>
      </c>
      <c r="I1004" s="89" t="str">
        <f t="shared" ca="1" si="98"/>
        <v/>
      </c>
    </row>
    <row r="1005" spans="1:9" x14ac:dyDescent="0.25">
      <c r="A1005" s="31">
        <v>988</v>
      </c>
      <c r="B1005" s="81" t="str">
        <f t="shared" ca="1" si="96"/>
        <v/>
      </c>
      <c r="C1005" s="82" t="str">
        <f t="shared" ca="1" si="97"/>
        <v/>
      </c>
      <c r="D1005" s="89" t="str">
        <f t="shared" ca="1" si="93"/>
        <v/>
      </c>
      <c r="E1005" s="90" t="str">
        <f ca="1">+IF(D1005&lt;&gt;"",D1005*VLOOKUP(YEAR($C1005),'Proyecciones DTF'!$B$4:$Y$112,3),"")</f>
        <v/>
      </c>
      <c r="F1005" s="90" t="str">
        <f t="shared" ca="1" si="94"/>
        <v/>
      </c>
      <c r="G1005" s="89" t="str">
        <f t="shared" ca="1" si="95"/>
        <v/>
      </c>
      <c r="H1005" s="90" t="str">
        <f ca="1">+IF(G1005&lt;&gt;"",G1005/(COUNT(C1005:$C$1217)),"")</f>
        <v/>
      </c>
      <c r="I1005" s="89" t="str">
        <f t="shared" ca="1" si="98"/>
        <v/>
      </c>
    </row>
    <row r="1006" spans="1:9" x14ac:dyDescent="0.25">
      <c r="A1006" s="31">
        <v>989</v>
      </c>
      <c r="B1006" s="81" t="str">
        <f t="shared" ca="1" si="96"/>
        <v/>
      </c>
      <c r="C1006" s="82" t="str">
        <f t="shared" ca="1" si="97"/>
        <v/>
      </c>
      <c r="D1006" s="89" t="str">
        <f t="shared" ca="1" si="93"/>
        <v/>
      </c>
      <c r="E1006" s="90" t="str">
        <f ca="1">+IF(D1006&lt;&gt;"",D1006*VLOOKUP(YEAR($C1006),'Proyecciones DTF'!$B$4:$Y$112,3),"")</f>
        <v/>
      </c>
      <c r="F1006" s="90" t="str">
        <f t="shared" ca="1" si="94"/>
        <v/>
      </c>
      <c r="G1006" s="89" t="str">
        <f t="shared" ca="1" si="95"/>
        <v/>
      </c>
      <c r="H1006" s="90" t="str">
        <f ca="1">+IF(G1006&lt;&gt;"",G1006/(COUNT(C1006:$C$1217)),"")</f>
        <v/>
      </c>
      <c r="I1006" s="89" t="str">
        <f t="shared" ca="1" si="98"/>
        <v/>
      </c>
    </row>
    <row r="1007" spans="1:9" x14ac:dyDescent="0.25">
      <c r="A1007" s="31">
        <v>990</v>
      </c>
      <c r="B1007" s="81" t="str">
        <f t="shared" ca="1" si="96"/>
        <v/>
      </c>
      <c r="C1007" s="82" t="str">
        <f t="shared" ca="1" si="97"/>
        <v/>
      </c>
      <c r="D1007" s="89" t="str">
        <f t="shared" ca="1" si="93"/>
        <v/>
      </c>
      <c r="E1007" s="90" t="str">
        <f ca="1">+IF(D1007&lt;&gt;"",D1007*VLOOKUP(YEAR($C1007),'Proyecciones DTF'!$B$4:$Y$112,3),"")</f>
        <v/>
      </c>
      <c r="F1007" s="90" t="str">
        <f t="shared" ca="1" si="94"/>
        <v/>
      </c>
      <c r="G1007" s="89" t="str">
        <f t="shared" ca="1" si="95"/>
        <v/>
      </c>
      <c r="H1007" s="90" t="str">
        <f ca="1">+IF(G1007&lt;&gt;"",G1007/(COUNT(C1007:$C$1217)),"")</f>
        <v/>
      </c>
      <c r="I1007" s="89" t="str">
        <f t="shared" ca="1" si="98"/>
        <v/>
      </c>
    </row>
    <row r="1008" spans="1:9" x14ac:dyDescent="0.25">
      <c r="A1008" s="31">
        <v>991</v>
      </c>
      <c r="B1008" s="81" t="str">
        <f t="shared" ca="1" si="96"/>
        <v/>
      </c>
      <c r="C1008" s="82" t="str">
        <f t="shared" ca="1" si="97"/>
        <v/>
      </c>
      <c r="D1008" s="89" t="str">
        <f t="shared" ca="1" si="93"/>
        <v/>
      </c>
      <c r="E1008" s="90" t="str">
        <f ca="1">+IF(D1008&lt;&gt;"",D1008*VLOOKUP(YEAR($C1008),'Proyecciones DTF'!$B$4:$Y$112,3),"")</f>
        <v/>
      </c>
      <c r="F1008" s="90" t="str">
        <f t="shared" ca="1" si="94"/>
        <v/>
      </c>
      <c r="G1008" s="89" t="str">
        <f t="shared" ca="1" si="95"/>
        <v/>
      </c>
      <c r="H1008" s="90" t="str">
        <f ca="1">+IF(G1008&lt;&gt;"",G1008/(COUNT(C1008:$C$1217)),"")</f>
        <v/>
      </c>
      <c r="I1008" s="89" t="str">
        <f t="shared" ca="1" si="98"/>
        <v/>
      </c>
    </row>
    <row r="1009" spans="1:9" x14ac:dyDescent="0.25">
      <c r="A1009" s="31">
        <v>992</v>
      </c>
      <c r="B1009" s="81" t="str">
        <f t="shared" ca="1" si="96"/>
        <v/>
      </c>
      <c r="C1009" s="82" t="str">
        <f t="shared" ca="1" si="97"/>
        <v/>
      </c>
      <c r="D1009" s="89" t="str">
        <f t="shared" ca="1" si="93"/>
        <v/>
      </c>
      <c r="E1009" s="90" t="str">
        <f ca="1">+IF(D1009&lt;&gt;"",D1009*VLOOKUP(YEAR($C1009),'Proyecciones DTF'!$B$4:$Y$112,3),"")</f>
        <v/>
      </c>
      <c r="F1009" s="90" t="str">
        <f t="shared" ca="1" si="94"/>
        <v/>
      </c>
      <c r="G1009" s="89" t="str">
        <f t="shared" ca="1" si="95"/>
        <v/>
      </c>
      <c r="H1009" s="90" t="str">
        <f ca="1">+IF(G1009&lt;&gt;"",G1009/(COUNT(C1009:$C$1217)),"")</f>
        <v/>
      </c>
      <c r="I1009" s="89" t="str">
        <f t="shared" ca="1" si="98"/>
        <v/>
      </c>
    </row>
    <row r="1010" spans="1:9" x14ac:dyDescent="0.25">
      <c r="A1010" s="31">
        <v>993</v>
      </c>
      <c r="B1010" s="81" t="str">
        <f t="shared" ca="1" si="96"/>
        <v/>
      </c>
      <c r="C1010" s="82" t="str">
        <f t="shared" ca="1" si="97"/>
        <v/>
      </c>
      <c r="D1010" s="89" t="str">
        <f t="shared" ca="1" si="93"/>
        <v/>
      </c>
      <c r="E1010" s="90" t="str">
        <f ca="1">+IF(D1010&lt;&gt;"",D1010*VLOOKUP(YEAR($C1010),'Proyecciones DTF'!$B$4:$Y$112,3),"")</f>
        <v/>
      </c>
      <c r="F1010" s="90" t="str">
        <f t="shared" ca="1" si="94"/>
        <v/>
      </c>
      <c r="G1010" s="89" t="str">
        <f t="shared" ca="1" si="95"/>
        <v/>
      </c>
      <c r="H1010" s="90" t="str">
        <f ca="1">+IF(G1010&lt;&gt;"",G1010/(COUNT(C1010:$C$1217)),"")</f>
        <v/>
      </c>
      <c r="I1010" s="89" t="str">
        <f t="shared" ca="1" si="98"/>
        <v/>
      </c>
    </row>
    <row r="1011" spans="1:9" x14ac:dyDescent="0.25">
      <c r="A1011" s="31">
        <v>994</v>
      </c>
      <c r="B1011" s="81" t="str">
        <f t="shared" ca="1" si="96"/>
        <v/>
      </c>
      <c r="C1011" s="82" t="str">
        <f t="shared" ca="1" si="97"/>
        <v/>
      </c>
      <c r="D1011" s="89" t="str">
        <f t="shared" ca="1" si="93"/>
        <v/>
      </c>
      <c r="E1011" s="90" t="str">
        <f ca="1">+IF(D1011&lt;&gt;"",D1011*VLOOKUP(YEAR($C1011),'Proyecciones DTF'!$B$4:$Y$112,3),"")</f>
        <v/>
      </c>
      <c r="F1011" s="90" t="str">
        <f t="shared" ca="1" si="94"/>
        <v/>
      </c>
      <c r="G1011" s="89" t="str">
        <f t="shared" ca="1" si="95"/>
        <v/>
      </c>
      <c r="H1011" s="90" t="str">
        <f ca="1">+IF(G1011&lt;&gt;"",G1011/(COUNT(C1011:$C$1217)),"")</f>
        <v/>
      </c>
      <c r="I1011" s="89" t="str">
        <f t="shared" ca="1" si="98"/>
        <v/>
      </c>
    </row>
    <row r="1012" spans="1:9" x14ac:dyDescent="0.25">
      <c r="A1012" s="31">
        <v>995</v>
      </c>
      <c r="B1012" s="81" t="str">
        <f t="shared" ca="1" si="96"/>
        <v/>
      </c>
      <c r="C1012" s="82" t="str">
        <f t="shared" ca="1" si="97"/>
        <v/>
      </c>
      <c r="D1012" s="89" t="str">
        <f t="shared" ca="1" si="93"/>
        <v/>
      </c>
      <c r="E1012" s="90" t="str">
        <f ca="1">+IF(D1012&lt;&gt;"",D1012*VLOOKUP(YEAR($C1012),'Proyecciones DTF'!$B$4:$Y$112,3),"")</f>
        <v/>
      </c>
      <c r="F1012" s="90" t="str">
        <f t="shared" ca="1" si="94"/>
        <v/>
      </c>
      <c r="G1012" s="89" t="str">
        <f t="shared" ca="1" si="95"/>
        <v/>
      </c>
      <c r="H1012" s="90" t="str">
        <f ca="1">+IF(G1012&lt;&gt;"",G1012/(COUNT(C1012:$C$1217)),"")</f>
        <v/>
      </c>
      <c r="I1012" s="89" t="str">
        <f t="shared" ca="1" si="98"/>
        <v/>
      </c>
    </row>
    <row r="1013" spans="1:9" x14ac:dyDescent="0.25">
      <c r="A1013" s="31">
        <v>996</v>
      </c>
      <c r="B1013" s="81" t="str">
        <f t="shared" ca="1" si="96"/>
        <v/>
      </c>
      <c r="C1013" s="82" t="str">
        <f t="shared" ca="1" si="97"/>
        <v/>
      </c>
      <c r="D1013" s="89" t="str">
        <f t="shared" ca="1" si="93"/>
        <v/>
      </c>
      <c r="E1013" s="90" t="str">
        <f ca="1">+IF(D1013&lt;&gt;"",D1013*VLOOKUP(YEAR($C1013),'Proyecciones DTF'!$B$4:$Y$112,3),"")</f>
        <v/>
      </c>
      <c r="F1013" s="90" t="str">
        <f t="shared" ca="1" si="94"/>
        <v/>
      </c>
      <c r="G1013" s="89" t="str">
        <f t="shared" ca="1" si="95"/>
        <v/>
      </c>
      <c r="H1013" s="90" t="str">
        <f ca="1">+IF(G1013&lt;&gt;"",G1013/(COUNT(C1013:$C$1217)),"")</f>
        <v/>
      </c>
      <c r="I1013" s="89" t="str">
        <f t="shared" ca="1" si="98"/>
        <v/>
      </c>
    </row>
    <row r="1014" spans="1:9" x14ac:dyDescent="0.25">
      <c r="A1014" s="31">
        <v>997</v>
      </c>
      <c r="B1014" s="81" t="str">
        <f t="shared" ca="1" si="96"/>
        <v/>
      </c>
      <c r="C1014" s="82" t="str">
        <f t="shared" ca="1" si="97"/>
        <v/>
      </c>
      <c r="D1014" s="89" t="str">
        <f t="shared" ca="1" si="93"/>
        <v/>
      </c>
      <c r="E1014" s="90" t="str">
        <f ca="1">+IF(D1014&lt;&gt;"",D1014*VLOOKUP(YEAR($C1014),'Proyecciones DTF'!$B$4:$Y$112,3),"")</f>
        <v/>
      </c>
      <c r="F1014" s="90" t="str">
        <f t="shared" ca="1" si="94"/>
        <v/>
      </c>
      <c r="G1014" s="89" t="str">
        <f t="shared" ca="1" si="95"/>
        <v/>
      </c>
      <c r="H1014" s="90" t="str">
        <f ca="1">+IF(G1014&lt;&gt;"",G1014/(COUNT(C1014:$C$1217)),"")</f>
        <v/>
      </c>
      <c r="I1014" s="89" t="str">
        <f t="shared" ca="1" si="98"/>
        <v/>
      </c>
    </row>
    <row r="1015" spans="1:9" x14ac:dyDescent="0.25">
      <c r="A1015" s="31">
        <v>998</v>
      </c>
      <c r="B1015" s="81" t="str">
        <f t="shared" ca="1" si="96"/>
        <v/>
      </c>
      <c r="C1015" s="82" t="str">
        <f t="shared" ca="1" si="97"/>
        <v/>
      </c>
      <c r="D1015" s="89" t="str">
        <f t="shared" ca="1" si="93"/>
        <v/>
      </c>
      <c r="E1015" s="90" t="str">
        <f ca="1">+IF(D1015&lt;&gt;"",D1015*VLOOKUP(YEAR($C1015),'Proyecciones DTF'!$B$4:$Y$112,3),"")</f>
        <v/>
      </c>
      <c r="F1015" s="90" t="str">
        <f t="shared" ca="1" si="94"/>
        <v/>
      </c>
      <c r="G1015" s="89" t="str">
        <f t="shared" ca="1" si="95"/>
        <v/>
      </c>
      <c r="H1015" s="90" t="str">
        <f ca="1">+IF(G1015&lt;&gt;"",G1015/(COUNT(C1015:$C$1217)),"")</f>
        <v/>
      </c>
      <c r="I1015" s="89" t="str">
        <f t="shared" ca="1" si="98"/>
        <v/>
      </c>
    </row>
    <row r="1016" spans="1:9" x14ac:dyDescent="0.25">
      <c r="A1016" s="31">
        <v>999</v>
      </c>
      <c r="B1016" s="81" t="str">
        <f t="shared" ca="1" si="96"/>
        <v/>
      </c>
      <c r="C1016" s="82" t="str">
        <f t="shared" ca="1" si="97"/>
        <v/>
      </c>
      <c r="D1016" s="89" t="str">
        <f t="shared" ca="1" si="93"/>
        <v/>
      </c>
      <c r="E1016" s="90" t="str">
        <f ca="1">+IF(D1016&lt;&gt;"",D1016*VLOOKUP(YEAR($C1016),'Proyecciones DTF'!$B$4:$Y$112,3),"")</f>
        <v/>
      </c>
      <c r="F1016" s="90" t="str">
        <f t="shared" ca="1" si="94"/>
        <v/>
      </c>
      <c r="G1016" s="89" t="str">
        <f t="shared" ca="1" si="95"/>
        <v/>
      </c>
      <c r="H1016" s="90" t="str">
        <f ca="1">+IF(G1016&lt;&gt;"",G1016/(COUNT(C1016:$C$1217)),"")</f>
        <v/>
      </c>
      <c r="I1016" s="89" t="str">
        <f t="shared" ca="1" si="98"/>
        <v/>
      </c>
    </row>
    <row r="1017" spans="1:9" x14ac:dyDescent="0.25">
      <c r="A1017" s="31">
        <v>1000</v>
      </c>
      <c r="B1017" s="81" t="str">
        <f t="shared" ca="1" si="96"/>
        <v/>
      </c>
      <c r="C1017" s="82" t="str">
        <f t="shared" ca="1" si="97"/>
        <v/>
      </c>
      <c r="D1017" s="89" t="str">
        <f t="shared" ca="1" si="93"/>
        <v/>
      </c>
      <c r="E1017" s="90" t="str">
        <f ca="1">+IF(D1017&lt;&gt;"",D1017*VLOOKUP(YEAR($C1017),'Proyecciones DTF'!$B$4:$Y$112,3),"")</f>
        <v/>
      </c>
      <c r="F1017" s="90" t="str">
        <f t="shared" ca="1" si="94"/>
        <v/>
      </c>
      <c r="G1017" s="89" t="str">
        <f t="shared" ca="1" si="95"/>
        <v/>
      </c>
      <c r="H1017" s="90" t="str">
        <f ca="1">+IF(G1017&lt;&gt;"",G1017/(COUNT(C1017:$C$1217)),"")</f>
        <v/>
      </c>
      <c r="I1017" s="89" t="str">
        <f t="shared" ca="1" si="98"/>
        <v/>
      </c>
    </row>
    <row r="1018" spans="1:9" x14ac:dyDescent="0.25">
      <c r="A1018" s="31">
        <v>1001</v>
      </c>
      <c r="B1018" s="81" t="str">
        <f t="shared" ca="1" si="96"/>
        <v/>
      </c>
      <c r="C1018" s="82" t="str">
        <f t="shared" ca="1" si="97"/>
        <v/>
      </c>
      <c r="D1018" s="89" t="str">
        <f t="shared" ca="1" si="93"/>
        <v/>
      </c>
      <c r="E1018" s="90" t="str">
        <f ca="1">+IF(D1018&lt;&gt;"",D1018*VLOOKUP(YEAR($C1018),'Proyecciones DTF'!$B$4:$Y$112,3),"")</f>
        <v/>
      </c>
      <c r="F1018" s="90" t="str">
        <f t="shared" ca="1" si="94"/>
        <v/>
      </c>
      <c r="G1018" s="89" t="str">
        <f t="shared" ca="1" si="95"/>
        <v/>
      </c>
      <c r="H1018" s="90" t="str">
        <f ca="1">+IF(G1018&lt;&gt;"",G1018/(COUNT(C1018:$C$1217)),"")</f>
        <v/>
      </c>
      <c r="I1018" s="89" t="str">
        <f t="shared" ca="1" si="98"/>
        <v/>
      </c>
    </row>
    <row r="1019" spans="1:9" x14ac:dyDescent="0.25">
      <c r="A1019" s="31">
        <v>1002</v>
      </c>
      <c r="B1019" s="81" t="str">
        <f t="shared" ca="1" si="96"/>
        <v/>
      </c>
      <c r="C1019" s="82" t="str">
        <f t="shared" ca="1" si="97"/>
        <v/>
      </c>
      <c r="D1019" s="89" t="str">
        <f t="shared" ca="1" si="93"/>
        <v/>
      </c>
      <c r="E1019" s="90" t="str">
        <f ca="1">+IF(D1019&lt;&gt;"",D1019*VLOOKUP(YEAR($C1019),'Proyecciones DTF'!$B$4:$Y$112,3),"")</f>
        <v/>
      </c>
      <c r="F1019" s="90" t="str">
        <f t="shared" ca="1" si="94"/>
        <v/>
      </c>
      <c r="G1019" s="89" t="str">
        <f t="shared" ca="1" si="95"/>
        <v/>
      </c>
      <c r="H1019" s="90" t="str">
        <f ca="1">+IF(G1019&lt;&gt;"",G1019/(COUNT(C1019:$C$1217)),"")</f>
        <v/>
      </c>
      <c r="I1019" s="89" t="str">
        <f t="shared" ca="1" si="98"/>
        <v/>
      </c>
    </row>
    <row r="1020" spans="1:9" x14ac:dyDescent="0.25">
      <c r="A1020" s="31">
        <v>1003</v>
      </c>
      <c r="B1020" s="81" t="str">
        <f t="shared" ca="1" si="96"/>
        <v/>
      </c>
      <c r="C1020" s="82" t="str">
        <f t="shared" ca="1" si="97"/>
        <v/>
      </c>
      <c r="D1020" s="89" t="str">
        <f t="shared" ca="1" si="93"/>
        <v/>
      </c>
      <c r="E1020" s="90" t="str">
        <f ca="1">+IF(D1020&lt;&gt;"",D1020*VLOOKUP(YEAR($C1020),'Proyecciones DTF'!$B$4:$Y$112,3),"")</f>
        <v/>
      </c>
      <c r="F1020" s="90" t="str">
        <f t="shared" ca="1" si="94"/>
        <v/>
      </c>
      <c r="G1020" s="89" t="str">
        <f t="shared" ca="1" si="95"/>
        <v/>
      </c>
      <c r="H1020" s="90" t="str">
        <f ca="1">+IF(G1020&lt;&gt;"",G1020/(COUNT(C1020:$C$1217)),"")</f>
        <v/>
      </c>
      <c r="I1020" s="89" t="str">
        <f t="shared" ca="1" si="98"/>
        <v/>
      </c>
    </row>
    <row r="1021" spans="1:9" x14ac:dyDescent="0.25">
      <c r="A1021" s="31">
        <v>1004</v>
      </c>
      <c r="B1021" s="81" t="str">
        <f t="shared" ca="1" si="96"/>
        <v/>
      </c>
      <c r="C1021" s="82" t="str">
        <f t="shared" ca="1" si="97"/>
        <v/>
      </c>
      <c r="D1021" s="89" t="str">
        <f t="shared" ca="1" si="93"/>
        <v/>
      </c>
      <c r="E1021" s="90" t="str">
        <f ca="1">+IF(D1021&lt;&gt;"",D1021*VLOOKUP(YEAR($C1021),'Proyecciones DTF'!$B$4:$Y$112,3),"")</f>
        <v/>
      </c>
      <c r="F1021" s="90" t="str">
        <f t="shared" ca="1" si="94"/>
        <v/>
      </c>
      <c r="G1021" s="89" t="str">
        <f t="shared" ca="1" si="95"/>
        <v/>
      </c>
      <c r="H1021" s="90" t="str">
        <f ca="1">+IF(G1021&lt;&gt;"",G1021/(COUNT(C1021:$C$1217)),"")</f>
        <v/>
      </c>
      <c r="I1021" s="89" t="str">
        <f t="shared" ca="1" si="98"/>
        <v/>
      </c>
    </row>
    <row r="1022" spans="1:9" x14ac:dyDescent="0.25">
      <c r="A1022" s="31">
        <v>1005</v>
      </c>
      <c r="B1022" s="81" t="str">
        <f t="shared" ca="1" si="96"/>
        <v/>
      </c>
      <c r="C1022" s="82" t="str">
        <f t="shared" ca="1" si="97"/>
        <v/>
      </c>
      <c r="D1022" s="89" t="str">
        <f t="shared" ca="1" si="93"/>
        <v/>
      </c>
      <c r="E1022" s="90" t="str">
        <f ca="1">+IF(D1022&lt;&gt;"",D1022*VLOOKUP(YEAR($C1022),'Proyecciones DTF'!$B$4:$Y$112,3),"")</f>
        <v/>
      </c>
      <c r="F1022" s="90" t="str">
        <f t="shared" ca="1" si="94"/>
        <v/>
      </c>
      <c r="G1022" s="89" t="str">
        <f t="shared" ca="1" si="95"/>
        <v/>
      </c>
      <c r="H1022" s="90" t="str">
        <f ca="1">+IF(G1022&lt;&gt;"",G1022/(COUNT(C1022:$C$1217)),"")</f>
        <v/>
      </c>
      <c r="I1022" s="89" t="str">
        <f t="shared" ca="1" si="98"/>
        <v/>
      </c>
    </row>
    <row r="1023" spans="1:9" x14ac:dyDescent="0.25">
      <c r="A1023" s="31">
        <v>1006</v>
      </c>
      <c r="B1023" s="81" t="str">
        <f t="shared" ca="1" si="96"/>
        <v/>
      </c>
      <c r="C1023" s="82" t="str">
        <f t="shared" ca="1" si="97"/>
        <v/>
      </c>
      <c r="D1023" s="89" t="str">
        <f t="shared" ca="1" si="93"/>
        <v/>
      </c>
      <c r="E1023" s="90" t="str">
        <f ca="1">+IF(D1023&lt;&gt;"",D1023*VLOOKUP(YEAR($C1023),'Proyecciones DTF'!$B$4:$Y$112,3),"")</f>
        <v/>
      </c>
      <c r="F1023" s="90" t="str">
        <f t="shared" ca="1" si="94"/>
        <v/>
      </c>
      <c r="G1023" s="89" t="str">
        <f t="shared" ca="1" si="95"/>
        <v/>
      </c>
      <c r="H1023" s="90" t="str">
        <f ca="1">+IF(G1023&lt;&gt;"",G1023/(COUNT(C1023:$C$1217)),"")</f>
        <v/>
      </c>
      <c r="I1023" s="89" t="str">
        <f t="shared" ca="1" si="98"/>
        <v/>
      </c>
    </row>
    <row r="1024" spans="1:9" x14ac:dyDescent="0.25">
      <c r="A1024" s="31">
        <v>1007</v>
      </c>
      <c r="B1024" s="81" t="str">
        <f t="shared" ca="1" si="96"/>
        <v/>
      </c>
      <c r="C1024" s="82" t="str">
        <f t="shared" ca="1" si="97"/>
        <v/>
      </c>
      <c r="D1024" s="89" t="str">
        <f t="shared" ca="1" si="93"/>
        <v/>
      </c>
      <c r="E1024" s="90" t="str">
        <f ca="1">+IF(D1024&lt;&gt;"",D1024*VLOOKUP(YEAR($C1024),'Proyecciones DTF'!$B$4:$Y$112,3),"")</f>
        <v/>
      </c>
      <c r="F1024" s="90" t="str">
        <f t="shared" ca="1" si="94"/>
        <v/>
      </c>
      <c r="G1024" s="89" t="str">
        <f t="shared" ca="1" si="95"/>
        <v/>
      </c>
      <c r="H1024" s="90" t="str">
        <f ca="1">+IF(G1024&lt;&gt;"",G1024/(COUNT(C1024:$C$1217)),"")</f>
        <v/>
      </c>
      <c r="I1024" s="89" t="str">
        <f t="shared" ca="1" si="98"/>
        <v/>
      </c>
    </row>
    <row r="1025" spans="1:9" x14ac:dyDescent="0.25">
      <c r="A1025" s="31">
        <v>1008</v>
      </c>
      <c r="B1025" s="81" t="str">
        <f t="shared" ca="1" si="96"/>
        <v/>
      </c>
      <c r="C1025" s="82" t="str">
        <f t="shared" ca="1" si="97"/>
        <v/>
      </c>
      <c r="D1025" s="89" t="str">
        <f t="shared" ca="1" si="93"/>
        <v/>
      </c>
      <c r="E1025" s="90" t="str">
        <f ca="1">+IF(D1025&lt;&gt;"",D1025*VLOOKUP(YEAR($C1025),'Proyecciones DTF'!$B$4:$Y$112,3),"")</f>
        <v/>
      </c>
      <c r="F1025" s="90" t="str">
        <f t="shared" ca="1" si="94"/>
        <v/>
      </c>
      <c r="G1025" s="89" t="str">
        <f t="shared" ca="1" si="95"/>
        <v/>
      </c>
      <c r="H1025" s="90" t="str">
        <f ca="1">+IF(G1025&lt;&gt;"",G1025/(COUNT(C1025:$C$1217)),"")</f>
        <v/>
      </c>
      <c r="I1025" s="89" t="str">
        <f t="shared" ca="1" si="98"/>
        <v/>
      </c>
    </row>
    <row r="1026" spans="1:9" x14ac:dyDescent="0.25">
      <c r="A1026" s="31">
        <v>1009</v>
      </c>
      <c r="B1026" s="81" t="str">
        <f t="shared" ca="1" si="96"/>
        <v/>
      </c>
      <c r="C1026" s="82" t="str">
        <f t="shared" ca="1" si="97"/>
        <v/>
      </c>
      <c r="D1026" s="89" t="str">
        <f t="shared" ca="1" si="93"/>
        <v/>
      </c>
      <c r="E1026" s="90" t="str">
        <f ca="1">+IF(D1026&lt;&gt;"",D1026*VLOOKUP(YEAR($C1026),'Proyecciones DTF'!$B$4:$Y$112,3),"")</f>
        <v/>
      </c>
      <c r="F1026" s="90" t="str">
        <f t="shared" ca="1" si="94"/>
        <v/>
      </c>
      <c r="G1026" s="89" t="str">
        <f t="shared" ca="1" si="95"/>
        <v/>
      </c>
      <c r="H1026" s="90" t="str">
        <f ca="1">+IF(G1026&lt;&gt;"",G1026/(COUNT(C1026:$C$1217)),"")</f>
        <v/>
      </c>
      <c r="I1026" s="89" t="str">
        <f t="shared" ca="1" si="98"/>
        <v/>
      </c>
    </row>
    <row r="1027" spans="1:9" x14ac:dyDescent="0.25">
      <c r="A1027" s="31">
        <v>1010</v>
      </c>
      <c r="B1027" s="81" t="str">
        <f t="shared" ca="1" si="96"/>
        <v/>
      </c>
      <c r="C1027" s="82" t="str">
        <f t="shared" ca="1" si="97"/>
        <v/>
      </c>
      <c r="D1027" s="89" t="str">
        <f t="shared" ca="1" si="93"/>
        <v/>
      </c>
      <c r="E1027" s="90" t="str">
        <f ca="1">+IF(D1027&lt;&gt;"",D1027*VLOOKUP(YEAR($C1027),'Proyecciones DTF'!$B$4:$Y$112,3),"")</f>
        <v/>
      </c>
      <c r="F1027" s="90" t="str">
        <f t="shared" ca="1" si="94"/>
        <v/>
      </c>
      <c r="G1027" s="89" t="str">
        <f t="shared" ca="1" si="95"/>
        <v/>
      </c>
      <c r="H1027" s="90" t="str">
        <f ca="1">+IF(G1027&lt;&gt;"",G1027/(COUNT(C1027:$C$1217)),"")</f>
        <v/>
      </c>
      <c r="I1027" s="89" t="str">
        <f t="shared" ca="1" si="98"/>
        <v/>
      </c>
    </row>
    <row r="1028" spans="1:9" x14ac:dyDescent="0.25">
      <c r="A1028" s="31">
        <v>1011</v>
      </c>
      <c r="B1028" s="81" t="str">
        <f t="shared" ca="1" si="96"/>
        <v/>
      </c>
      <c r="C1028" s="82" t="str">
        <f t="shared" ca="1" si="97"/>
        <v/>
      </c>
      <c r="D1028" s="89" t="str">
        <f t="shared" ca="1" si="93"/>
        <v/>
      </c>
      <c r="E1028" s="90" t="str">
        <f ca="1">+IF(D1028&lt;&gt;"",D1028*VLOOKUP(YEAR($C1028),'Proyecciones DTF'!$B$4:$Y$112,3),"")</f>
        <v/>
      </c>
      <c r="F1028" s="90" t="str">
        <f t="shared" ca="1" si="94"/>
        <v/>
      </c>
      <c r="G1028" s="89" t="str">
        <f t="shared" ca="1" si="95"/>
        <v/>
      </c>
      <c r="H1028" s="90" t="str">
        <f ca="1">+IF(G1028&lt;&gt;"",G1028/(COUNT(C1028:$C$1217)),"")</f>
        <v/>
      </c>
      <c r="I1028" s="89" t="str">
        <f t="shared" ca="1" si="98"/>
        <v/>
      </c>
    </row>
    <row r="1029" spans="1:9" x14ac:dyDescent="0.25">
      <c r="A1029" s="31">
        <v>1012</v>
      </c>
      <c r="B1029" s="81" t="str">
        <f t="shared" ca="1" si="96"/>
        <v/>
      </c>
      <c r="C1029" s="82" t="str">
        <f t="shared" ca="1" si="97"/>
        <v/>
      </c>
      <c r="D1029" s="89" t="str">
        <f t="shared" ca="1" si="93"/>
        <v/>
      </c>
      <c r="E1029" s="90" t="str">
        <f ca="1">+IF(D1029&lt;&gt;"",D1029*VLOOKUP(YEAR($C1029),'Proyecciones DTF'!$B$4:$Y$112,3),"")</f>
        <v/>
      </c>
      <c r="F1029" s="90" t="str">
        <f t="shared" ca="1" si="94"/>
        <v/>
      </c>
      <c r="G1029" s="89" t="str">
        <f t="shared" ca="1" si="95"/>
        <v/>
      </c>
      <c r="H1029" s="90" t="str">
        <f ca="1">+IF(G1029&lt;&gt;"",G1029/(COUNT(C1029:$C$1217)),"")</f>
        <v/>
      </c>
      <c r="I1029" s="89" t="str">
        <f t="shared" ca="1" si="98"/>
        <v/>
      </c>
    </row>
    <row r="1030" spans="1:9" x14ac:dyDescent="0.25">
      <c r="A1030" s="31">
        <v>1013</v>
      </c>
      <c r="B1030" s="81" t="str">
        <f t="shared" ca="1" si="96"/>
        <v/>
      </c>
      <c r="C1030" s="82" t="str">
        <f t="shared" ca="1" si="97"/>
        <v/>
      </c>
      <c r="D1030" s="89" t="str">
        <f t="shared" ca="1" si="93"/>
        <v/>
      </c>
      <c r="E1030" s="90" t="str">
        <f ca="1">+IF(D1030&lt;&gt;"",D1030*VLOOKUP(YEAR($C1030),'Proyecciones DTF'!$B$4:$Y$112,3),"")</f>
        <v/>
      </c>
      <c r="F1030" s="90" t="str">
        <f t="shared" ca="1" si="94"/>
        <v/>
      </c>
      <c r="G1030" s="89" t="str">
        <f t="shared" ca="1" si="95"/>
        <v/>
      </c>
      <c r="H1030" s="90" t="str">
        <f ca="1">+IF(G1030&lt;&gt;"",G1030/(COUNT(C1030:$C$1217)),"")</f>
        <v/>
      </c>
      <c r="I1030" s="89" t="str">
        <f t="shared" ca="1" si="98"/>
        <v/>
      </c>
    </row>
    <row r="1031" spans="1:9" x14ac:dyDescent="0.25">
      <c r="A1031" s="31">
        <v>1014</v>
      </c>
      <c r="B1031" s="81" t="str">
        <f t="shared" ca="1" si="96"/>
        <v/>
      </c>
      <c r="C1031" s="82" t="str">
        <f t="shared" ca="1" si="97"/>
        <v/>
      </c>
      <c r="D1031" s="89" t="str">
        <f t="shared" ca="1" si="93"/>
        <v/>
      </c>
      <c r="E1031" s="90" t="str">
        <f ca="1">+IF(D1031&lt;&gt;"",D1031*VLOOKUP(YEAR($C1031),'Proyecciones DTF'!$B$4:$Y$112,3),"")</f>
        <v/>
      </c>
      <c r="F1031" s="90" t="str">
        <f t="shared" ca="1" si="94"/>
        <v/>
      </c>
      <c r="G1031" s="89" t="str">
        <f t="shared" ca="1" si="95"/>
        <v/>
      </c>
      <c r="H1031" s="90" t="str">
        <f ca="1">+IF(G1031&lt;&gt;"",G1031/(COUNT(C1031:$C$1217)),"")</f>
        <v/>
      </c>
      <c r="I1031" s="89" t="str">
        <f t="shared" ca="1" si="98"/>
        <v/>
      </c>
    </row>
    <row r="1032" spans="1:9" x14ac:dyDescent="0.25">
      <c r="A1032" s="31">
        <v>1015</v>
      </c>
      <c r="B1032" s="81" t="str">
        <f t="shared" ca="1" si="96"/>
        <v/>
      </c>
      <c r="C1032" s="82" t="str">
        <f t="shared" ca="1" si="97"/>
        <v/>
      </c>
      <c r="D1032" s="89" t="str">
        <f t="shared" ca="1" si="93"/>
        <v/>
      </c>
      <c r="E1032" s="90" t="str">
        <f ca="1">+IF(D1032&lt;&gt;"",D1032*VLOOKUP(YEAR($C1032),'Proyecciones DTF'!$B$4:$Y$112,3),"")</f>
        <v/>
      </c>
      <c r="F1032" s="90" t="str">
        <f t="shared" ca="1" si="94"/>
        <v/>
      </c>
      <c r="G1032" s="89" t="str">
        <f t="shared" ca="1" si="95"/>
        <v/>
      </c>
      <c r="H1032" s="90" t="str">
        <f ca="1">+IF(G1032&lt;&gt;"",G1032/(COUNT(C1032:$C$1217)),"")</f>
        <v/>
      </c>
      <c r="I1032" s="89" t="str">
        <f t="shared" ca="1" si="98"/>
        <v/>
      </c>
    </row>
    <row r="1033" spans="1:9" x14ac:dyDescent="0.25">
      <c r="A1033" s="31">
        <v>1016</v>
      </c>
      <c r="B1033" s="81" t="str">
        <f t="shared" ca="1" si="96"/>
        <v/>
      </c>
      <c r="C1033" s="82" t="str">
        <f t="shared" ca="1" si="97"/>
        <v/>
      </c>
      <c r="D1033" s="89" t="str">
        <f t="shared" ca="1" si="93"/>
        <v/>
      </c>
      <c r="E1033" s="90" t="str">
        <f ca="1">+IF(D1033&lt;&gt;"",D1033*VLOOKUP(YEAR($C1033),'Proyecciones DTF'!$B$4:$Y$112,3),"")</f>
        <v/>
      </c>
      <c r="F1033" s="90" t="str">
        <f t="shared" ca="1" si="94"/>
        <v/>
      </c>
      <c r="G1033" s="89" t="str">
        <f t="shared" ca="1" si="95"/>
        <v/>
      </c>
      <c r="H1033" s="90" t="str">
        <f ca="1">+IF(G1033&lt;&gt;"",G1033/(COUNT(C1033:$C$1217)),"")</f>
        <v/>
      </c>
      <c r="I1033" s="89" t="str">
        <f t="shared" ca="1" si="98"/>
        <v/>
      </c>
    </row>
    <row r="1034" spans="1:9" x14ac:dyDescent="0.25">
      <c r="A1034" s="31">
        <v>1017</v>
      </c>
      <c r="B1034" s="81" t="str">
        <f t="shared" ca="1" si="96"/>
        <v/>
      </c>
      <c r="C1034" s="82" t="str">
        <f t="shared" ca="1" si="97"/>
        <v/>
      </c>
      <c r="D1034" s="89" t="str">
        <f t="shared" ca="1" si="93"/>
        <v/>
      </c>
      <c r="E1034" s="90" t="str">
        <f ca="1">+IF(D1034&lt;&gt;"",D1034*VLOOKUP(YEAR($C1034),'Proyecciones DTF'!$B$4:$Y$112,3),"")</f>
        <v/>
      </c>
      <c r="F1034" s="90" t="str">
        <f t="shared" ca="1" si="94"/>
        <v/>
      </c>
      <c r="G1034" s="89" t="str">
        <f t="shared" ca="1" si="95"/>
        <v/>
      </c>
      <c r="H1034" s="90" t="str">
        <f ca="1">+IF(G1034&lt;&gt;"",G1034/(COUNT(C1034:$C$1217)),"")</f>
        <v/>
      </c>
      <c r="I1034" s="89" t="str">
        <f t="shared" ca="1" si="98"/>
        <v/>
      </c>
    </row>
    <row r="1035" spans="1:9" x14ac:dyDescent="0.25">
      <c r="A1035" s="31">
        <v>1018</v>
      </c>
      <c r="B1035" s="81" t="str">
        <f t="shared" ca="1" si="96"/>
        <v/>
      </c>
      <c r="C1035" s="82" t="str">
        <f t="shared" ca="1" si="97"/>
        <v/>
      </c>
      <c r="D1035" s="89" t="str">
        <f t="shared" ca="1" si="93"/>
        <v/>
      </c>
      <c r="E1035" s="90" t="str">
        <f ca="1">+IF(D1035&lt;&gt;"",D1035*VLOOKUP(YEAR($C1035),'Proyecciones DTF'!$B$4:$Y$112,3),"")</f>
        <v/>
      </c>
      <c r="F1035" s="90" t="str">
        <f t="shared" ca="1" si="94"/>
        <v/>
      </c>
      <c r="G1035" s="89" t="str">
        <f t="shared" ca="1" si="95"/>
        <v/>
      </c>
      <c r="H1035" s="90" t="str">
        <f ca="1">+IF(G1035&lt;&gt;"",G1035/(COUNT(C1035:$C$1217)),"")</f>
        <v/>
      </c>
      <c r="I1035" s="89" t="str">
        <f t="shared" ca="1" si="98"/>
        <v/>
      </c>
    </row>
    <row r="1036" spans="1:9" x14ac:dyDescent="0.25">
      <c r="A1036" s="31">
        <v>1019</v>
      </c>
      <c r="B1036" s="81" t="str">
        <f t="shared" ca="1" si="96"/>
        <v/>
      </c>
      <c r="C1036" s="82" t="str">
        <f t="shared" ca="1" si="97"/>
        <v/>
      </c>
      <c r="D1036" s="89" t="str">
        <f t="shared" ca="1" si="93"/>
        <v/>
      </c>
      <c r="E1036" s="90" t="str">
        <f ca="1">+IF(D1036&lt;&gt;"",D1036*VLOOKUP(YEAR($C1036),'Proyecciones DTF'!$B$4:$Y$112,3),"")</f>
        <v/>
      </c>
      <c r="F1036" s="90" t="str">
        <f t="shared" ca="1" si="94"/>
        <v/>
      </c>
      <c r="G1036" s="89" t="str">
        <f t="shared" ca="1" si="95"/>
        <v/>
      </c>
      <c r="H1036" s="90" t="str">
        <f ca="1">+IF(G1036&lt;&gt;"",G1036/(COUNT(C1036:$C$1217)),"")</f>
        <v/>
      </c>
      <c r="I1036" s="89" t="str">
        <f t="shared" ca="1" si="98"/>
        <v/>
      </c>
    </row>
    <row r="1037" spans="1:9" x14ac:dyDescent="0.25">
      <c r="A1037" s="31">
        <v>1020</v>
      </c>
      <c r="B1037" s="81" t="str">
        <f t="shared" ca="1" si="96"/>
        <v/>
      </c>
      <c r="C1037" s="82" t="str">
        <f t="shared" ca="1" si="97"/>
        <v/>
      </c>
      <c r="D1037" s="89" t="str">
        <f t="shared" ca="1" si="93"/>
        <v/>
      </c>
      <c r="E1037" s="90" t="str">
        <f ca="1">+IF(D1037&lt;&gt;"",D1037*VLOOKUP(YEAR($C1037),'Proyecciones DTF'!$B$4:$Y$112,3),"")</f>
        <v/>
      </c>
      <c r="F1037" s="90" t="str">
        <f t="shared" ca="1" si="94"/>
        <v/>
      </c>
      <c r="G1037" s="89" t="str">
        <f t="shared" ca="1" si="95"/>
        <v/>
      </c>
      <c r="H1037" s="90" t="str">
        <f ca="1">+IF(G1037&lt;&gt;"",G1037/(COUNT(C1037:$C$1217)),"")</f>
        <v/>
      </c>
      <c r="I1037" s="89" t="str">
        <f t="shared" ca="1" si="98"/>
        <v/>
      </c>
    </row>
    <row r="1038" spans="1:9" x14ac:dyDescent="0.25">
      <c r="A1038" s="31">
        <v>1021</v>
      </c>
      <c r="B1038" s="81" t="str">
        <f t="shared" ca="1" si="96"/>
        <v/>
      </c>
      <c r="C1038" s="82" t="str">
        <f t="shared" ca="1" si="97"/>
        <v/>
      </c>
      <c r="D1038" s="89" t="str">
        <f t="shared" ca="1" si="93"/>
        <v/>
      </c>
      <c r="E1038" s="90" t="str">
        <f ca="1">+IF(D1038&lt;&gt;"",D1038*VLOOKUP(YEAR($C1038),'Proyecciones DTF'!$B$4:$Y$112,3),"")</f>
        <v/>
      </c>
      <c r="F1038" s="90" t="str">
        <f t="shared" ca="1" si="94"/>
        <v/>
      </c>
      <c r="G1038" s="89" t="str">
        <f t="shared" ca="1" si="95"/>
        <v/>
      </c>
      <c r="H1038" s="90" t="str">
        <f ca="1">+IF(G1038&lt;&gt;"",G1038/(COUNT(C1038:$C$1217)),"")</f>
        <v/>
      </c>
      <c r="I1038" s="89" t="str">
        <f t="shared" ca="1" si="98"/>
        <v/>
      </c>
    </row>
    <row r="1039" spans="1:9" x14ac:dyDescent="0.25">
      <c r="A1039" s="31">
        <v>1022</v>
      </c>
      <c r="B1039" s="81" t="str">
        <f t="shared" ca="1" si="96"/>
        <v/>
      </c>
      <c r="C1039" s="82" t="str">
        <f t="shared" ca="1" si="97"/>
        <v/>
      </c>
      <c r="D1039" s="89" t="str">
        <f t="shared" ca="1" si="93"/>
        <v/>
      </c>
      <c r="E1039" s="90" t="str">
        <f ca="1">+IF(D1039&lt;&gt;"",D1039*VLOOKUP(YEAR($C1039),'Proyecciones DTF'!$B$4:$Y$112,3),"")</f>
        <v/>
      </c>
      <c r="F1039" s="90" t="str">
        <f t="shared" ca="1" si="94"/>
        <v/>
      </c>
      <c r="G1039" s="89" t="str">
        <f t="shared" ca="1" si="95"/>
        <v/>
      </c>
      <c r="H1039" s="90" t="str">
        <f ca="1">+IF(G1039&lt;&gt;"",G1039/(COUNT(C1039:$C$1217)),"")</f>
        <v/>
      </c>
      <c r="I1039" s="89" t="str">
        <f t="shared" ca="1" si="98"/>
        <v/>
      </c>
    </row>
    <row r="1040" spans="1:9" x14ac:dyDescent="0.25">
      <c r="A1040" s="31">
        <v>1023</v>
      </c>
      <c r="B1040" s="81" t="str">
        <f t="shared" ca="1" si="96"/>
        <v/>
      </c>
      <c r="C1040" s="82" t="str">
        <f t="shared" ca="1" si="97"/>
        <v/>
      </c>
      <c r="D1040" s="89" t="str">
        <f t="shared" ca="1" si="93"/>
        <v/>
      </c>
      <c r="E1040" s="90" t="str">
        <f ca="1">+IF(D1040&lt;&gt;"",D1040*VLOOKUP(YEAR($C1040),'Proyecciones DTF'!$B$4:$Y$112,3),"")</f>
        <v/>
      </c>
      <c r="F1040" s="90" t="str">
        <f t="shared" ca="1" si="94"/>
        <v/>
      </c>
      <c r="G1040" s="89" t="str">
        <f t="shared" ca="1" si="95"/>
        <v/>
      </c>
      <c r="H1040" s="90" t="str">
        <f ca="1">+IF(G1040&lt;&gt;"",G1040/(COUNT(C1040:$C$1217)),"")</f>
        <v/>
      </c>
      <c r="I1040" s="89" t="str">
        <f t="shared" ca="1" si="98"/>
        <v/>
      </c>
    </row>
    <row r="1041" spans="1:9" x14ac:dyDescent="0.25">
      <c r="A1041" s="31">
        <v>1024</v>
      </c>
      <c r="B1041" s="81" t="str">
        <f t="shared" ca="1" si="96"/>
        <v/>
      </c>
      <c r="C1041" s="82" t="str">
        <f t="shared" ca="1" si="97"/>
        <v/>
      </c>
      <c r="D1041" s="89" t="str">
        <f t="shared" ca="1" si="93"/>
        <v/>
      </c>
      <c r="E1041" s="90" t="str">
        <f ca="1">+IF(D1041&lt;&gt;"",D1041*VLOOKUP(YEAR($C1041),'Proyecciones DTF'!$B$4:$Y$112,3),"")</f>
        <v/>
      </c>
      <c r="F1041" s="90" t="str">
        <f t="shared" ca="1" si="94"/>
        <v/>
      </c>
      <c r="G1041" s="89" t="str">
        <f t="shared" ca="1" si="95"/>
        <v/>
      </c>
      <c r="H1041" s="90" t="str">
        <f ca="1">+IF(G1041&lt;&gt;"",G1041/(COUNT(C1041:$C$1217)),"")</f>
        <v/>
      </c>
      <c r="I1041" s="89" t="str">
        <f t="shared" ca="1" si="98"/>
        <v/>
      </c>
    </row>
    <row r="1042" spans="1:9" x14ac:dyDescent="0.25">
      <c r="A1042" s="31">
        <v>1025</v>
      </c>
      <c r="B1042" s="81" t="str">
        <f t="shared" ca="1" si="96"/>
        <v/>
      </c>
      <c r="C1042" s="82" t="str">
        <f t="shared" ca="1" si="97"/>
        <v/>
      </c>
      <c r="D1042" s="89" t="str">
        <f t="shared" ca="1" si="93"/>
        <v/>
      </c>
      <c r="E1042" s="90" t="str">
        <f ca="1">+IF(D1042&lt;&gt;"",D1042*VLOOKUP(YEAR($C1042),'Proyecciones DTF'!$B$4:$Y$112,3),"")</f>
        <v/>
      </c>
      <c r="F1042" s="90" t="str">
        <f t="shared" ca="1" si="94"/>
        <v/>
      </c>
      <c r="G1042" s="89" t="str">
        <f t="shared" ca="1" si="95"/>
        <v/>
      </c>
      <c r="H1042" s="90" t="str">
        <f ca="1">+IF(G1042&lt;&gt;"",G1042/(COUNT(C1042:$C$1217)),"")</f>
        <v/>
      </c>
      <c r="I1042" s="89" t="str">
        <f t="shared" ca="1" si="98"/>
        <v/>
      </c>
    </row>
    <row r="1043" spans="1:9" x14ac:dyDescent="0.25">
      <c r="A1043" s="31">
        <v>1026</v>
      </c>
      <c r="B1043" s="81" t="str">
        <f t="shared" ca="1" si="96"/>
        <v/>
      </c>
      <c r="C1043" s="82" t="str">
        <f t="shared" ca="1" si="97"/>
        <v/>
      </c>
      <c r="D1043" s="89" t="str">
        <f t="shared" ref="D1043:D1106" ca="1" si="99">+IF(C1043&lt;&gt;"",I1042,"")</f>
        <v/>
      </c>
      <c r="E1043" s="90" t="str">
        <f ca="1">+IF(D1043&lt;&gt;"",D1043*VLOOKUP(YEAR($C1043),'Proyecciones DTF'!$B$4:$Y$112,3),"")</f>
        <v/>
      </c>
      <c r="F1043" s="90" t="str">
        <f t="shared" ref="F1043:F1106" ca="1" si="100">+IF(E1043&lt;&gt;"",+E1043*(1-$C$15),"")</f>
        <v/>
      </c>
      <c r="G1043" s="89" t="str">
        <f t="shared" ref="G1043:G1106" ca="1" si="101">+IF(F1043&lt;&gt;"",D1043+F1043,"")</f>
        <v/>
      </c>
      <c r="H1043" s="90" t="str">
        <f ca="1">+IF(G1043&lt;&gt;"",G1043/(COUNT(C1043:$C$1217)),"")</f>
        <v/>
      </c>
      <c r="I1043" s="89" t="str">
        <f t="shared" ca="1" si="98"/>
        <v/>
      </c>
    </row>
    <row r="1044" spans="1:9" x14ac:dyDescent="0.25">
      <c r="A1044" s="31">
        <v>1027</v>
      </c>
      <c r="B1044" s="81" t="str">
        <f t="shared" ca="1" si="96"/>
        <v/>
      </c>
      <c r="C1044" s="82" t="str">
        <f t="shared" ca="1" si="97"/>
        <v/>
      </c>
      <c r="D1044" s="89" t="str">
        <f t="shared" ca="1" si="99"/>
        <v/>
      </c>
      <c r="E1044" s="90" t="str">
        <f ca="1">+IF(D1044&lt;&gt;"",D1044*VLOOKUP(YEAR($C1044),'Proyecciones DTF'!$B$4:$Y$112,3),"")</f>
        <v/>
      </c>
      <c r="F1044" s="90" t="str">
        <f t="shared" ca="1" si="100"/>
        <v/>
      </c>
      <c r="G1044" s="89" t="str">
        <f t="shared" ca="1" si="101"/>
        <v/>
      </c>
      <c r="H1044" s="90" t="str">
        <f ca="1">+IF(G1044&lt;&gt;"",G1044/(COUNT(C1044:$C$1217)),"")</f>
        <v/>
      </c>
      <c r="I1044" s="89" t="str">
        <f t="shared" ca="1" si="98"/>
        <v/>
      </c>
    </row>
    <row r="1045" spans="1:9" x14ac:dyDescent="0.25">
      <c r="A1045" s="31">
        <v>1028</v>
      </c>
      <c r="B1045" s="81" t="str">
        <f t="shared" ref="B1045:B1108" ca="1" si="102">+IF(C1045&lt;&gt;"",YEAR(C1045),"")</f>
        <v/>
      </c>
      <c r="C1045" s="82" t="str">
        <f t="shared" ref="C1045:C1108" ca="1" si="103">+IF(EOMONTH($C$1,A1045)&lt;=EOMONTH($C$1,$C$4*12),EOMONTH($C$1,A1045),"")</f>
        <v/>
      </c>
      <c r="D1045" s="89" t="str">
        <f t="shared" ca="1" si="99"/>
        <v/>
      </c>
      <c r="E1045" s="90" t="str">
        <f ca="1">+IF(D1045&lt;&gt;"",D1045*VLOOKUP(YEAR($C1045),'Proyecciones DTF'!$B$4:$Y$112,3),"")</f>
        <v/>
      </c>
      <c r="F1045" s="90" t="str">
        <f t="shared" ca="1" si="100"/>
        <v/>
      </c>
      <c r="G1045" s="89" t="str">
        <f t="shared" ca="1" si="101"/>
        <v/>
      </c>
      <c r="H1045" s="90" t="str">
        <f ca="1">+IF(G1045&lt;&gt;"",G1045/(COUNT(C1045:$C$1217)),"")</f>
        <v/>
      </c>
      <c r="I1045" s="89" t="str">
        <f t="shared" ref="I1045:I1108" ca="1" si="104">+IF(H1045&lt;&gt;"",G1045-H1045,"")</f>
        <v/>
      </c>
    </row>
    <row r="1046" spans="1:9" x14ac:dyDescent="0.25">
      <c r="A1046" s="31">
        <v>1029</v>
      </c>
      <c r="B1046" s="81" t="str">
        <f t="shared" ca="1" si="102"/>
        <v/>
      </c>
      <c r="C1046" s="82" t="str">
        <f t="shared" ca="1" si="103"/>
        <v/>
      </c>
      <c r="D1046" s="89" t="str">
        <f t="shared" ca="1" si="99"/>
        <v/>
      </c>
      <c r="E1046" s="90" t="str">
        <f ca="1">+IF(D1046&lt;&gt;"",D1046*VLOOKUP(YEAR($C1046),'Proyecciones DTF'!$B$4:$Y$112,3),"")</f>
        <v/>
      </c>
      <c r="F1046" s="90" t="str">
        <f t="shared" ca="1" si="100"/>
        <v/>
      </c>
      <c r="G1046" s="89" t="str">
        <f t="shared" ca="1" si="101"/>
        <v/>
      </c>
      <c r="H1046" s="90" t="str">
        <f ca="1">+IF(G1046&lt;&gt;"",G1046/(COUNT(C1046:$C$1217)),"")</f>
        <v/>
      </c>
      <c r="I1046" s="89" t="str">
        <f t="shared" ca="1" si="104"/>
        <v/>
      </c>
    </row>
    <row r="1047" spans="1:9" x14ac:dyDescent="0.25">
      <c r="A1047" s="31">
        <v>1030</v>
      </c>
      <c r="B1047" s="81" t="str">
        <f t="shared" ca="1" si="102"/>
        <v/>
      </c>
      <c r="C1047" s="82" t="str">
        <f t="shared" ca="1" si="103"/>
        <v/>
      </c>
      <c r="D1047" s="89" t="str">
        <f t="shared" ca="1" si="99"/>
        <v/>
      </c>
      <c r="E1047" s="90" t="str">
        <f ca="1">+IF(D1047&lt;&gt;"",D1047*VLOOKUP(YEAR($C1047),'Proyecciones DTF'!$B$4:$Y$112,3),"")</f>
        <v/>
      </c>
      <c r="F1047" s="90" t="str">
        <f t="shared" ca="1" si="100"/>
        <v/>
      </c>
      <c r="G1047" s="89" t="str">
        <f t="shared" ca="1" si="101"/>
        <v/>
      </c>
      <c r="H1047" s="90" t="str">
        <f ca="1">+IF(G1047&lt;&gt;"",G1047/(COUNT(C1047:$C$1217)),"")</f>
        <v/>
      </c>
      <c r="I1047" s="89" t="str">
        <f t="shared" ca="1" si="104"/>
        <v/>
      </c>
    </row>
    <row r="1048" spans="1:9" x14ac:dyDescent="0.25">
      <c r="A1048" s="31">
        <v>1031</v>
      </c>
      <c r="B1048" s="81" t="str">
        <f t="shared" ca="1" si="102"/>
        <v/>
      </c>
      <c r="C1048" s="82" t="str">
        <f t="shared" ca="1" si="103"/>
        <v/>
      </c>
      <c r="D1048" s="89" t="str">
        <f t="shared" ca="1" si="99"/>
        <v/>
      </c>
      <c r="E1048" s="90" t="str">
        <f ca="1">+IF(D1048&lt;&gt;"",D1048*VLOOKUP(YEAR($C1048),'Proyecciones DTF'!$B$4:$Y$112,3),"")</f>
        <v/>
      </c>
      <c r="F1048" s="90" t="str">
        <f t="shared" ca="1" si="100"/>
        <v/>
      </c>
      <c r="G1048" s="89" t="str">
        <f t="shared" ca="1" si="101"/>
        <v/>
      </c>
      <c r="H1048" s="90" t="str">
        <f ca="1">+IF(G1048&lt;&gt;"",G1048/(COUNT(C1048:$C$1217)),"")</f>
        <v/>
      </c>
      <c r="I1048" s="89" t="str">
        <f t="shared" ca="1" si="104"/>
        <v/>
      </c>
    </row>
    <row r="1049" spans="1:9" x14ac:dyDescent="0.25">
      <c r="A1049" s="31">
        <v>1032</v>
      </c>
      <c r="B1049" s="81" t="str">
        <f t="shared" ca="1" si="102"/>
        <v/>
      </c>
      <c r="C1049" s="82" t="str">
        <f t="shared" ca="1" si="103"/>
        <v/>
      </c>
      <c r="D1049" s="89" t="str">
        <f t="shared" ca="1" si="99"/>
        <v/>
      </c>
      <c r="E1049" s="90" t="str">
        <f ca="1">+IF(D1049&lt;&gt;"",D1049*VLOOKUP(YEAR($C1049),'Proyecciones DTF'!$B$4:$Y$112,3),"")</f>
        <v/>
      </c>
      <c r="F1049" s="90" t="str">
        <f t="shared" ca="1" si="100"/>
        <v/>
      </c>
      <c r="G1049" s="89" t="str">
        <f t="shared" ca="1" si="101"/>
        <v/>
      </c>
      <c r="H1049" s="90" t="str">
        <f ca="1">+IF(G1049&lt;&gt;"",G1049/(COUNT(C1049:$C$1217)),"")</f>
        <v/>
      </c>
      <c r="I1049" s="89" t="str">
        <f t="shared" ca="1" si="104"/>
        <v/>
      </c>
    </row>
    <row r="1050" spans="1:9" x14ac:dyDescent="0.25">
      <c r="A1050" s="31">
        <v>1033</v>
      </c>
      <c r="B1050" s="81" t="str">
        <f t="shared" ca="1" si="102"/>
        <v/>
      </c>
      <c r="C1050" s="82" t="str">
        <f t="shared" ca="1" si="103"/>
        <v/>
      </c>
      <c r="D1050" s="89" t="str">
        <f t="shared" ca="1" si="99"/>
        <v/>
      </c>
      <c r="E1050" s="90" t="str">
        <f ca="1">+IF(D1050&lt;&gt;"",D1050*VLOOKUP(YEAR($C1050),'Proyecciones DTF'!$B$4:$Y$112,3),"")</f>
        <v/>
      </c>
      <c r="F1050" s="90" t="str">
        <f t="shared" ca="1" si="100"/>
        <v/>
      </c>
      <c r="G1050" s="89" t="str">
        <f t="shared" ca="1" si="101"/>
        <v/>
      </c>
      <c r="H1050" s="90" t="str">
        <f ca="1">+IF(G1050&lt;&gt;"",G1050/(COUNT(C1050:$C$1217)),"")</f>
        <v/>
      </c>
      <c r="I1050" s="89" t="str">
        <f t="shared" ca="1" si="104"/>
        <v/>
      </c>
    </row>
    <row r="1051" spans="1:9" x14ac:dyDescent="0.25">
      <c r="A1051" s="31">
        <v>1034</v>
      </c>
      <c r="B1051" s="81" t="str">
        <f t="shared" ca="1" si="102"/>
        <v/>
      </c>
      <c r="C1051" s="82" t="str">
        <f t="shared" ca="1" si="103"/>
        <v/>
      </c>
      <c r="D1051" s="89" t="str">
        <f t="shared" ca="1" si="99"/>
        <v/>
      </c>
      <c r="E1051" s="90" t="str">
        <f ca="1">+IF(D1051&lt;&gt;"",D1051*VLOOKUP(YEAR($C1051),'Proyecciones DTF'!$B$4:$Y$112,3),"")</f>
        <v/>
      </c>
      <c r="F1051" s="90" t="str">
        <f t="shared" ca="1" si="100"/>
        <v/>
      </c>
      <c r="G1051" s="89" t="str">
        <f t="shared" ca="1" si="101"/>
        <v/>
      </c>
      <c r="H1051" s="90" t="str">
        <f ca="1">+IF(G1051&lt;&gt;"",G1051/(COUNT(C1051:$C$1217)),"")</f>
        <v/>
      </c>
      <c r="I1051" s="89" t="str">
        <f t="shared" ca="1" si="104"/>
        <v/>
      </c>
    </row>
    <row r="1052" spans="1:9" x14ac:dyDescent="0.25">
      <c r="A1052" s="31">
        <v>1035</v>
      </c>
      <c r="B1052" s="81" t="str">
        <f t="shared" ca="1" si="102"/>
        <v/>
      </c>
      <c r="C1052" s="82" t="str">
        <f t="shared" ca="1" si="103"/>
        <v/>
      </c>
      <c r="D1052" s="89" t="str">
        <f t="shared" ca="1" si="99"/>
        <v/>
      </c>
      <c r="E1052" s="90" t="str">
        <f ca="1">+IF(D1052&lt;&gt;"",D1052*VLOOKUP(YEAR($C1052),'Proyecciones DTF'!$B$4:$Y$112,3),"")</f>
        <v/>
      </c>
      <c r="F1052" s="90" t="str">
        <f t="shared" ca="1" si="100"/>
        <v/>
      </c>
      <c r="G1052" s="89" t="str">
        <f t="shared" ca="1" si="101"/>
        <v/>
      </c>
      <c r="H1052" s="90" t="str">
        <f ca="1">+IF(G1052&lt;&gt;"",G1052/(COUNT(C1052:$C$1217)),"")</f>
        <v/>
      </c>
      <c r="I1052" s="89" t="str">
        <f t="shared" ca="1" si="104"/>
        <v/>
      </c>
    </row>
    <row r="1053" spans="1:9" x14ac:dyDescent="0.25">
      <c r="A1053" s="31">
        <v>1036</v>
      </c>
      <c r="B1053" s="81" t="str">
        <f t="shared" ca="1" si="102"/>
        <v/>
      </c>
      <c r="C1053" s="82" t="str">
        <f t="shared" ca="1" si="103"/>
        <v/>
      </c>
      <c r="D1053" s="89" t="str">
        <f t="shared" ca="1" si="99"/>
        <v/>
      </c>
      <c r="E1053" s="90" t="str">
        <f ca="1">+IF(D1053&lt;&gt;"",D1053*VLOOKUP(YEAR($C1053),'Proyecciones DTF'!$B$4:$Y$112,3),"")</f>
        <v/>
      </c>
      <c r="F1053" s="90" t="str">
        <f t="shared" ca="1" si="100"/>
        <v/>
      </c>
      <c r="G1053" s="89" t="str">
        <f t="shared" ca="1" si="101"/>
        <v/>
      </c>
      <c r="H1053" s="90" t="str">
        <f ca="1">+IF(G1053&lt;&gt;"",G1053/(COUNT(C1053:$C$1217)),"")</f>
        <v/>
      </c>
      <c r="I1053" s="89" t="str">
        <f t="shared" ca="1" si="104"/>
        <v/>
      </c>
    </row>
    <row r="1054" spans="1:9" x14ac:dyDescent="0.25">
      <c r="A1054" s="31">
        <v>1037</v>
      </c>
      <c r="B1054" s="81" t="str">
        <f t="shared" ca="1" si="102"/>
        <v/>
      </c>
      <c r="C1054" s="82" t="str">
        <f t="shared" ca="1" si="103"/>
        <v/>
      </c>
      <c r="D1054" s="89" t="str">
        <f t="shared" ca="1" si="99"/>
        <v/>
      </c>
      <c r="E1054" s="90" t="str">
        <f ca="1">+IF(D1054&lt;&gt;"",D1054*VLOOKUP(YEAR($C1054),'Proyecciones DTF'!$B$4:$Y$112,3),"")</f>
        <v/>
      </c>
      <c r="F1054" s="90" t="str">
        <f t="shared" ca="1" si="100"/>
        <v/>
      </c>
      <c r="G1054" s="89" t="str">
        <f t="shared" ca="1" si="101"/>
        <v/>
      </c>
      <c r="H1054" s="90" t="str">
        <f ca="1">+IF(G1054&lt;&gt;"",G1054/(COUNT(C1054:$C$1217)),"")</f>
        <v/>
      </c>
      <c r="I1054" s="89" t="str">
        <f t="shared" ca="1" si="104"/>
        <v/>
      </c>
    </row>
    <row r="1055" spans="1:9" x14ac:dyDescent="0.25">
      <c r="A1055" s="31">
        <v>1038</v>
      </c>
      <c r="B1055" s="81" t="str">
        <f t="shared" ca="1" si="102"/>
        <v/>
      </c>
      <c r="C1055" s="82" t="str">
        <f t="shared" ca="1" si="103"/>
        <v/>
      </c>
      <c r="D1055" s="89" t="str">
        <f t="shared" ca="1" si="99"/>
        <v/>
      </c>
      <c r="E1055" s="90" t="str">
        <f ca="1">+IF(D1055&lt;&gt;"",D1055*VLOOKUP(YEAR($C1055),'Proyecciones DTF'!$B$4:$Y$112,3),"")</f>
        <v/>
      </c>
      <c r="F1055" s="90" t="str">
        <f t="shared" ca="1" si="100"/>
        <v/>
      </c>
      <c r="G1055" s="89" t="str">
        <f t="shared" ca="1" si="101"/>
        <v/>
      </c>
      <c r="H1055" s="90" t="str">
        <f ca="1">+IF(G1055&lt;&gt;"",G1055/(COUNT(C1055:$C$1217)),"")</f>
        <v/>
      </c>
      <c r="I1055" s="89" t="str">
        <f t="shared" ca="1" si="104"/>
        <v/>
      </c>
    </row>
    <row r="1056" spans="1:9" x14ac:dyDescent="0.25">
      <c r="A1056" s="31">
        <v>1039</v>
      </c>
      <c r="B1056" s="81" t="str">
        <f t="shared" ca="1" si="102"/>
        <v/>
      </c>
      <c r="C1056" s="82" t="str">
        <f t="shared" ca="1" si="103"/>
        <v/>
      </c>
      <c r="D1056" s="89" t="str">
        <f t="shared" ca="1" si="99"/>
        <v/>
      </c>
      <c r="E1056" s="90" t="str">
        <f ca="1">+IF(D1056&lt;&gt;"",D1056*VLOOKUP(YEAR($C1056),'Proyecciones DTF'!$B$4:$Y$112,3),"")</f>
        <v/>
      </c>
      <c r="F1056" s="90" t="str">
        <f t="shared" ca="1" si="100"/>
        <v/>
      </c>
      <c r="G1056" s="89" t="str">
        <f t="shared" ca="1" si="101"/>
        <v/>
      </c>
      <c r="H1056" s="90" t="str">
        <f ca="1">+IF(G1056&lt;&gt;"",G1056/(COUNT(C1056:$C$1217)),"")</f>
        <v/>
      </c>
      <c r="I1056" s="89" t="str">
        <f t="shared" ca="1" si="104"/>
        <v/>
      </c>
    </row>
    <row r="1057" spans="1:9" x14ac:dyDescent="0.25">
      <c r="A1057" s="31">
        <v>1040</v>
      </c>
      <c r="B1057" s="81" t="str">
        <f t="shared" ca="1" si="102"/>
        <v/>
      </c>
      <c r="C1057" s="82" t="str">
        <f t="shared" ca="1" si="103"/>
        <v/>
      </c>
      <c r="D1057" s="89" t="str">
        <f t="shared" ca="1" si="99"/>
        <v/>
      </c>
      <c r="E1057" s="90" t="str">
        <f ca="1">+IF(D1057&lt;&gt;"",D1057*VLOOKUP(YEAR($C1057),'Proyecciones DTF'!$B$4:$Y$112,3),"")</f>
        <v/>
      </c>
      <c r="F1057" s="90" t="str">
        <f t="shared" ca="1" si="100"/>
        <v/>
      </c>
      <c r="G1057" s="89" t="str">
        <f t="shared" ca="1" si="101"/>
        <v/>
      </c>
      <c r="H1057" s="90" t="str">
        <f ca="1">+IF(G1057&lt;&gt;"",G1057/(COUNT(C1057:$C$1217)),"")</f>
        <v/>
      </c>
      <c r="I1057" s="89" t="str">
        <f t="shared" ca="1" si="104"/>
        <v/>
      </c>
    </row>
    <row r="1058" spans="1:9" x14ac:dyDescent="0.25">
      <c r="A1058" s="31">
        <v>1041</v>
      </c>
      <c r="B1058" s="81" t="str">
        <f t="shared" ca="1" si="102"/>
        <v/>
      </c>
      <c r="C1058" s="82" t="str">
        <f t="shared" ca="1" si="103"/>
        <v/>
      </c>
      <c r="D1058" s="89" t="str">
        <f t="shared" ca="1" si="99"/>
        <v/>
      </c>
      <c r="E1058" s="90" t="str">
        <f ca="1">+IF(D1058&lt;&gt;"",D1058*VLOOKUP(YEAR($C1058),'Proyecciones DTF'!$B$4:$Y$112,3),"")</f>
        <v/>
      </c>
      <c r="F1058" s="90" t="str">
        <f t="shared" ca="1" si="100"/>
        <v/>
      </c>
      <c r="G1058" s="89" t="str">
        <f t="shared" ca="1" si="101"/>
        <v/>
      </c>
      <c r="H1058" s="90" t="str">
        <f ca="1">+IF(G1058&lt;&gt;"",G1058/(COUNT(C1058:$C$1217)),"")</f>
        <v/>
      </c>
      <c r="I1058" s="89" t="str">
        <f t="shared" ca="1" si="104"/>
        <v/>
      </c>
    </row>
    <row r="1059" spans="1:9" x14ac:dyDescent="0.25">
      <c r="A1059" s="31">
        <v>1042</v>
      </c>
      <c r="B1059" s="81" t="str">
        <f t="shared" ca="1" si="102"/>
        <v/>
      </c>
      <c r="C1059" s="82" t="str">
        <f t="shared" ca="1" si="103"/>
        <v/>
      </c>
      <c r="D1059" s="89" t="str">
        <f t="shared" ca="1" si="99"/>
        <v/>
      </c>
      <c r="E1059" s="90" t="str">
        <f ca="1">+IF(D1059&lt;&gt;"",D1059*VLOOKUP(YEAR($C1059),'Proyecciones DTF'!$B$4:$Y$112,3),"")</f>
        <v/>
      </c>
      <c r="F1059" s="90" t="str">
        <f t="shared" ca="1" si="100"/>
        <v/>
      </c>
      <c r="G1059" s="89" t="str">
        <f t="shared" ca="1" si="101"/>
        <v/>
      </c>
      <c r="H1059" s="90" t="str">
        <f ca="1">+IF(G1059&lt;&gt;"",G1059/(COUNT(C1059:$C$1217)),"")</f>
        <v/>
      </c>
      <c r="I1059" s="89" t="str">
        <f t="shared" ca="1" si="104"/>
        <v/>
      </c>
    </row>
    <row r="1060" spans="1:9" x14ac:dyDescent="0.25">
      <c r="A1060" s="31">
        <v>1043</v>
      </c>
      <c r="B1060" s="81" t="str">
        <f t="shared" ca="1" si="102"/>
        <v/>
      </c>
      <c r="C1060" s="82" t="str">
        <f t="shared" ca="1" si="103"/>
        <v/>
      </c>
      <c r="D1060" s="89" t="str">
        <f t="shared" ca="1" si="99"/>
        <v/>
      </c>
      <c r="E1060" s="90" t="str">
        <f ca="1">+IF(D1060&lt;&gt;"",D1060*VLOOKUP(YEAR($C1060),'Proyecciones DTF'!$B$4:$Y$112,3),"")</f>
        <v/>
      </c>
      <c r="F1060" s="90" t="str">
        <f t="shared" ca="1" si="100"/>
        <v/>
      </c>
      <c r="G1060" s="89" t="str">
        <f t="shared" ca="1" si="101"/>
        <v/>
      </c>
      <c r="H1060" s="90" t="str">
        <f ca="1">+IF(G1060&lt;&gt;"",G1060/(COUNT(C1060:$C$1217)),"")</f>
        <v/>
      </c>
      <c r="I1060" s="89" t="str">
        <f t="shared" ca="1" si="104"/>
        <v/>
      </c>
    </row>
    <row r="1061" spans="1:9" x14ac:dyDescent="0.25">
      <c r="A1061" s="31">
        <v>1044</v>
      </c>
      <c r="B1061" s="81" t="str">
        <f t="shared" ca="1" si="102"/>
        <v/>
      </c>
      <c r="C1061" s="82" t="str">
        <f t="shared" ca="1" si="103"/>
        <v/>
      </c>
      <c r="D1061" s="89" t="str">
        <f t="shared" ca="1" si="99"/>
        <v/>
      </c>
      <c r="E1061" s="90" t="str">
        <f ca="1">+IF(D1061&lt;&gt;"",D1061*VLOOKUP(YEAR($C1061),'Proyecciones DTF'!$B$4:$Y$112,3),"")</f>
        <v/>
      </c>
      <c r="F1061" s="90" t="str">
        <f t="shared" ca="1" si="100"/>
        <v/>
      </c>
      <c r="G1061" s="89" t="str">
        <f t="shared" ca="1" si="101"/>
        <v/>
      </c>
      <c r="H1061" s="90" t="str">
        <f ca="1">+IF(G1061&lt;&gt;"",G1061/(COUNT(C1061:$C$1217)),"")</f>
        <v/>
      </c>
      <c r="I1061" s="89" t="str">
        <f t="shared" ca="1" si="104"/>
        <v/>
      </c>
    </row>
    <row r="1062" spans="1:9" x14ac:dyDescent="0.25">
      <c r="A1062" s="31">
        <v>1045</v>
      </c>
      <c r="B1062" s="81" t="str">
        <f t="shared" ca="1" si="102"/>
        <v/>
      </c>
      <c r="C1062" s="82" t="str">
        <f t="shared" ca="1" si="103"/>
        <v/>
      </c>
      <c r="D1062" s="89" t="str">
        <f t="shared" ca="1" si="99"/>
        <v/>
      </c>
      <c r="E1062" s="90" t="str">
        <f ca="1">+IF(D1062&lt;&gt;"",D1062*VLOOKUP(YEAR($C1062),'Proyecciones DTF'!$B$4:$Y$112,3),"")</f>
        <v/>
      </c>
      <c r="F1062" s="90" t="str">
        <f t="shared" ca="1" si="100"/>
        <v/>
      </c>
      <c r="G1062" s="89" t="str">
        <f t="shared" ca="1" si="101"/>
        <v/>
      </c>
      <c r="H1062" s="90" t="str">
        <f ca="1">+IF(G1062&lt;&gt;"",G1062/(COUNT(C1062:$C$1217)),"")</f>
        <v/>
      </c>
      <c r="I1062" s="89" t="str">
        <f t="shared" ca="1" si="104"/>
        <v/>
      </c>
    </row>
    <row r="1063" spans="1:9" x14ac:dyDescent="0.25">
      <c r="A1063" s="31">
        <v>1046</v>
      </c>
      <c r="B1063" s="81" t="str">
        <f t="shared" ca="1" si="102"/>
        <v/>
      </c>
      <c r="C1063" s="82" t="str">
        <f t="shared" ca="1" si="103"/>
        <v/>
      </c>
      <c r="D1063" s="89" t="str">
        <f t="shared" ca="1" si="99"/>
        <v/>
      </c>
      <c r="E1063" s="90" t="str">
        <f ca="1">+IF(D1063&lt;&gt;"",D1063*VLOOKUP(YEAR($C1063),'Proyecciones DTF'!$B$4:$Y$112,3),"")</f>
        <v/>
      </c>
      <c r="F1063" s="90" t="str">
        <f t="shared" ca="1" si="100"/>
        <v/>
      </c>
      <c r="G1063" s="89" t="str">
        <f t="shared" ca="1" si="101"/>
        <v/>
      </c>
      <c r="H1063" s="90" t="str">
        <f ca="1">+IF(G1063&lt;&gt;"",G1063/(COUNT(C1063:$C$1217)),"")</f>
        <v/>
      </c>
      <c r="I1063" s="89" t="str">
        <f t="shared" ca="1" si="104"/>
        <v/>
      </c>
    </row>
    <row r="1064" spans="1:9" x14ac:dyDescent="0.25">
      <c r="A1064" s="31">
        <v>1047</v>
      </c>
      <c r="B1064" s="81" t="str">
        <f t="shared" ca="1" si="102"/>
        <v/>
      </c>
      <c r="C1064" s="82" t="str">
        <f t="shared" ca="1" si="103"/>
        <v/>
      </c>
      <c r="D1064" s="89" t="str">
        <f t="shared" ca="1" si="99"/>
        <v/>
      </c>
      <c r="E1064" s="90" t="str">
        <f ca="1">+IF(D1064&lt;&gt;"",D1064*VLOOKUP(YEAR($C1064),'Proyecciones DTF'!$B$4:$Y$112,3),"")</f>
        <v/>
      </c>
      <c r="F1064" s="90" t="str">
        <f t="shared" ca="1" si="100"/>
        <v/>
      </c>
      <c r="G1064" s="89" t="str">
        <f t="shared" ca="1" si="101"/>
        <v/>
      </c>
      <c r="H1064" s="90" t="str">
        <f ca="1">+IF(G1064&lt;&gt;"",G1064/(COUNT(C1064:$C$1217)),"")</f>
        <v/>
      </c>
      <c r="I1064" s="89" t="str">
        <f t="shared" ca="1" si="104"/>
        <v/>
      </c>
    </row>
    <row r="1065" spans="1:9" x14ac:dyDescent="0.25">
      <c r="A1065" s="31">
        <v>1048</v>
      </c>
      <c r="B1065" s="81" t="str">
        <f t="shared" ca="1" si="102"/>
        <v/>
      </c>
      <c r="C1065" s="82" t="str">
        <f t="shared" ca="1" si="103"/>
        <v/>
      </c>
      <c r="D1065" s="89" t="str">
        <f t="shared" ca="1" si="99"/>
        <v/>
      </c>
      <c r="E1065" s="90" t="str">
        <f ca="1">+IF(D1065&lt;&gt;"",D1065*VLOOKUP(YEAR($C1065),'Proyecciones DTF'!$B$4:$Y$112,3),"")</f>
        <v/>
      </c>
      <c r="F1065" s="90" t="str">
        <f t="shared" ca="1" si="100"/>
        <v/>
      </c>
      <c r="G1065" s="89" t="str">
        <f t="shared" ca="1" si="101"/>
        <v/>
      </c>
      <c r="H1065" s="90" t="str">
        <f ca="1">+IF(G1065&lt;&gt;"",G1065/(COUNT(C1065:$C$1217)),"")</f>
        <v/>
      </c>
      <c r="I1065" s="89" t="str">
        <f t="shared" ca="1" si="104"/>
        <v/>
      </c>
    </row>
    <row r="1066" spans="1:9" x14ac:dyDescent="0.25">
      <c r="A1066" s="31">
        <v>1049</v>
      </c>
      <c r="B1066" s="81" t="str">
        <f t="shared" ca="1" si="102"/>
        <v/>
      </c>
      <c r="C1066" s="82" t="str">
        <f t="shared" ca="1" si="103"/>
        <v/>
      </c>
      <c r="D1066" s="89" t="str">
        <f t="shared" ca="1" si="99"/>
        <v/>
      </c>
      <c r="E1066" s="90" t="str">
        <f ca="1">+IF(D1066&lt;&gt;"",D1066*VLOOKUP(YEAR($C1066),'Proyecciones DTF'!$B$4:$Y$112,3),"")</f>
        <v/>
      </c>
      <c r="F1066" s="90" t="str">
        <f t="shared" ca="1" si="100"/>
        <v/>
      </c>
      <c r="G1066" s="89" t="str">
        <f t="shared" ca="1" si="101"/>
        <v/>
      </c>
      <c r="H1066" s="90" t="str">
        <f ca="1">+IF(G1066&lt;&gt;"",G1066/(COUNT(C1066:$C$1217)),"")</f>
        <v/>
      </c>
      <c r="I1066" s="89" t="str">
        <f t="shared" ca="1" si="104"/>
        <v/>
      </c>
    </row>
    <row r="1067" spans="1:9" x14ac:dyDescent="0.25">
      <c r="A1067" s="31">
        <v>1050</v>
      </c>
      <c r="B1067" s="81" t="str">
        <f t="shared" ca="1" si="102"/>
        <v/>
      </c>
      <c r="C1067" s="82" t="str">
        <f t="shared" ca="1" si="103"/>
        <v/>
      </c>
      <c r="D1067" s="89" t="str">
        <f t="shared" ca="1" si="99"/>
        <v/>
      </c>
      <c r="E1067" s="90" t="str">
        <f ca="1">+IF(D1067&lt;&gt;"",D1067*VLOOKUP(YEAR($C1067),'Proyecciones DTF'!$B$4:$Y$112,3),"")</f>
        <v/>
      </c>
      <c r="F1067" s="90" t="str">
        <f t="shared" ca="1" si="100"/>
        <v/>
      </c>
      <c r="G1067" s="89" t="str">
        <f t="shared" ca="1" si="101"/>
        <v/>
      </c>
      <c r="H1067" s="90" t="str">
        <f ca="1">+IF(G1067&lt;&gt;"",G1067/(COUNT(C1067:$C$1217)),"")</f>
        <v/>
      </c>
      <c r="I1067" s="89" t="str">
        <f t="shared" ca="1" si="104"/>
        <v/>
      </c>
    </row>
    <row r="1068" spans="1:9" x14ac:dyDescent="0.25">
      <c r="A1068" s="31">
        <v>1051</v>
      </c>
      <c r="B1068" s="81" t="str">
        <f t="shared" ca="1" si="102"/>
        <v/>
      </c>
      <c r="C1068" s="82" t="str">
        <f t="shared" ca="1" si="103"/>
        <v/>
      </c>
      <c r="D1068" s="89" t="str">
        <f t="shared" ca="1" si="99"/>
        <v/>
      </c>
      <c r="E1068" s="90" t="str">
        <f ca="1">+IF(D1068&lt;&gt;"",D1068*VLOOKUP(YEAR($C1068),'Proyecciones DTF'!$B$4:$Y$112,3),"")</f>
        <v/>
      </c>
      <c r="F1068" s="90" t="str">
        <f t="shared" ca="1" si="100"/>
        <v/>
      </c>
      <c r="G1068" s="89" t="str">
        <f t="shared" ca="1" si="101"/>
        <v/>
      </c>
      <c r="H1068" s="90" t="str">
        <f ca="1">+IF(G1068&lt;&gt;"",G1068/(COUNT(C1068:$C$1217)),"")</f>
        <v/>
      </c>
      <c r="I1068" s="89" t="str">
        <f t="shared" ca="1" si="104"/>
        <v/>
      </c>
    </row>
    <row r="1069" spans="1:9" x14ac:dyDescent="0.25">
      <c r="A1069" s="31">
        <v>1052</v>
      </c>
      <c r="B1069" s="81" t="str">
        <f t="shared" ca="1" si="102"/>
        <v/>
      </c>
      <c r="C1069" s="82" t="str">
        <f t="shared" ca="1" si="103"/>
        <v/>
      </c>
      <c r="D1069" s="89" t="str">
        <f t="shared" ca="1" si="99"/>
        <v/>
      </c>
      <c r="E1069" s="90" t="str">
        <f ca="1">+IF(D1069&lt;&gt;"",D1069*VLOOKUP(YEAR($C1069),'Proyecciones DTF'!$B$4:$Y$112,3),"")</f>
        <v/>
      </c>
      <c r="F1069" s="90" t="str">
        <f t="shared" ca="1" si="100"/>
        <v/>
      </c>
      <c r="G1069" s="89" t="str">
        <f t="shared" ca="1" si="101"/>
        <v/>
      </c>
      <c r="H1069" s="90" t="str">
        <f ca="1">+IF(G1069&lt;&gt;"",G1069/(COUNT(C1069:$C$1217)),"")</f>
        <v/>
      </c>
      <c r="I1069" s="89" t="str">
        <f t="shared" ca="1" si="104"/>
        <v/>
      </c>
    </row>
    <row r="1070" spans="1:9" x14ac:dyDescent="0.25">
      <c r="A1070" s="31">
        <v>1053</v>
      </c>
      <c r="B1070" s="81" t="str">
        <f t="shared" ca="1" si="102"/>
        <v/>
      </c>
      <c r="C1070" s="82" t="str">
        <f t="shared" ca="1" si="103"/>
        <v/>
      </c>
      <c r="D1070" s="89" t="str">
        <f t="shared" ca="1" si="99"/>
        <v/>
      </c>
      <c r="E1070" s="90" t="str">
        <f ca="1">+IF(D1070&lt;&gt;"",D1070*VLOOKUP(YEAR($C1070),'Proyecciones DTF'!$B$4:$Y$112,3),"")</f>
        <v/>
      </c>
      <c r="F1070" s="90" t="str">
        <f t="shared" ca="1" si="100"/>
        <v/>
      </c>
      <c r="G1070" s="89" t="str">
        <f t="shared" ca="1" si="101"/>
        <v/>
      </c>
      <c r="H1070" s="90" t="str">
        <f ca="1">+IF(G1070&lt;&gt;"",G1070/(COUNT(C1070:$C$1217)),"")</f>
        <v/>
      </c>
      <c r="I1070" s="89" t="str">
        <f t="shared" ca="1" si="104"/>
        <v/>
      </c>
    </row>
    <row r="1071" spans="1:9" x14ac:dyDescent="0.25">
      <c r="A1071" s="31">
        <v>1054</v>
      </c>
      <c r="B1071" s="81" t="str">
        <f t="shared" ca="1" si="102"/>
        <v/>
      </c>
      <c r="C1071" s="82" t="str">
        <f t="shared" ca="1" si="103"/>
        <v/>
      </c>
      <c r="D1071" s="89" t="str">
        <f t="shared" ca="1" si="99"/>
        <v/>
      </c>
      <c r="E1071" s="90" t="str">
        <f ca="1">+IF(D1071&lt;&gt;"",D1071*VLOOKUP(YEAR($C1071),'Proyecciones DTF'!$B$4:$Y$112,3),"")</f>
        <v/>
      </c>
      <c r="F1071" s="90" t="str">
        <f t="shared" ca="1" si="100"/>
        <v/>
      </c>
      <c r="G1071" s="89" t="str">
        <f t="shared" ca="1" si="101"/>
        <v/>
      </c>
      <c r="H1071" s="90" t="str">
        <f ca="1">+IF(G1071&lt;&gt;"",G1071/(COUNT(C1071:$C$1217)),"")</f>
        <v/>
      </c>
      <c r="I1071" s="89" t="str">
        <f t="shared" ca="1" si="104"/>
        <v/>
      </c>
    </row>
    <row r="1072" spans="1:9" x14ac:dyDescent="0.25">
      <c r="A1072" s="31">
        <v>1055</v>
      </c>
      <c r="B1072" s="81" t="str">
        <f t="shared" ca="1" si="102"/>
        <v/>
      </c>
      <c r="C1072" s="82" t="str">
        <f t="shared" ca="1" si="103"/>
        <v/>
      </c>
      <c r="D1072" s="89" t="str">
        <f t="shared" ca="1" si="99"/>
        <v/>
      </c>
      <c r="E1072" s="90" t="str">
        <f ca="1">+IF(D1072&lt;&gt;"",D1072*VLOOKUP(YEAR($C1072),'Proyecciones DTF'!$B$4:$Y$112,3),"")</f>
        <v/>
      </c>
      <c r="F1072" s="90" t="str">
        <f t="shared" ca="1" si="100"/>
        <v/>
      </c>
      <c r="G1072" s="89" t="str">
        <f t="shared" ca="1" si="101"/>
        <v/>
      </c>
      <c r="H1072" s="90" t="str">
        <f ca="1">+IF(G1072&lt;&gt;"",G1072/(COUNT(C1072:$C$1217)),"")</f>
        <v/>
      </c>
      <c r="I1072" s="89" t="str">
        <f t="shared" ca="1" si="104"/>
        <v/>
      </c>
    </row>
    <row r="1073" spans="1:9" x14ac:dyDescent="0.25">
      <c r="A1073" s="31">
        <v>1056</v>
      </c>
      <c r="B1073" s="81" t="str">
        <f t="shared" ca="1" si="102"/>
        <v/>
      </c>
      <c r="C1073" s="82" t="str">
        <f t="shared" ca="1" si="103"/>
        <v/>
      </c>
      <c r="D1073" s="89" t="str">
        <f t="shared" ca="1" si="99"/>
        <v/>
      </c>
      <c r="E1073" s="90" t="str">
        <f ca="1">+IF(D1073&lt;&gt;"",D1073*VLOOKUP(YEAR($C1073),'Proyecciones DTF'!$B$4:$Y$112,3),"")</f>
        <v/>
      </c>
      <c r="F1073" s="90" t="str">
        <f t="shared" ca="1" si="100"/>
        <v/>
      </c>
      <c r="G1073" s="89" t="str">
        <f t="shared" ca="1" si="101"/>
        <v/>
      </c>
      <c r="H1073" s="90" t="str">
        <f ca="1">+IF(G1073&lt;&gt;"",G1073/(COUNT(C1073:$C$1217)),"")</f>
        <v/>
      </c>
      <c r="I1073" s="89" t="str">
        <f t="shared" ca="1" si="104"/>
        <v/>
      </c>
    </row>
    <row r="1074" spans="1:9" x14ac:dyDescent="0.25">
      <c r="A1074" s="31">
        <v>1057</v>
      </c>
      <c r="B1074" s="81" t="str">
        <f t="shared" ca="1" si="102"/>
        <v/>
      </c>
      <c r="C1074" s="82" t="str">
        <f t="shared" ca="1" si="103"/>
        <v/>
      </c>
      <c r="D1074" s="89" t="str">
        <f t="shared" ca="1" si="99"/>
        <v/>
      </c>
      <c r="E1074" s="90" t="str">
        <f ca="1">+IF(D1074&lt;&gt;"",D1074*VLOOKUP(YEAR($C1074),'Proyecciones DTF'!$B$4:$Y$112,3),"")</f>
        <v/>
      </c>
      <c r="F1074" s="90" t="str">
        <f t="shared" ca="1" si="100"/>
        <v/>
      </c>
      <c r="G1074" s="89" t="str">
        <f t="shared" ca="1" si="101"/>
        <v/>
      </c>
      <c r="H1074" s="90" t="str">
        <f ca="1">+IF(G1074&lt;&gt;"",G1074/(COUNT(C1074:$C$1217)),"")</f>
        <v/>
      </c>
      <c r="I1074" s="89" t="str">
        <f t="shared" ca="1" si="104"/>
        <v/>
      </c>
    </row>
    <row r="1075" spans="1:9" x14ac:dyDescent="0.25">
      <c r="A1075" s="31">
        <v>1058</v>
      </c>
      <c r="B1075" s="81" t="str">
        <f t="shared" ca="1" si="102"/>
        <v/>
      </c>
      <c r="C1075" s="82" t="str">
        <f t="shared" ca="1" si="103"/>
        <v/>
      </c>
      <c r="D1075" s="89" t="str">
        <f t="shared" ca="1" si="99"/>
        <v/>
      </c>
      <c r="E1075" s="90" t="str">
        <f ca="1">+IF(D1075&lt;&gt;"",D1075*VLOOKUP(YEAR($C1075),'Proyecciones DTF'!$B$4:$Y$112,3),"")</f>
        <v/>
      </c>
      <c r="F1075" s="90" t="str">
        <f t="shared" ca="1" si="100"/>
        <v/>
      </c>
      <c r="G1075" s="89" t="str">
        <f t="shared" ca="1" si="101"/>
        <v/>
      </c>
      <c r="H1075" s="90" t="str">
        <f ca="1">+IF(G1075&lt;&gt;"",G1075/(COUNT(C1075:$C$1217)),"")</f>
        <v/>
      </c>
      <c r="I1075" s="89" t="str">
        <f t="shared" ca="1" si="104"/>
        <v/>
      </c>
    </row>
    <row r="1076" spans="1:9" x14ac:dyDescent="0.25">
      <c r="A1076" s="31">
        <v>1059</v>
      </c>
      <c r="B1076" s="81" t="str">
        <f t="shared" ca="1" si="102"/>
        <v/>
      </c>
      <c r="C1076" s="82" t="str">
        <f t="shared" ca="1" si="103"/>
        <v/>
      </c>
      <c r="D1076" s="89" t="str">
        <f t="shared" ca="1" si="99"/>
        <v/>
      </c>
      <c r="E1076" s="90" t="str">
        <f ca="1">+IF(D1076&lt;&gt;"",D1076*VLOOKUP(YEAR($C1076),'Proyecciones DTF'!$B$4:$Y$112,3),"")</f>
        <v/>
      </c>
      <c r="F1076" s="90" t="str">
        <f t="shared" ca="1" si="100"/>
        <v/>
      </c>
      <c r="G1076" s="89" t="str">
        <f t="shared" ca="1" si="101"/>
        <v/>
      </c>
      <c r="H1076" s="90" t="str">
        <f ca="1">+IF(G1076&lt;&gt;"",G1076/(COUNT(C1076:$C$1217)),"")</f>
        <v/>
      </c>
      <c r="I1076" s="89" t="str">
        <f t="shared" ca="1" si="104"/>
        <v/>
      </c>
    </row>
    <row r="1077" spans="1:9" x14ac:dyDescent="0.25">
      <c r="A1077" s="31">
        <v>1060</v>
      </c>
      <c r="B1077" s="81" t="str">
        <f t="shared" ca="1" si="102"/>
        <v/>
      </c>
      <c r="C1077" s="82" t="str">
        <f t="shared" ca="1" si="103"/>
        <v/>
      </c>
      <c r="D1077" s="89" t="str">
        <f t="shared" ca="1" si="99"/>
        <v/>
      </c>
      <c r="E1077" s="90" t="str">
        <f ca="1">+IF(D1077&lt;&gt;"",D1077*VLOOKUP(YEAR($C1077),'Proyecciones DTF'!$B$4:$Y$112,3),"")</f>
        <v/>
      </c>
      <c r="F1077" s="90" t="str">
        <f t="shared" ca="1" si="100"/>
        <v/>
      </c>
      <c r="G1077" s="89" t="str">
        <f t="shared" ca="1" si="101"/>
        <v/>
      </c>
      <c r="H1077" s="90" t="str">
        <f ca="1">+IF(G1077&lt;&gt;"",G1077/(COUNT(C1077:$C$1217)),"")</f>
        <v/>
      </c>
      <c r="I1077" s="89" t="str">
        <f t="shared" ca="1" si="104"/>
        <v/>
      </c>
    </row>
    <row r="1078" spans="1:9" x14ac:dyDescent="0.25">
      <c r="A1078" s="31">
        <v>1061</v>
      </c>
      <c r="B1078" s="81" t="str">
        <f t="shared" ca="1" si="102"/>
        <v/>
      </c>
      <c r="C1078" s="82" t="str">
        <f t="shared" ca="1" si="103"/>
        <v/>
      </c>
      <c r="D1078" s="89" t="str">
        <f t="shared" ca="1" si="99"/>
        <v/>
      </c>
      <c r="E1078" s="90" t="str">
        <f ca="1">+IF(D1078&lt;&gt;"",D1078*VLOOKUP(YEAR($C1078),'Proyecciones DTF'!$B$4:$Y$112,3),"")</f>
        <v/>
      </c>
      <c r="F1078" s="90" t="str">
        <f t="shared" ca="1" si="100"/>
        <v/>
      </c>
      <c r="G1078" s="89" t="str">
        <f t="shared" ca="1" si="101"/>
        <v/>
      </c>
      <c r="H1078" s="90" t="str">
        <f ca="1">+IF(G1078&lt;&gt;"",G1078/(COUNT(C1078:$C$1217)),"")</f>
        <v/>
      </c>
      <c r="I1078" s="89" t="str">
        <f t="shared" ca="1" si="104"/>
        <v/>
      </c>
    </row>
    <row r="1079" spans="1:9" x14ac:dyDescent="0.25">
      <c r="A1079" s="31">
        <v>1062</v>
      </c>
      <c r="B1079" s="81" t="str">
        <f t="shared" ca="1" si="102"/>
        <v/>
      </c>
      <c r="C1079" s="82" t="str">
        <f t="shared" ca="1" si="103"/>
        <v/>
      </c>
      <c r="D1079" s="89" t="str">
        <f t="shared" ca="1" si="99"/>
        <v/>
      </c>
      <c r="E1079" s="90" t="str">
        <f ca="1">+IF(D1079&lt;&gt;"",D1079*VLOOKUP(YEAR($C1079),'Proyecciones DTF'!$B$4:$Y$112,3),"")</f>
        <v/>
      </c>
      <c r="F1079" s="90" t="str">
        <f t="shared" ca="1" si="100"/>
        <v/>
      </c>
      <c r="G1079" s="89" t="str">
        <f t="shared" ca="1" si="101"/>
        <v/>
      </c>
      <c r="H1079" s="90" t="str">
        <f ca="1">+IF(G1079&lt;&gt;"",G1079/(COUNT(C1079:$C$1217)),"")</f>
        <v/>
      </c>
      <c r="I1079" s="89" t="str">
        <f t="shared" ca="1" si="104"/>
        <v/>
      </c>
    </row>
    <row r="1080" spans="1:9" x14ac:dyDescent="0.25">
      <c r="A1080" s="31">
        <v>1063</v>
      </c>
      <c r="B1080" s="81" t="str">
        <f t="shared" ca="1" si="102"/>
        <v/>
      </c>
      <c r="C1080" s="82" t="str">
        <f t="shared" ca="1" si="103"/>
        <v/>
      </c>
      <c r="D1080" s="89" t="str">
        <f t="shared" ca="1" si="99"/>
        <v/>
      </c>
      <c r="E1080" s="90" t="str">
        <f ca="1">+IF(D1080&lt;&gt;"",D1080*VLOOKUP(YEAR($C1080),'Proyecciones DTF'!$B$4:$Y$112,3),"")</f>
        <v/>
      </c>
      <c r="F1080" s="90" t="str">
        <f t="shared" ca="1" si="100"/>
        <v/>
      </c>
      <c r="G1080" s="89" t="str">
        <f t="shared" ca="1" si="101"/>
        <v/>
      </c>
      <c r="H1080" s="90" t="str">
        <f ca="1">+IF(G1080&lt;&gt;"",G1080/(COUNT(C1080:$C$1217)),"")</f>
        <v/>
      </c>
      <c r="I1080" s="89" t="str">
        <f t="shared" ca="1" si="104"/>
        <v/>
      </c>
    </row>
    <row r="1081" spans="1:9" x14ac:dyDescent="0.25">
      <c r="A1081" s="31">
        <v>1064</v>
      </c>
      <c r="B1081" s="81" t="str">
        <f t="shared" ca="1" si="102"/>
        <v/>
      </c>
      <c r="C1081" s="82" t="str">
        <f t="shared" ca="1" si="103"/>
        <v/>
      </c>
      <c r="D1081" s="89" t="str">
        <f t="shared" ca="1" si="99"/>
        <v/>
      </c>
      <c r="E1081" s="90" t="str">
        <f ca="1">+IF(D1081&lt;&gt;"",D1081*VLOOKUP(YEAR($C1081),'Proyecciones DTF'!$B$4:$Y$112,3),"")</f>
        <v/>
      </c>
      <c r="F1081" s="90" t="str">
        <f t="shared" ca="1" si="100"/>
        <v/>
      </c>
      <c r="G1081" s="89" t="str">
        <f t="shared" ca="1" si="101"/>
        <v/>
      </c>
      <c r="H1081" s="90" t="str">
        <f ca="1">+IF(G1081&lt;&gt;"",G1081/(COUNT(C1081:$C$1217)),"")</f>
        <v/>
      </c>
      <c r="I1081" s="89" t="str">
        <f t="shared" ca="1" si="104"/>
        <v/>
      </c>
    </row>
    <row r="1082" spans="1:9" x14ac:dyDescent="0.25">
      <c r="A1082" s="31">
        <v>1065</v>
      </c>
      <c r="B1082" s="81" t="str">
        <f t="shared" ca="1" si="102"/>
        <v/>
      </c>
      <c r="C1082" s="82" t="str">
        <f t="shared" ca="1" si="103"/>
        <v/>
      </c>
      <c r="D1082" s="89" t="str">
        <f t="shared" ca="1" si="99"/>
        <v/>
      </c>
      <c r="E1082" s="90" t="str">
        <f ca="1">+IF(D1082&lt;&gt;"",D1082*VLOOKUP(YEAR($C1082),'Proyecciones DTF'!$B$4:$Y$112,3),"")</f>
        <v/>
      </c>
      <c r="F1082" s="90" t="str">
        <f t="shared" ca="1" si="100"/>
        <v/>
      </c>
      <c r="G1082" s="89" t="str">
        <f t="shared" ca="1" si="101"/>
        <v/>
      </c>
      <c r="H1082" s="90" t="str">
        <f ca="1">+IF(G1082&lt;&gt;"",G1082/(COUNT(C1082:$C$1217)),"")</f>
        <v/>
      </c>
      <c r="I1082" s="89" t="str">
        <f t="shared" ca="1" si="104"/>
        <v/>
      </c>
    </row>
    <row r="1083" spans="1:9" x14ac:dyDescent="0.25">
      <c r="A1083" s="31">
        <v>1066</v>
      </c>
      <c r="B1083" s="81" t="str">
        <f t="shared" ca="1" si="102"/>
        <v/>
      </c>
      <c r="C1083" s="82" t="str">
        <f t="shared" ca="1" si="103"/>
        <v/>
      </c>
      <c r="D1083" s="89" t="str">
        <f t="shared" ca="1" si="99"/>
        <v/>
      </c>
      <c r="E1083" s="90" t="str">
        <f ca="1">+IF(D1083&lt;&gt;"",D1083*VLOOKUP(YEAR($C1083),'Proyecciones DTF'!$B$4:$Y$112,3),"")</f>
        <v/>
      </c>
      <c r="F1083" s="90" t="str">
        <f t="shared" ca="1" si="100"/>
        <v/>
      </c>
      <c r="G1083" s="89" t="str">
        <f t="shared" ca="1" si="101"/>
        <v/>
      </c>
      <c r="H1083" s="90" t="str">
        <f ca="1">+IF(G1083&lt;&gt;"",G1083/(COUNT(C1083:$C$1217)),"")</f>
        <v/>
      </c>
      <c r="I1083" s="89" t="str">
        <f t="shared" ca="1" si="104"/>
        <v/>
      </c>
    </row>
    <row r="1084" spans="1:9" x14ac:dyDescent="0.25">
      <c r="A1084" s="31">
        <v>1067</v>
      </c>
      <c r="B1084" s="81" t="str">
        <f t="shared" ca="1" si="102"/>
        <v/>
      </c>
      <c r="C1084" s="82" t="str">
        <f t="shared" ca="1" si="103"/>
        <v/>
      </c>
      <c r="D1084" s="89" t="str">
        <f t="shared" ca="1" si="99"/>
        <v/>
      </c>
      <c r="E1084" s="90" t="str">
        <f ca="1">+IF(D1084&lt;&gt;"",D1084*VLOOKUP(YEAR($C1084),'Proyecciones DTF'!$B$4:$Y$112,3),"")</f>
        <v/>
      </c>
      <c r="F1084" s="90" t="str">
        <f t="shared" ca="1" si="100"/>
        <v/>
      </c>
      <c r="G1084" s="89" t="str">
        <f t="shared" ca="1" si="101"/>
        <v/>
      </c>
      <c r="H1084" s="90" t="str">
        <f ca="1">+IF(G1084&lt;&gt;"",G1084/(COUNT(C1084:$C$1217)),"")</f>
        <v/>
      </c>
      <c r="I1084" s="89" t="str">
        <f t="shared" ca="1" si="104"/>
        <v/>
      </c>
    </row>
    <row r="1085" spans="1:9" x14ac:dyDescent="0.25">
      <c r="A1085" s="31">
        <v>1068</v>
      </c>
      <c r="B1085" s="81" t="str">
        <f t="shared" ca="1" si="102"/>
        <v/>
      </c>
      <c r="C1085" s="82" t="str">
        <f t="shared" ca="1" si="103"/>
        <v/>
      </c>
      <c r="D1085" s="89" t="str">
        <f t="shared" ca="1" si="99"/>
        <v/>
      </c>
      <c r="E1085" s="90" t="str">
        <f ca="1">+IF(D1085&lt;&gt;"",D1085*VLOOKUP(YEAR($C1085),'Proyecciones DTF'!$B$4:$Y$112,3),"")</f>
        <v/>
      </c>
      <c r="F1085" s="90" t="str">
        <f t="shared" ca="1" si="100"/>
        <v/>
      </c>
      <c r="G1085" s="89" t="str">
        <f t="shared" ca="1" si="101"/>
        <v/>
      </c>
      <c r="H1085" s="90" t="str">
        <f ca="1">+IF(G1085&lt;&gt;"",G1085/(COUNT(C1085:$C$1217)),"")</f>
        <v/>
      </c>
      <c r="I1085" s="89" t="str">
        <f t="shared" ca="1" si="104"/>
        <v/>
      </c>
    </row>
    <row r="1086" spans="1:9" x14ac:dyDescent="0.25">
      <c r="A1086" s="31">
        <v>1069</v>
      </c>
      <c r="B1086" s="81" t="str">
        <f t="shared" ca="1" si="102"/>
        <v/>
      </c>
      <c r="C1086" s="82" t="str">
        <f t="shared" ca="1" si="103"/>
        <v/>
      </c>
      <c r="D1086" s="89" t="str">
        <f t="shared" ca="1" si="99"/>
        <v/>
      </c>
      <c r="E1086" s="90" t="str">
        <f ca="1">+IF(D1086&lt;&gt;"",D1086*VLOOKUP(YEAR($C1086),'Proyecciones DTF'!$B$4:$Y$112,3),"")</f>
        <v/>
      </c>
      <c r="F1086" s="90" t="str">
        <f t="shared" ca="1" si="100"/>
        <v/>
      </c>
      <c r="G1086" s="89" t="str">
        <f t="shared" ca="1" si="101"/>
        <v/>
      </c>
      <c r="H1086" s="90" t="str">
        <f ca="1">+IF(G1086&lt;&gt;"",G1086/(COUNT(C1086:$C$1217)),"")</f>
        <v/>
      </c>
      <c r="I1086" s="89" t="str">
        <f t="shared" ca="1" si="104"/>
        <v/>
      </c>
    </row>
    <row r="1087" spans="1:9" x14ac:dyDescent="0.25">
      <c r="A1087" s="31">
        <v>1070</v>
      </c>
      <c r="B1087" s="81" t="str">
        <f t="shared" ca="1" si="102"/>
        <v/>
      </c>
      <c r="C1087" s="82" t="str">
        <f t="shared" ca="1" si="103"/>
        <v/>
      </c>
      <c r="D1087" s="89" t="str">
        <f t="shared" ca="1" si="99"/>
        <v/>
      </c>
      <c r="E1087" s="90" t="str">
        <f ca="1">+IF(D1087&lt;&gt;"",D1087*VLOOKUP(YEAR($C1087),'Proyecciones DTF'!$B$4:$Y$112,3),"")</f>
        <v/>
      </c>
      <c r="F1087" s="90" t="str">
        <f t="shared" ca="1" si="100"/>
        <v/>
      </c>
      <c r="G1087" s="89" t="str">
        <f t="shared" ca="1" si="101"/>
        <v/>
      </c>
      <c r="H1087" s="90" t="str">
        <f ca="1">+IF(G1087&lt;&gt;"",G1087/(COUNT(C1087:$C$1217)),"")</f>
        <v/>
      </c>
      <c r="I1087" s="89" t="str">
        <f t="shared" ca="1" si="104"/>
        <v/>
      </c>
    </row>
    <row r="1088" spans="1:9" x14ac:dyDescent="0.25">
      <c r="A1088" s="31">
        <v>1071</v>
      </c>
      <c r="B1088" s="81" t="str">
        <f t="shared" ca="1" si="102"/>
        <v/>
      </c>
      <c r="C1088" s="82" t="str">
        <f t="shared" ca="1" si="103"/>
        <v/>
      </c>
      <c r="D1088" s="89" t="str">
        <f t="shared" ca="1" si="99"/>
        <v/>
      </c>
      <c r="E1088" s="90" t="str">
        <f ca="1">+IF(D1088&lt;&gt;"",D1088*VLOOKUP(YEAR($C1088),'Proyecciones DTF'!$B$4:$Y$112,3),"")</f>
        <v/>
      </c>
      <c r="F1088" s="90" t="str">
        <f t="shared" ca="1" si="100"/>
        <v/>
      </c>
      <c r="G1088" s="89" t="str">
        <f t="shared" ca="1" si="101"/>
        <v/>
      </c>
      <c r="H1088" s="90" t="str">
        <f ca="1">+IF(G1088&lt;&gt;"",G1088/(COUNT(C1088:$C$1217)),"")</f>
        <v/>
      </c>
      <c r="I1088" s="89" t="str">
        <f t="shared" ca="1" si="104"/>
        <v/>
      </c>
    </row>
    <row r="1089" spans="1:9" x14ac:dyDescent="0.25">
      <c r="A1089" s="31">
        <v>1072</v>
      </c>
      <c r="B1089" s="81" t="str">
        <f t="shared" ca="1" si="102"/>
        <v/>
      </c>
      <c r="C1089" s="82" t="str">
        <f t="shared" ca="1" si="103"/>
        <v/>
      </c>
      <c r="D1089" s="89" t="str">
        <f t="shared" ca="1" si="99"/>
        <v/>
      </c>
      <c r="E1089" s="90" t="str">
        <f ca="1">+IF(D1089&lt;&gt;"",D1089*VLOOKUP(YEAR($C1089),'Proyecciones DTF'!$B$4:$Y$112,3),"")</f>
        <v/>
      </c>
      <c r="F1089" s="90" t="str">
        <f t="shared" ca="1" si="100"/>
        <v/>
      </c>
      <c r="G1089" s="89" t="str">
        <f t="shared" ca="1" si="101"/>
        <v/>
      </c>
      <c r="H1089" s="90" t="str">
        <f ca="1">+IF(G1089&lt;&gt;"",G1089/(COUNT(C1089:$C$1217)),"")</f>
        <v/>
      </c>
      <c r="I1089" s="89" t="str">
        <f t="shared" ca="1" si="104"/>
        <v/>
      </c>
    </row>
    <row r="1090" spans="1:9" x14ac:dyDescent="0.25">
      <c r="A1090" s="31">
        <v>1073</v>
      </c>
      <c r="B1090" s="81" t="str">
        <f t="shared" ca="1" si="102"/>
        <v/>
      </c>
      <c r="C1090" s="82" t="str">
        <f t="shared" ca="1" si="103"/>
        <v/>
      </c>
      <c r="D1090" s="89" t="str">
        <f t="shared" ca="1" si="99"/>
        <v/>
      </c>
      <c r="E1090" s="90" t="str">
        <f ca="1">+IF(D1090&lt;&gt;"",D1090*VLOOKUP(YEAR($C1090),'Proyecciones DTF'!$B$4:$Y$112,3),"")</f>
        <v/>
      </c>
      <c r="F1090" s="90" t="str">
        <f t="shared" ca="1" si="100"/>
        <v/>
      </c>
      <c r="G1090" s="89" t="str">
        <f t="shared" ca="1" si="101"/>
        <v/>
      </c>
      <c r="H1090" s="90" t="str">
        <f ca="1">+IF(G1090&lt;&gt;"",G1090/(COUNT(C1090:$C$1217)),"")</f>
        <v/>
      </c>
      <c r="I1090" s="89" t="str">
        <f t="shared" ca="1" si="104"/>
        <v/>
      </c>
    </row>
    <row r="1091" spans="1:9" x14ac:dyDescent="0.25">
      <c r="A1091" s="31">
        <v>1074</v>
      </c>
      <c r="B1091" s="81" t="str">
        <f t="shared" ca="1" si="102"/>
        <v/>
      </c>
      <c r="C1091" s="82" t="str">
        <f t="shared" ca="1" si="103"/>
        <v/>
      </c>
      <c r="D1091" s="89" t="str">
        <f t="shared" ca="1" si="99"/>
        <v/>
      </c>
      <c r="E1091" s="90" t="str">
        <f ca="1">+IF(D1091&lt;&gt;"",D1091*VLOOKUP(YEAR($C1091),'Proyecciones DTF'!$B$4:$Y$112,3),"")</f>
        <v/>
      </c>
      <c r="F1091" s="90" t="str">
        <f t="shared" ca="1" si="100"/>
        <v/>
      </c>
      <c r="G1091" s="89" t="str">
        <f t="shared" ca="1" si="101"/>
        <v/>
      </c>
      <c r="H1091" s="90" t="str">
        <f ca="1">+IF(G1091&lt;&gt;"",G1091/(COUNT(C1091:$C$1217)),"")</f>
        <v/>
      </c>
      <c r="I1091" s="89" t="str">
        <f t="shared" ca="1" si="104"/>
        <v/>
      </c>
    </row>
    <row r="1092" spans="1:9" x14ac:dyDescent="0.25">
      <c r="A1092" s="31">
        <v>1075</v>
      </c>
      <c r="B1092" s="81" t="str">
        <f t="shared" ca="1" si="102"/>
        <v/>
      </c>
      <c r="C1092" s="82" t="str">
        <f t="shared" ca="1" si="103"/>
        <v/>
      </c>
      <c r="D1092" s="89" t="str">
        <f t="shared" ca="1" si="99"/>
        <v/>
      </c>
      <c r="E1092" s="90" t="str">
        <f ca="1">+IF(D1092&lt;&gt;"",D1092*VLOOKUP(YEAR($C1092),'Proyecciones DTF'!$B$4:$Y$112,3),"")</f>
        <v/>
      </c>
      <c r="F1092" s="90" t="str">
        <f t="shared" ca="1" si="100"/>
        <v/>
      </c>
      <c r="G1092" s="89" t="str">
        <f t="shared" ca="1" si="101"/>
        <v/>
      </c>
      <c r="H1092" s="90" t="str">
        <f ca="1">+IF(G1092&lt;&gt;"",G1092/(COUNT(C1092:$C$1217)),"")</f>
        <v/>
      </c>
      <c r="I1092" s="89" t="str">
        <f t="shared" ca="1" si="104"/>
        <v/>
      </c>
    </row>
    <row r="1093" spans="1:9" x14ac:dyDescent="0.25">
      <c r="A1093" s="31">
        <v>1076</v>
      </c>
      <c r="B1093" s="81" t="str">
        <f t="shared" ca="1" si="102"/>
        <v/>
      </c>
      <c r="C1093" s="82" t="str">
        <f t="shared" ca="1" si="103"/>
        <v/>
      </c>
      <c r="D1093" s="89" t="str">
        <f t="shared" ca="1" si="99"/>
        <v/>
      </c>
      <c r="E1093" s="90" t="str">
        <f ca="1">+IF(D1093&lt;&gt;"",D1093*VLOOKUP(YEAR($C1093),'Proyecciones DTF'!$B$4:$Y$112,3),"")</f>
        <v/>
      </c>
      <c r="F1093" s="90" t="str">
        <f t="shared" ca="1" si="100"/>
        <v/>
      </c>
      <c r="G1093" s="89" t="str">
        <f t="shared" ca="1" si="101"/>
        <v/>
      </c>
      <c r="H1093" s="90" t="str">
        <f ca="1">+IF(G1093&lt;&gt;"",G1093/(COUNT(C1093:$C$1217)),"")</f>
        <v/>
      </c>
      <c r="I1093" s="89" t="str">
        <f t="shared" ca="1" si="104"/>
        <v/>
      </c>
    </row>
    <row r="1094" spans="1:9" x14ac:dyDescent="0.25">
      <c r="A1094" s="31">
        <v>1077</v>
      </c>
      <c r="B1094" s="81" t="str">
        <f t="shared" ca="1" si="102"/>
        <v/>
      </c>
      <c r="C1094" s="82" t="str">
        <f t="shared" ca="1" si="103"/>
        <v/>
      </c>
      <c r="D1094" s="89" t="str">
        <f t="shared" ca="1" si="99"/>
        <v/>
      </c>
      <c r="E1094" s="90" t="str">
        <f ca="1">+IF(D1094&lt;&gt;"",D1094*VLOOKUP(YEAR($C1094),'Proyecciones DTF'!$B$4:$Y$112,3),"")</f>
        <v/>
      </c>
      <c r="F1094" s="90" t="str">
        <f t="shared" ca="1" si="100"/>
        <v/>
      </c>
      <c r="G1094" s="89" t="str">
        <f t="shared" ca="1" si="101"/>
        <v/>
      </c>
      <c r="H1094" s="90" t="str">
        <f ca="1">+IF(G1094&lt;&gt;"",G1094/(COUNT(C1094:$C$1217)),"")</f>
        <v/>
      </c>
      <c r="I1094" s="89" t="str">
        <f t="shared" ca="1" si="104"/>
        <v/>
      </c>
    </row>
    <row r="1095" spans="1:9" x14ac:dyDescent="0.25">
      <c r="A1095" s="31">
        <v>1078</v>
      </c>
      <c r="B1095" s="81" t="str">
        <f t="shared" ca="1" si="102"/>
        <v/>
      </c>
      <c r="C1095" s="82" t="str">
        <f t="shared" ca="1" si="103"/>
        <v/>
      </c>
      <c r="D1095" s="89" t="str">
        <f t="shared" ca="1" si="99"/>
        <v/>
      </c>
      <c r="E1095" s="90" t="str">
        <f ca="1">+IF(D1095&lt;&gt;"",D1095*VLOOKUP(YEAR($C1095),'Proyecciones DTF'!$B$4:$Y$112,3),"")</f>
        <v/>
      </c>
      <c r="F1095" s="90" t="str">
        <f t="shared" ca="1" si="100"/>
        <v/>
      </c>
      <c r="G1095" s="89" t="str">
        <f t="shared" ca="1" si="101"/>
        <v/>
      </c>
      <c r="H1095" s="90" t="str">
        <f ca="1">+IF(G1095&lt;&gt;"",G1095/(COUNT(C1095:$C$1217)),"")</f>
        <v/>
      </c>
      <c r="I1095" s="89" t="str">
        <f t="shared" ca="1" si="104"/>
        <v/>
      </c>
    </row>
    <row r="1096" spans="1:9" x14ac:dyDescent="0.25">
      <c r="A1096" s="31">
        <v>1079</v>
      </c>
      <c r="B1096" s="81" t="str">
        <f t="shared" ca="1" si="102"/>
        <v/>
      </c>
      <c r="C1096" s="82" t="str">
        <f t="shared" ca="1" si="103"/>
        <v/>
      </c>
      <c r="D1096" s="89" t="str">
        <f t="shared" ca="1" si="99"/>
        <v/>
      </c>
      <c r="E1096" s="90" t="str">
        <f ca="1">+IF(D1096&lt;&gt;"",D1096*VLOOKUP(YEAR($C1096),'Proyecciones DTF'!$B$4:$Y$112,3),"")</f>
        <v/>
      </c>
      <c r="F1096" s="90" t="str">
        <f t="shared" ca="1" si="100"/>
        <v/>
      </c>
      <c r="G1096" s="89" t="str">
        <f t="shared" ca="1" si="101"/>
        <v/>
      </c>
      <c r="H1096" s="90" t="str">
        <f ca="1">+IF(G1096&lt;&gt;"",G1096/(COUNT(C1096:$C$1217)),"")</f>
        <v/>
      </c>
      <c r="I1096" s="89" t="str">
        <f t="shared" ca="1" si="104"/>
        <v/>
      </c>
    </row>
    <row r="1097" spans="1:9" x14ac:dyDescent="0.25">
      <c r="A1097" s="31">
        <v>1080</v>
      </c>
      <c r="B1097" s="81" t="str">
        <f t="shared" ca="1" si="102"/>
        <v/>
      </c>
      <c r="C1097" s="82" t="str">
        <f t="shared" ca="1" si="103"/>
        <v/>
      </c>
      <c r="D1097" s="89" t="str">
        <f t="shared" ca="1" si="99"/>
        <v/>
      </c>
      <c r="E1097" s="90" t="str">
        <f ca="1">+IF(D1097&lt;&gt;"",D1097*VLOOKUP(YEAR($C1097),'Proyecciones DTF'!$B$4:$Y$112,3),"")</f>
        <v/>
      </c>
      <c r="F1097" s="90" t="str">
        <f t="shared" ca="1" si="100"/>
        <v/>
      </c>
      <c r="G1097" s="89" t="str">
        <f t="shared" ca="1" si="101"/>
        <v/>
      </c>
      <c r="H1097" s="90" t="str">
        <f ca="1">+IF(G1097&lt;&gt;"",G1097/(COUNT(C1097:$C$1217)),"")</f>
        <v/>
      </c>
      <c r="I1097" s="89" t="str">
        <f t="shared" ca="1" si="104"/>
        <v/>
      </c>
    </row>
    <row r="1098" spans="1:9" x14ac:dyDescent="0.25">
      <c r="A1098" s="31">
        <v>1081</v>
      </c>
      <c r="B1098" s="81" t="str">
        <f t="shared" ca="1" si="102"/>
        <v/>
      </c>
      <c r="C1098" s="82" t="str">
        <f t="shared" ca="1" si="103"/>
        <v/>
      </c>
      <c r="D1098" s="89" t="str">
        <f t="shared" ca="1" si="99"/>
        <v/>
      </c>
      <c r="E1098" s="90" t="str">
        <f ca="1">+IF(D1098&lt;&gt;"",D1098*VLOOKUP(YEAR($C1098),'Proyecciones DTF'!$B$4:$Y$112,3),"")</f>
        <v/>
      </c>
      <c r="F1098" s="90" t="str">
        <f t="shared" ca="1" si="100"/>
        <v/>
      </c>
      <c r="G1098" s="89" t="str">
        <f t="shared" ca="1" si="101"/>
        <v/>
      </c>
      <c r="H1098" s="90" t="str">
        <f ca="1">+IF(G1098&lt;&gt;"",G1098/(COUNT(C1098:$C$1217)),"")</f>
        <v/>
      </c>
      <c r="I1098" s="89" t="str">
        <f t="shared" ca="1" si="104"/>
        <v/>
      </c>
    </row>
    <row r="1099" spans="1:9" x14ac:dyDescent="0.25">
      <c r="A1099" s="31">
        <v>1082</v>
      </c>
      <c r="B1099" s="81" t="str">
        <f t="shared" ca="1" si="102"/>
        <v/>
      </c>
      <c r="C1099" s="82" t="str">
        <f t="shared" ca="1" si="103"/>
        <v/>
      </c>
      <c r="D1099" s="89" t="str">
        <f t="shared" ca="1" si="99"/>
        <v/>
      </c>
      <c r="E1099" s="90" t="str">
        <f ca="1">+IF(D1099&lt;&gt;"",D1099*VLOOKUP(YEAR($C1099),'Proyecciones DTF'!$B$4:$Y$112,3),"")</f>
        <v/>
      </c>
      <c r="F1099" s="90" t="str">
        <f t="shared" ca="1" si="100"/>
        <v/>
      </c>
      <c r="G1099" s="89" t="str">
        <f t="shared" ca="1" si="101"/>
        <v/>
      </c>
      <c r="H1099" s="90" t="str">
        <f ca="1">+IF(G1099&lt;&gt;"",G1099/(COUNT(C1099:$C$1217)),"")</f>
        <v/>
      </c>
      <c r="I1099" s="89" t="str">
        <f t="shared" ca="1" si="104"/>
        <v/>
      </c>
    </row>
    <row r="1100" spans="1:9" x14ac:dyDescent="0.25">
      <c r="A1100" s="31">
        <v>1083</v>
      </c>
      <c r="B1100" s="81" t="str">
        <f t="shared" ca="1" si="102"/>
        <v/>
      </c>
      <c r="C1100" s="82" t="str">
        <f t="shared" ca="1" si="103"/>
        <v/>
      </c>
      <c r="D1100" s="89" t="str">
        <f t="shared" ca="1" si="99"/>
        <v/>
      </c>
      <c r="E1100" s="90" t="str">
        <f ca="1">+IF(D1100&lt;&gt;"",D1100*VLOOKUP(YEAR($C1100),'Proyecciones DTF'!$B$4:$Y$112,3),"")</f>
        <v/>
      </c>
      <c r="F1100" s="90" t="str">
        <f t="shared" ca="1" si="100"/>
        <v/>
      </c>
      <c r="G1100" s="89" t="str">
        <f t="shared" ca="1" si="101"/>
        <v/>
      </c>
      <c r="H1100" s="90" t="str">
        <f ca="1">+IF(G1100&lt;&gt;"",G1100/(COUNT(C1100:$C$1217)),"")</f>
        <v/>
      </c>
      <c r="I1100" s="89" t="str">
        <f t="shared" ca="1" si="104"/>
        <v/>
      </c>
    </row>
    <row r="1101" spans="1:9" x14ac:dyDescent="0.25">
      <c r="A1101" s="31">
        <v>1084</v>
      </c>
      <c r="B1101" s="81" t="str">
        <f t="shared" ca="1" si="102"/>
        <v/>
      </c>
      <c r="C1101" s="82" t="str">
        <f t="shared" ca="1" si="103"/>
        <v/>
      </c>
      <c r="D1101" s="89" t="str">
        <f t="shared" ca="1" si="99"/>
        <v/>
      </c>
      <c r="E1101" s="90" t="str">
        <f ca="1">+IF(D1101&lt;&gt;"",D1101*VLOOKUP(YEAR($C1101),'Proyecciones DTF'!$B$4:$Y$112,3),"")</f>
        <v/>
      </c>
      <c r="F1101" s="90" t="str">
        <f t="shared" ca="1" si="100"/>
        <v/>
      </c>
      <c r="G1101" s="89" t="str">
        <f t="shared" ca="1" si="101"/>
        <v/>
      </c>
      <c r="H1101" s="90" t="str">
        <f ca="1">+IF(G1101&lt;&gt;"",G1101/(COUNT(C1101:$C$1217)),"")</f>
        <v/>
      </c>
      <c r="I1101" s="89" t="str">
        <f t="shared" ca="1" si="104"/>
        <v/>
      </c>
    </row>
    <row r="1102" spans="1:9" x14ac:dyDescent="0.25">
      <c r="A1102" s="31">
        <v>1085</v>
      </c>
      <c r="B1102" s="81" t="str">
        <f t="shared" ca="1" si="102"/>
        <v/>
      </c>
      <c r="C1102" s="82" t="str">
        <f t="shared" ca="1" si="103"/>
        <v/>
      </c>
      <c r="D1102" s="89" t="str">
        <f t="shared" ca="1" si="99"/>
        <v/>
      </c>
      <c r="E1102" s="90" t="str">
        <f ca="1">+IF(D1102&lt;&gt;"",D1102*VLOOKUP(YEAR($C1102),'Proyecciones DTF'!$B$4:$Y$112,3),"")</f>
        <v/>
      </c>
      <c r="F1102" s="90" t="str">
        <f t="shared" ca="1" si="100"/>
        <v/>
      </c>
      <c r="G1102" s="89" t="str">
        <f t="shared" ca="1" si="101"/>
        <v/>
      </c>
      <c r="H1102" s="90" t="str">
        <f ca="1">+IF(G1102&lt;&gt;"",G1102/(COUNT(C1102:$C$1217)),"")</f>
        <v/>
      </c>
      <c r="I1102" s="89" t="str">
        <f t="shared" ca="1" si="104"/>
        <v/>
      </c>
    </row>
    <row r="1103" spans="1:9" x14ac:dyDescent="0.25">
      <c r="A1103" s="31">
        <v>1086</v>
      </c>
      <c r="B1103" s="81" t="str">
        <f t="shared" ca="1" si="102"/>
        <v/>
      </c>
      <c r="C1103" s="82" t="str">
        <f t="shared" ca="1" si="103"/>
        <v/>
      </c>
      <c r="D1103" s="89" t="str">
        <f t="shared" ca="1" si="99"/>
        <v/>
      </c>
      <c r="E1103" s="90" t="str">
        <f ca="1">+IF(D1103&lt;&gt;"",D1103*VLOOKUP(YEAR($C1103),'Proyecciones DTF'!$B$4:$Y$112,3),"")</f>
        <v/>
      </c>
      <c r="F1103" s="90" t="str">
        <f t="shared" ca="1" si="100"/>
        <v/>
      </c>
      <c r="G1103" s="89" t="str">
        <f t="shared" ca="1" si="101"/>
        <v/>
      </c>
      <c r="H1103" s="90" t="str">
        <f ca="1">+IF(G1103&lt;&gt;"",G1103/(COUNT(C1103:$C$1217)),"")</f>
        <v/>
      </c>
      <c r="I1103" s="89" t="str">
        <f t="shared" ca="1" si="104"/>
        <v/>
      </c>
    </row>
    <row r="1104" spans="1:9" x14ac:dyDescent="0.25">
      <c r="A1104" s="31">
        <v>1087</v>
      </c>
      <c r="B1104" s="81" t="str">
        <f t="shared" ca="1" si="102"/>
        <v/>
      </c>
      <c r="C1104" s="82" t="str">
        <f t="shared" ca="1" si="103"/>
        <v/>
      </c>
      <c r="D1104" s="89" t="str">
        <f t="shared" ca="1" si="99"/>
        <v/>
      </c>
      <c r="E1104" s="90" t="str">
        <f ca="1">+IF(D1104&lt;&gt;"",D1104*VLOOKUP(YEAR($C1104),'Proyecciones DTF'!$B$4:$Y$112,3),"")</f>
        <v/>
      </c>
      <c r="F1104" s="90" t="str">
        <f t="shared" ca="1" si="100"/>
        <v/>
      </c>
      <c r="G1104" s="89" t="str">
        <f t="shared" ca="1" si="101"/>
        <v/>
      </c>
      <c r="H1104" s="90" t="str">
        <f ca="1">+IF(G1104&lt;&gt;"",G1104/(COUNT(C1104:$C$1217)),"")</f>
        <v/>
      </c>
      <c r="I1104" s="89" t="str">
        <f t="shared" ca="1" si="104"/>
        <v/>
      </c>
    </row>
    <row r="1105" spans="1:9" x14ac:dyDescent="0.25">
      <c r="A1105" s="31">
        <v>1088</v>
      </c>
      <c r="B1105" s="81" t="str">
        <f t="shared" ca="1" si="102"/>
        <v/>
      </c>
      <c r="C1105" s="82" t="str">
        <f t="shared" ca="1" si="103"/>
        <v/>
      </c>
      <c r="D1105" s="89" t="str">
        <f t="shared" ca="1" si="99"/>
        <v/>
      </c>
      <c r="E1105" s="90" t="str">
        <f ca="1">+IF(D1105&lt;&gt;"",D1105*VLOOKUP(YEAR($C1105),'Proyecciones DTF'!$B$4:$Y$112,3),"")</f>
        <v/>
      </c>
      <c r="F1105" s="90" t="str">
        <f t="shared" ca="1" si="100"/>
        <v/>
      </c>
      <c r="G1105" s="89" t="str">
        <f t="shared" ca="1" si="101"/>
        <v/>
      </c>
      <c r="H1105" s="90" t="str">
        <f ca="1">+IF(G1105&lt;&gt;"",G1105/(COUNT(C1105:$C$1217)),"")</f>
        <v/>
      </c>
      <c r="I1105" s="89" t="str">
        <f t="shared" ca="1" si="104"/>
        <v/>
      </c>
    </row>
    <row r="1106" spans="1:9" x14ac:dyDescent="0.25">
      <c r="A1106" s="31">
        <v>1089</v>
      </c>
      <c r="B1106" s="81" t="str">
        <f t="shared" ca="1" si="102"/>
        <v/>
      </c>
      <c r="C1106" s="82" t="str">
        <f t="shared" ca="1" si="103"/>
        <v/>
      </c>
      <c r="D1106" s="89" t="str">
        <f t="shared" ca="1" si="99"/>
        <v/>
      </c>
      <c r="E1106" s="90" t="str">
        <f ca="1">+IF(D1106&lt;&gt;"",D1106*VLOOKUP(YEAR($C1106),'Proyecciones DTF'!$B$4:$Y$112,3),"")</f>
        <v/>
      </c>
      <c r="F1106" s="90" t="str">
        <f t="shared" ca="1" si="100"/>
        <v/>
      </c>
      <c r="G1106" s="89" t="str">
        <f t="shared" ca="1" si="101"/>
        <v/>
      </c>
      <c r="H1106" s="90" t="str">
        <f ca="1">+IF(G1106&lt;&gt;"",G1106/(COUNT(C1106:$C$1217)),"")</f>
        <v/>
      </c>
      <c r="I1106" s="89" t="str">
        <f t="shared" ca="1" si="104"/>
        <v/>
      </c>
    </row>
    <row r="1107" spans="1:9" x14ac:dyDescent="0.25">
      <c r="A1107" s="31">
        <v>1090</v>
      </c>
      <c r="B1107" s="81" t="str">
        <f t="shared" ca="1" si="102"/>
        <v/>
      </c>
      <c r="C1107" s="82" t="str">
        <f t="shared" ca="1" si="103"/>
        <v/>
      </c>
      <c r="D1107" s="89" t="str">
        <f t="shared" ref="D1107:D1170" ca="1" si="105">+IF(C1107&lt;&gt;"",I1106,"")</f>
        <v/>
      </c>
      <c r="E1107" s="90" t="str">
        <f ca="1">+IF(D1107&lt;&gt;"",D1107*VLOOKUP(YEAR($C1107),'Proyecciones DTF'!$B$4:$Y$112,3),"")</f>
        <v/>
      </c>
      <c r="F1107" s="90" t="str">
        <f t="shared" ref="F1107:F1170" ca="1" si="106">+IF(E1107&lt;&gt;"",+E1107*(1-$C$15),"")</f>
        <v/>
      </c>
      <c r="G1107" s="89" t="str">
        <f t="shared" ref="G1107:G1170" ca="1" si="107">+IF(F1107&lt;&gt;"",D1107+F1107,"")</f>
        <v/>
      </c>
      <c r="H1107" s="90" t="str">
        <f ca="1">+IF(G1107&lt;&gt;"",G1107/(COUNT(C1107:$C$1217)),"")</f>
        <v/>
      </c>
      <c r="I1107" s="89" t="str">
        <f t="shared" ca="1" si="104"/>
        <v/>
      </c>
    </row>
    <row r="1108" spans="1:9" x14ac:dyDescent="0.25">
      <c r="A1108" s="31">
        <v>1091</v>
      </c>
      <c r="B1108" s="81" t="str">
        <f t="shared" ca="1" si="102"/>
        <v/>
      </c>
      <c r="C1108" s="82" t="str">
        <f t="shared" ca="1" si="103"/>
        <v/>
      </c>
      <c r="D1108" s="89" t="str">
        <f t="shared" ca="1" si="105"/>
        <v/>
      </c>
      <c r="E1108" s="90" t="str">
        <f ca="1">+IF(D1108&lt;&gt;"",D1108*VLOOKUP(YEAR($C1108),'Proyecciones DTF'!$B$4:$Y$112,3),"")</f>
        <v/>
      </c>
      <c r="F1108" s="90" t="str">
        <f t="shared" ca="1" si="106"/>
        <v/>
      </c>
      <c r="G1108" s="89" t="str">
        <f t="shared" ca="1" si="107"/>
        <v/>
      </c>
      <c r="H1108" s="90" t="str">
        <f ca="1">+IF(G1108&lt;&gt;"",G1108/(COUNT(C1108:$C$1217)),"")</f>
        <v/>
      </c>
      <c r="I1108" s="89" t="str">
        <f t="shared" ca="1" si="104"/>
        <v/>
      </c>
    </row>
    <row r="1109" spans="1:9" x14ac:dyDescent="0.25">
      <c r="A1109" s="31">
        <v>1092</v>
      </c>
      <c r="B1109" s="81" t="str">
        <f t="shared" ref="B1109:B1172" ca="1" si="108">+IF(C1109&lt;&gt;"",YEAR(C1109),"")</f>
        <v/>
      </c>
      <c r="C1109" s="82" t="str">
        <f t="shared" ref="C1109:C1172" ca="1" si="109">+IF(EOMONTH($C$1,A1109)&lt;=EOMONTH($C$1,$C$4*12),EOMONTH($C$1,A1109),"")</f>
        <v/>
      </c>
      <c r="D1109" s="89" t="str">
        <f t="shared" ca="1" si="105"/>
        <v/>
      </c>
      <c r="E1109" s="90" t="str">
        <f ca="1">+IF(D1109&lt;&gt;"",D1109*VLOOKUP(YEAR($C1109),'Proyecciones DTF'!$B$4:$Y$112,3),"")</f>
        <v/>
      </c>
      <c r="F1109" s="90" t="str">
        <f t="shared" ca="1" si="106"/>
        <v/>
      </c>
      <c r="G1109" s="89" t="str">
        <f t="shared" ca="1" si="107"/>
        <v/>
      </c>
      <c r="H1109" s="90" t="str">
        <f ca="1">+IF(G1109&lt;&gt;"",G1109/(COUNT(C1109:$C$1217)),"")</f>
        <v/>
      </c>
      <c r="I1109" s="89" t="str">
        <f t="shared" ref="I1109:I1172" ca="1" si="110">+IF(H1109&lt;&gt;"",G1109-H1109,"")</f>
        <v/>
      </c>
    </row>
    <row r="1110" spans="1:9" x14ac:dyDescent="0.25">
      <c r="A1110" s="31">
        <v>1093</v>
      </c>
      <c r="B1110" s="81" t="str">
        <f t="shared" ca="1" si="108"/>
        <v/>
      </c>
      <c r="C1110" s="82" t="str">
        <f t="shared" ca="1" si="109"/>
        <v/>
      </c>
      <c r="D1110" s="89" t="str">
        <f t="shared" ca="1" si="105"/>
        <v/>
      </c>
      <c r="E1110" s="90" t="str">
        <f ca="1">+IF(D1110&lt;&gt;"",D1110*VLOOKUP(YEAR($C1110),'Proyecciones DTF'!$B$4:$Y$112,3),"")</f>
        <v/>
      </c>
      <c r="F1110" s="90" t="str">
        <f t="shared" ca="1" si="106"/>
        <v/>
      </c>
      <c r="G1110" s="89" t="str">
        <f t="shared" ca="1" si="107"/>
        <v/>
      </c>
      <c r="H1110" s="90" t="str">
        <f ca="1">+IF(G1110&lt;&gt;"",G1110/(COUNT(C1110:$C$1217)),"")</f>
        <v/>
      </c>
      <c r="I1110" s="89" t="str">
        <f t="shared" ca="1" si="110"/>
        <v/>
      </c>
    </row>
    <row r="1111" spans="1:9" x14ac:dyDescent="0.25">
      <c r="A1111" s="31">
        <v>1094</v>
      </c>
      <c r="B1111" s="81" t="str">
        <f t="shared" ca="1" si="108"/>
        <v/>
      </c>
      <c r="C1111" s="82" t="str">
        <f t="shared" ca="1" si="109"/>
        <v/>
      </c>
      <c r="D1111" s="89" t="str">
        <f t="shared" ca="1" si="105"/>
        <v/>
      </c>
      <c r="E1111" s="90" t="str">
        <f ca="1">+IF(D1111&lt;&gt;"",D1111*VLOOKUP(YEAR($C1111),'Proyecciones DTF'!$B$4:$Y$112,3),"")</f>
        <v/>
      </c>
      <c r="F1111" s="90" t="str">
        <f t="shared" ca="1" si="106"/>
        <v/>
      </c>
      <c r="G1111" s="89" t="str">
        <f t="shared" ca="1" si="107"/>
        <v/>
      </c>
      <c r="H1111" s="90" t="str">
        <f ca="1">+IF(G1111&lt;&gt;"",G1111/(COUNT(C1111:$C$1217)),"")</f>
        <v/>
      </c>
      <c r="I1111" s="89" t="str">
        <f t="shared" ca="1" si="110"/>
        <v/>
      </c>
    </row>
    <row r="1112" spans="1:9" x14ac:dyDescent="0.25">
      <c r="A1112" s="31">
        <v>1095</v>
      </c>
      <c r="B1112" s="81" t="str">
        <f t="shared" ca="1" si="108"/>
        <v/>
      </c>
      <c r="C1112" s="82" t="str">
        <f t="shared" ca="1" si="109"/>
        <v/>
      </c>
      <c r="D1112" s="89" t="str">
        <f t="shared" ca="1" si="105"/>
        <v/>
      </c>
      <c r="E1112" s="90" t="str">
        <f ca="1">+IF(D1112&lt;&gt;"",D1112*VLOOKUP(YEAR($C1112),'Proyecciones DTF'!$B$4:$Y$112,3),"")</f>
        <v/>
      </c>
      <c r="F1112" s="90" t="str">
        <f t="shared" ca="1" si="106"/>
        <v/>
      </c>
      <c r="G1112" s="89" t="str">
        <f t="shared" ca="1" si="107"/>
        <v/>
      </c>
      <c r="H1112" s="90" t="str">
        <f ca="1">+IF(G1112&lt;&gt;"",G1112/(COUNT(C1112:$C$1217)),"")</f>
        <v/>
      </c>
      <c r="I1112" s="89" t="str">
        <f t="shared" ca="1" si="110"/>
        <v/>
      </c>
    </row>
    <row r="1113" spans="1:9" x14ac:dyDescent="0.25">
      <c r="A1113" s="31">
        <v>1096</v>
      </c>
      <c r="B1113" s="81" t="str">
        <f t="shared" ca="1" si="108"/>
        <v/>
      </c>
      <c r="C1113" s="82" t="str">
        <f t="shared" ca="1" si="109"/>
        <v/>
      </c>
      <c r="D1113" s="89" t="str">
        <f t="shared" ca="1" si="105"/>
        <v/>
      </c>
      <c r="E1113" s="90" t="str">
        <f ca="1">+IF(D1113&lt;&gt;"",D1113*VLOOKUP(YEAR($C1113),'Proyecciones DTF'!$B$4:$Y$112,3),"")</f>
        <v/>
      </c>
      <c r="F1113" s="90" t="str">
        <f t="shared" ca="1" si="106"/>
        <v/>
      </c>
      <c r="G1113" s="89" t="str">
        <f t="shared" ca="1" si="107"/>
        <v/>
      </c>
      <c r="H1113" s="90" t="str">
        <f ca="1">+IF(G1113&lt;&gt;"",G1113/(COUNT(C1113:$C$1217)),"")</f>
        <v/>
      </c>
      <c r="I1113" s="89" t="str">
        <f t="shared" ca="1" si="110"/>
        <v/>
      </c>
    </row>
    <row r="1114" spans="1:9" x14ac:dyDescent="0.25">
      <c r="A1114" s="31">
        <v>1097</v>
      </c>
      <c r="B1114" s="81" t="str">
        <f t="shared" ca="1" si="108"/>
        <v/>
      </c>
      <c r="C1114" s="82" t="str">
        <f t="shared" ca="1" si="109"/>
        <v/>
      </c>
      <c r="D1114" s="89" t="str">
        <f t="shared" ca="1" si="105"/>
        <v/>
      </c>
      <c r="E1114" s="90" t="str">
        <f ca="1">+IF(D1114&lt;&gt;"",D1114*VLOOKUP(YEAR($C1114),'Proyecciones DTF'!$B$4:$Y$112,3),"")</f>
        <v/>
      </c>
      <c r="F1114" s="90" t="str">
        <f t="shared" ca="1" si="106"/>
        <v/>
      </c>
      <c r="G1114" s="89" t="str">
        <f t="shared" ca="1" si="107"/>
        <v/>
      </c>
      <c r="H1114" s="90" t="str">
        <f ca="1">+IF(G1114&lt;&gt;"",G1114/(COUNT(C1114:$C$1217)),"")</f>
        <v/>
      </c>
      <c r="I1114" s="89" t="str">
        <f t="shared" ca="1" si="110"/>
        <v/>
      </c>
    </row>
    <row r="1115" spans="1:9" x14ac:dyDescent="0.25">
      <c r="A1115" s="31">
        <v>1098</v>
      </c>
      <c r="B1115" s="81" t="str">
        <f t="shared" ca="1" si="108"/>
        <v/>
      </c>
      <c r="C1115" s="82" t="str">
        <f t="shared" ca="1" si="109"/>
        <v/>
      </c>
      <c r="D1115" s="89" t="str">
        <f t="shared" ca="1" si="105"/>
        <v/>
      </c>
      <c r="E1115" s="90" t="str">
        <f ca="1">+IF(D1115&lt;&gt;"",D1115*VLOOKUP(YEAR($C1115),'Proyecciones DTF'!$B$4:$Y$112,3),"")</f>
        <v/>
      </c>
      <c r="F1115" s="90" t="str">
        <f t="shared" ca="1" si="106"/>
        <v/>
      </c>
      <c r="G1115" s="89" t="str">
        <f t="shared" ca="1" si="107"/>
        <v/>
      </c>
      <c r="H1115" s="90" t="str">
        <f ca="1">+IF(G1115&lt;&gt;"",G1115/(COUNT(C1115:$C$1217)),"")</f>
        <v/>
      </c>
      <c r="I1115" s="89" t="str">
        <f t="shared" ca="1" si="110"/>
        <v/>
      </c>
    </row>
    <row r="1116" spans="1:9" x14ac:dyDescent="0.25">
      <c r="A1116" s="31">
        <v>1099</v>
      </c>
      <c r="B1116" s="81" t="str">
        <f t="shared" ca="1" si="108"/>
        <v/>
      </c>
      <c r="C1116" s="82" t="str">
        <f t="shared" ca="1" si="109"/>
        <v/>
      </c>
      <c r="D1116" s="89" t="str">
        <f t="shared" ca="1" si="105"/>
        <v/>
      </c>
      <c r="E1116" s="90" t="str">
        <f ca="1">+IF(D1116&lt;&gt;"",D1116*VLOOKUP(YEAR($C1116),'Proyecciones DTF'!$B$4:$Y$112,3),"")</f>
        <v/>
      </c>
      <c r="F1116" s="90" t="str">
        <f t="shared" ca="1" si="106"/>
        <v/>
      </c>
      <c r="G1116" s="89" t="str">
        <f t="shared" ca="1" si="107"/>
        <v/>
      </c>
      <c r="H1116" s="90" t="str">
        <f ca="1">+IF(G1116&lt;&gt;"",G1116/(COUNT(C1116:$C$1217)),"")</f>
        <v/>
      </c>
      <c r="I1116" s="89" t="str">
        <f t="shared" ca="1" si="110"/>
        <v/>
      </c>
    </row>
    <row r="1117" spans="1:9" x14ac:dyDescent="0.25">
      <c r="A1117" s="31">
        <v>1100</v>
      </c>
      <c r="B1117" s="81" t="str">
        <f t="shared" ca="1" si="108"/>
        <v/>
      </c>
      <c r="C1117" s="82" t="str">
        <f t="shared" ca="1" si="109"/>
        <v/>
      </c>
      <c r="D1117" s="89" t="str">
        <f t="shared" ca="1" si="105"/>
        <v/>
      </c>
      <c r="E1117" s="90" t="str">
        <f ca="1">+IF(D1117&lt;&gt;"",D1117*VLOOKUP(YEAR($C1117),'Proyecciones DTF'!$B$4:$Y$112,3),"")</f>
        <v/>
      </c>
      <c r="F1117" s="90" t="str">
        <f t="shared" ca="1" si="106"/>
        <v/>
      </c>
      <c r="G1117" s="89" t="str">
        <f t="shared" ca="1" si="107"/>
        <v/>
      </c>
      <c r="H1117" s="90" t="str">
        <f ca="1">+IF(G1117&lt;&gt;"",G1117/(COUNT(C1117:$C$1217)),"")</f>
        <v/>
      </c>
      <c r="I1117" s="89" t="str">
        <f t="shared" ca="1" si="110"/>
        <v/>
      </c>
    </row>
    <row r="1118" spans="1:9" x14ac:dyDescent="0.25">
      <c r="A1118" s="31">
        <v>1101</v>
      </c>
      <c r="B1118" s="81" t="str">
        <f t="shared" ca="1" si="108"/>
        <v/>
      </c>
      <c r="C1118" s="82" t="str">
        <f t="shared" ca="1" si="109"/>
        <v/>
      </c>
      <c r="D1118" s="89" t="str">
        <f t="shared" ca="1" si="105"/>
        <v/>
      </c>
      <c r="E1118" s="90" t="str">
        <f ca="1">+IF(D1118&lt;&gt;"",D1118*VLOOKUP(YEAR($C1118),'Proyecciones DTF'!$B$4:$Y$112,3),"")</f>
        <v/>
      </c>
      <c r="F1118" s="90" t="str">
        <f t="shared" ca="1" si="106"/>
        <v/>
      </c>
      <c r="G1118" s="89" t="str">
        <f t="shared" ca="1" si="107"/>
        <v/>
      </c>
      <c r="H1118" s="90" t="str">
        <f ca="1">+IF(G1118&lt;&gt;"",G1118/(COUNT(C1118:$C$1217)),"")</f>
        <v/>
      </c>
      <c r="I1118" s="89" t="str">
        <f t="shared" ca="1" si="110"/>
        <v/>
      </c>
    </row>
    <row r="1119" spans="1:9" x14ac:dyDescent="0.25">
      <c r="A1119" s="31">
        <v>1102</v>
      </c>
      <c r="B1119" s="81" t="str">
        <f t="shared" ca="1" si="108"/>
        <v/>
      </c>
      <c r="C1119" s="82" t="str">
        <f t="shared" ca="1" si="109"/>
        <v/>
      </c>
      <c r="D1119" s="89" t="str">
        <f t="shared" ca="1" si="105"/>
        <v/>
      </c>
      <c r="E1119" s="90" t="str">
        <f ca="1">+IF(D1119&lt;&gt;"",D1119*VLOOKUP(YEAR($C1119),'Proyecciones DTF'!$B$4:$Y$112,3),"")</f>
        <v/>
      </c>
      <c r="F1119" s="90" t="str">
        <f t="shared" ca="1" si="106"/>
        <v/>
      </c>
      <c r="G1119" s="89" t="str">
        <f t="shared" ca="1" si="107"/>
        <v/>
      </c>
      <c r="H1119" s="90" t="str">
        <f ca="1">+IF(G1119&lt;&gt;"",G1119/(COUNT(C1119:$C$1217)),"")</f>
        <v/>
      </c>
      <c r="I1119" s="89" t="str">
        <f t="shared" ca="1" si="110"/>
        <v/>
      </c>
    </row>
    <row r="1120" spans="1:9" x14ac:dyDescent="0.25">
      <c r="A1120" s="31">
        <v>1103</v>
      </c>
      <c r="B1120" s="81" t="str">
        <f t="shared" ca="1" si="108"/>
        <v/>
      </c>
      <c r="C1120" s="82" t="str">
        <f t="shared" ca="1" si="109"/>
        <v/>
      </c>
      <c r="D1120" s="89" t="str">
        <f t="shared" ca="1" si="105"/>
        <v/>
      </c>
      <c r="E1120" s="90" t="str">
        <f ca="1">+IF(D1120&lt;&gt;"",D1120*VLOOKUP(YEAR($C1120),'Proyecciones DTF'!$B$4:$Y$112,3),"")</f>
        <v/>
      </c>
      <c r="F1120" s="90" t="str">
        <f t="shared" ca="1" si="106"/>
        <v/>
      </c>
      <c r="G1120" s="89" t="str">
        <f t="shared" ca="1" si="107"/>
        <v/>
      </c>
      <c r="H1120" s="90" t="str">
        <f ca="1">+IF(G1120&lt;&gt;"",G1120/(COUNT(C1120:$C$1217)),"")</f>
        <v/>
      </c>
      <c r="I1120" s="89" t="str">
        <f t="shared" ca="1" si="110"/>
        <v/>
      </c>
    </row>
    <row r="1121" spans="1:9" x14ac:dyDescent="0.25">
      <c r="A1121" s="31">
        <v>1104</v>
      </c>
      <c r="B1121" s="81" t="str">
        <f t="shared" ca="1" si="108"/>
        <v/>
      </c>
      <c r="C1121" s="82" t="str">
        <f t="shared" ca="1" si="109"/>
        <v/>
      </c>
      <c r="D1121" s="89" t="str">
        <f t="shared" ca="1" si="105"/>
        <v/>
      </c>
      <c r="E1121" s="90" t="str">
        <f ca="1">+IF(D1121&lt;&gt;"",D1121*VLOOKUP(YEAR($C1121),'Proyecciones DTF'!$B$4:$Y$112,3),"")</f>
        <v/>
      </c>
      <c r="F1121" s="90" t="str">
        <f t="shared" ca="1" si="106"/>
        <v/>
      </c>
      <c r="G1121" s="89" t="str">
        <f t="shared" ca="1" si="107"/>
        <v/>
      </c>
      <c r="H1121" s="90" t="str">
        <f ca="1">+IF(G1121&lt;&gt;"",G1121/(COUNT(C1121:$C$1217)),"")</f>
        <v/>
      </c>
      <c r="I1121" s="89" t="str">
        <f t="shared" ca="1" si="110"/>
        <v/>
      </c>
    </row>
    <row r="1122" spans="1:9" x14ac:dyDescent="0.25">
      <c r="A1122" s="31">
        <v>1105</v>
      </c>
      <c r="B1122" s="81" t="str">
        <f t="shared" ca="1" si="108"/>
        <v/>
      </c>
      <c r="C1122" s="82" t="str">
        <f t="shared" ca="1" si="109"/>
        <v/>
      </c>
      <c r="D1122" s="89" t="str">
        <f t="shared" ca="1" si="105"/>
        <v/>
      </c>
      <c r="E1122" s="90" t="str">
        <f ca="1">+IF(D1122&lt;&gt;"",D1122*VLOOKUP(YEAR($C1122),'Proyecciones DTF'!$B$4:$Y$112,3),"")</f>
        <v/>
      </c>
      <c r="F1122" s="90" t="str">
        <f t="shared" ca="1" si="106"/>
        <v/>
      </c>
      <c r="G1122" s="89" t="str">
        <f t="shared" ca="1" si="107"/>
        <v/>
      </c>
      <c r="H1122" s="90" t="str">
        <f ca="1">+IF(G1122&lt;&gt;"",G1122/(COUNT(C1122:$C$1217)),"")</f>
        <v/>
      </c>
      <c r="I1122" s="89" t="str">
        <f t="shared" ca="1" si="110"/>
        <v/>
      </c>
    </row>
    <row r="1123" spans="1:9" x14ac:dyDescent="0.25">
      <c r="A1123" s="31">
        <v>1106</v>
      </c>
      <c r="B1123" s="81" t="str">
        <f t="shared" ca="1" si="108"/>
        <v/>
      </c>
      <c r="C1123" s="82" t="str">
        <f t="shared" ca="1" si="109"/>
        <v/>
      </c>
      <c r="D1123" s="89" t="str">
        <f t="shared" ca="1" si="105"/>
        <v/>
      </c>
      <c r="E1123" s="90" t="str">
        <f ca="1">+IF(D1123&lt;&gt;"",D1123*VLOOKUP(YEAR($C1123),'Proyecciones DTF'!$B$4:$Y$112,3),"")</f>
        <v/>
      </c>
      <c r="F1123" s="90" t="str">
        <f t="shared" ca="1" si="106"/>
        <v/>
      </c>
      <c r="G1123" s="89" t="str">
        <f t="shared" ca="1" si="107"/>
        <v/>
      </c>
      <c r="H1123" s="90" t="str">
        <f ca="1">+IF(G1123&lt;&gt;"",G1123/(COUNT(C1123:$C$1217)),"")</f>
        <v/>
      </c>
      <c r="I1123" s="89" t="str">
        <f t="shared" ca="1" si="110"/>
        <v/>
      </c>
    </row>
    <row r="1124" spans="1:9" x14ac:dyDescent="0.25">
      <c r="A1124" s="31">
        <v>1107</v>
      </c>
      <c r="B1124" s="81" t="str">
        <f t="shared" ca="1" si="108"/>
        <v/>
      </c>
      <c r="C1124" s="82" t="str">
        <f t="shared" ca="1" si="109"/>
        <v/>
      </c>
      <c r="D1124" s="89" t="str">
        <f t="shared" ca="1" si="105"/>
        <v/>
      </c>
      <c r="E1124" s="90" t="str">
        <f ca="1">+IF(D1124&lt;&gt;"",D1124*VLOOKUP(YEAR($C1124),'Proyecciones DTF'!$B$4:$Y$112,3),"")</f>
        <v/>
      </c>
      <c r="F1124" s="90" t="str">
        <f t="shared" ca="1" si="106"/>
        <v/>
      </c>
      <c r="G1124" s="89" t="str">
        <f t="shared" ca="1" si="107"/>
        <v/>
      </c>
      <c r="H1124" s="90" t="str">
        <f ca="1">+IF(G1124&lt;&gt;"",G1124/(COUNT(C1124:$C$1217)),"")</f>
        <v/>
      </c>
      <c r="I1124" s="89" t="str">
        <f t="shared" ca="1" si="110"/>
        <v/>
      </c>
    </row>
    <row r="1125" spans="1:9" x14ac:dyDescent="0.25">
      <c r="A1125" s="31">
        <v>1108</v>
      </c>
      <c r="B1125" s="81" t="str">
        <f t="shared" ca="1" si="108"/>
        <v/>
      </c>
      <c r="C1125" s="82" t="str">
        <f t="shared" ca="1" si="109"/>
        <v/>
      </c>
      <c r="D1125" s="89" t="str">
        <f t="shared" ca="1" si="105"/>
        <v/>
      </c>
      <c r="E1125" s="90" t="str">
        <f ca="1">+IF(D1125&lt;&gt;"",D1125*VLOOKUP(YEAR($C1125),'Proyecciones DTF'!$B$4:$Y$112,3),"")</f>
        <v/>
      </c>
      <c r="F1125" s="90" t="str">
        <f t="shared" ca="1" si="106"/>
        <v/>
      </c>
      <c r="G1125" s="89" t="str">
        <f t="shared" ca="1" si="107"/>
        <v/>
      </c>
      <c r="H1125" s="90" t="str">
        <f ca="1">+IF(G1125&lt;&gt;"",G1125/(COUNT(C1125:$C$1217)),"")</f>
        <v/>
      </c>
      <c r="I1125" s="89" t="str">
        <f t="shared" ca="1" si="110"/>
        <v/>
      </c>
    </row>
    <row r="1126" spans="1:9" x14ac:dyDescent="0.25">
      <c r="A1126" s="31">
        <v>1109</v>
      </c>
      <c r="B1126" s="81" t="str">
        <f t="shared" ca="1" si="108"/>
        <v/>
      </c>
      <c r="C1126" s="82" t="str">
        <f t="shared" ca="1" si="109"/>
        <v/>
      </c>
      <c r="D1126" s="89" t="str">
        <f t="shared" ca="1" si="105"/>
        <v/>
      </c>
      <c r="E1126" s="90" t="str">
        <f ca="1">+IF(D1126&lt;&gt;"",D1126*VLOOKUP(YEAR($C1126),'Proyecciones DTF'!$B$4:$Y$112,3),"")</f>
        <v/>
      </c>
      <c r="F1126" s="90" t="str">
        <f t="shared" ca="1" si="106"/>
        <v/>
      </c>
      <c r="G1126" s="89" t="str">
        <f t="shared" ca="1" si="107"/>
        <v/>
      </c>
      <c r="H1126" s="90" t="str">
        <f ca="1">+IF(G1126&lt;&gt;"",G1126/(COUNT(C1126:$C$1217)),"")</f>
        <v/>
      </c>
      <c r="I1126" s="89" t="str">
        <f t="shared" ca="1" si="110"/>
        <v/>
      </c>
    </row>
    <row r="1127" spans="1:9" x14ac:dyDescent="0.25">
      <c r="A1127" s="31">
        <v>1110</v>
      </c>
      <c r="B1127" s="81" t="str">
        <f t="shared" ca="1" si="108"/>
        <v/>
      </c>
      <c r="C1127" s="82" t="str">
        <f t="shared" ca="1" si="109"/>
        <v/>
      </c>
      <c r="D1127" s="89" t="str">
        <f t="shared" ca="1" si="105"/>
        <v/>
      </c>
      <c r="E1127" s="90" t="str">
        <f ca="1">+IF(D1127&lt;&gt;"",D1127*VLOOKUP(YEAR($C1127),'Proyecciones DTF'!$B$4:$Y$112,3),"")</f>
        <v/>
      </c>
      <c r="F1127" s="90" t="str">
        <f t="shared" ca="1" si="106"/>
        <v/>
      </c>
      <c r="G1127" s="89" t="str">
        <f t="shared" ca="1" si="107"/>
        <v/>
      </c>
      <c r="H1127" s="90" t="str">
        <f ca="1">+IF(G1127&lt;&gt;"",G1127/(COUNT(C1127:$C$1217)),"")</f>
        <v/>
      </c>
      <c r="I1127" s="89" t="str">
        <f t="shared" ca="1" si="110"/>
        <v/>
      </c>
    </row>
    <row r="1128" spans="1:9" x14ac:dyDescent="0.25">
      <c r="A1128" s="31">
        <v>1111</v>
      </c>
      <c r="B1128" s="81" t="str">
        <f t="shared" ca="1" si="108"/>
        <v/>
      </c>
      <c r="C1128" s="82" t="str">
        <f t="shared" ca="1" si="109"/>
        <v/>
      </c>
      <c r="D1128" s="89" t="str">
        <f t="shared" ca="1" si="105"/>
        <v/>
      </c>
      <c r="E1128" s="90" t="str">
        <f ca="1">+IF(D1128&lt;&gt;"",D1128*VLOOKUP(YEAR($C1128),'Proyecciones DTF'!$B$4:$Y$112,3),"")</f>
        <v/>
      </c>
      <c r="F1128" s="90" t="str">
        <f t="shared" ca="1" si="106"/>
        <v/>
      </c>
      <c r="G1128" s="89" t="str">
        <f t="shared" ca="1" si="107"/>
        <v/>
      </c>
      <c r="H1128" s="90" t="str">
        <f ca="1">+IF(G1128&lt;&gt;"",G1128/(COUNT(C1128:$C$1217)),"")</f>
        <v/>
      </c>
      <c r="I1128" s="89" t="str">
        <f t="shared" ca="1" si="110"/>
        <v/>
      </c>
    </row>
    <row r="1129" spans="1:9" x14ac:dyDescent="0.25">
      <c r="A1129" s="31">
        <v>1112</v>
      </c>
      <c r="B1129" s="81" t="str">
        <f t="shared" ca="1" si="108"/>
        <v/>
      </c>
      <c r="C1129" s="82" t="str">
        <f t="shared" ca="1" si="109"/>
        <v/>
      </c>
      <c r="D1129" s="89" t="str">
        <f t="shared" ca="1" si="105"/>
        <v/>
      </c>
      <c r="E1129" s="90" t="str">
        <f ca="1">+IF(D1129&lt;&gt;"",D1129*VLOOKUP(YEAR($C1129),'Proyecciones DTF'!$B$4:$Y$112,3),"")</f>
        <v/>
      </c>
      <c r="F1129" s="90" t="str">
        <f t="shared" ca="1" si="106"/>
        <v/>
      </c>
      <c r="G1129" s="89" t="str">
        <f t="shared" ca="1" si="107"/>
        <v/>
      </c>
      <c r="H1129" s="90" t="str">
        <f ca="1">+IF(G1129&lt;&gt;"",G1129/(COUNT(C1129:$C$1217)),"")</f>
        <v/>
      </c>
      <c r="I1129" s="89" t="str">
        <f t="shared" ca="1" si="110"/>
        <v/>
      </c>
    </row>
    <row r="1130" spans="1:9" x14ac:dyDescent="0.25">
      <c r="A1130" s="31">
        <v>1113</v>
      </c>
      <c r="B1130" s="81" t="str">
        <f t="shared" ca="1" si="108"/>
        <v/>
      </c>
      <c r="C1130" s="82" t="str">
        <f t="shared" ca="1" si="109"/>
        <v/>
      </c>
      <c r="D1130" s="89" t="str">
        <f t="shared" ca="1" si="105"/>
        <v/>
      </c>
      <c r="E1130" s="90" t="str">
        <f ca="1">+IF(D1130&lt;&gt;"",D1130*VLOOKUP(YEAR($C1130),'Proyecciones DTF'!$B$4:$Y$112,3),"")</f>
        <v/>
      </c>
      <c r="F1130" s="90" t="str">
        <f t="shared" ca="1" si="106"/>
        <v/>
      </c>
      <c r="G1130" s="89" t="str">
        <f t="shared" ca="1" si="107"/>
        <v/>
      </c>
      <c r="H1130" s="90" t="str">
        <f ca="1">+IF(G1130&lt;&gt;"",G1130/(COUNT(C1130:$C$1217)),"")</f>
        <v/>
      </c>
      <c r="I1130" s="89" t="str">
        <f t="shared" ca="1" si="110"/>
        <v/>
      </c>
    </row>
    <row r="1131" spans="1:9" x14ac:dyDescent="0.25">
      <c r="A1131" s="31">
        <v>1114</v>
      </c>
      <c r="B1131" s="81" t="str">
        <f t="shared" ca="1" si="108"/>
        <v/>
      </c>
      <c r="C1131" s="82" t="str">
        <f t="shared" ca="1" si="109"/>
        <v/>
      </c>
      <c r="D1131" s="89" t="str">
        <f t="shared" ca="1" si="105"/>
        <v/>
      </c>
      <c r="E1131" s="90" t="str">
        <f ca="1">+IF(D1131&lt;&gt;"",D1131*VLOOKUP(YEAR($C1131),'Proyecciones DTF'!$B$4:$Y$112,3),"")</f>
        <v/>
      </c>
      <c r="F1131" s="90" t="str">
        <f t="shared" ca="1" si="106"/>
        <v/>
      </c>
      <c r="G1131" s="89" t="str">
        <f t="shared" ca="1" si="107"/>
        <v/>
      </c>
      <c r="H1131" s="90" t="str">
        <f ca="1">+IF(G1131&lt;&gt;"",G1131/(COUNT(C1131:$C$1217)),"")</f>
        <v/>
      </c>
      <c r="I1131" s="89" t="str">
        <f t="shared" ca="1" si="110"/>
        <v/>
      </c>
    </row>
    <row r="1132" spans="1:9" x14ac:dyDescent="0.25">
      <c r="A1132" s="31">
        <v>1115</v>
      </c>
      <c r="B1132" s="81" t="str">
        <f t="shared" ca="1" si="108"/>
        <v/>
      </c>
      <c r="C1132" s="82" t="str">
        <f t="shared" ca="1" si="109"/>
        <v/>
      </c>
      <c r="D1132" s="89" t="str">
        <f t="shared" ca="1" si="105"/>
        <v/>
      </c>
      <c r="E1132" s="90" t="str">
        <f ca="1">+IF(D1132&lt;&gt;"",D1132*VLOOKUP(YEAR($C1132),'Proyecciones DTF'!$B$4:$Y$112,3),"")</f>
        <v/>
      </c>
      <c r="F1132" s="90" t="str">
        <f t="shared" ca="1" si="106"/>
        <v/>
      </c>
      <c r="G1132" s="89" t="str">
        <f t="shared" ca="1" si="107"/>
        <v/>
      </c>
      <c r="H1132" s="90" t="str">
        <f ca="1">+IF(G1132&lt;&gt;"",G1132/(COUNT(C1132:$C$1217)),"")</f>
        <v/>
      </c>
      <c r="I1132" s="89" t="str">
        <f t="shared" ca="1" si="110"/>
        <v/>
      </c>
    </row>
    <row r="1133" spans="1:9" x14ac:dyDescent="0.25">
      <c r="A1133" s="31">
        <v>1116</v>
      </c>
      <c r="B1133" s="81" t="str">
        <f t="shared" ca="1" si="108"/>
        <v/>
      </c>
      <c r="C1133" s="82" t="str">
        <f t="shared" ca="1" si="109"/>
        <v/>
      </c>
      <c r="D1133" s="89" t="str">
        <f t="shared" ca="1" si="105"/>
        <v/>
      </c>
      <c r="E1133" s="90" t="str">
        <f ca="1">+IF(D1133&lt;&gt;"",D1133*VLOOKUP(YEAR($C1133),'Proyecciones DTF'!$B$4:$Y$112,3),"")</f>
        <v/>
      </c>
      <c r="F1133" s="90" t="str">
        <f t="shared" ca="1" si="106"/>
        <v/>
      </c>
      <c r="G1133" s="89" t="str">
        <f t="shared" ca="1" si="107"/>
        <v/>
      </c>
      <c r="H1133" s="90" t="str">
        <f ca="1">+IF(G1133&lt;&gt;"",G1133/(COUNT(C1133:$C$1217)),"")</f>
        <v/>
      </c>
      <c r="I1133" s="89" t="str">
        <f t="shared" ca="1" si="110"/>
        <v/>
      </c>
    </row>
    <row r="1134" spans="1:9" x14ac:dyDescent="0.25">
      <c r="A1134" s="31">
        <v>1117</v>
      </c>
      <c r="B1134" s="81" t="str">
        <f t="shared" ca="1" si="108"/>
        <v/>
      </c>
      <c r="C1134" s="82" t="str">
        <f t="shared" ca="1" si="109"/>
        <v/>
      </c>
      <c r="D1134" s="89" t="str">
        <f t="shared" ca="1" si="105"/>
        <v/>
      </c>
      <c r="E1134" s="90" t="str">
        <f ca="1">+IF(D1134&lt;&gt;"",D1134*VLOOKUP(YEAR($C1134),'Proyecciones DTF'!$B$4:$Y$112,3),"")</f>
        <v/>
      </c>
      <c r="F1134" s="90" t="str">
        <f t="shared" ca="1" si="106"/>
        <v/>
      </c>
      <c r="G1134" s="89" t="str">
        <f t="shared" ca="1" si="107"/>
        <v/>
      </c>
      <c r="H1134" s="90" t="str">
        <f ca="1">+IF(G1134&lt;&gt;"",G1134/(COUNT(C1134:$C$1217)),"")</f>
        <v/>
      </c>
      <c r="I1134" s="89" t="str">
        <f t="shared" ca="1" si="110"/>
        <v/>
      </c>
    </row>
    <row r="1135" spans="1:9" x14ac:dyDescent="0.25">
      <c r="A1135" s="31">
        <v>1118</v>
      </c>
      <c r="B1135" s="81" t="str">
        <f t="shared" ca="1" si="108"/>
        <v/>
      </c>
      <c r="C1135" s="82" t="str">
        <f t="shared" ca="1" si="109"/>
        <v/>
      </c>
      <c r="D1135" s="89" t="str">
        <f t="shared" ca="1" si="105"/>
        <v/>
      </c>
      <c r="E1135" s="90" t="str">
        <f ca="1">+IF(D1135&lt;&gt;"",D1135*VLOOKUP(YEAR($C1135),'Proyecciones DTF'!$B$4:$Y$112,3),"")</f>
        <v/>
      </c>
      <c r="F1135" s="90" t="str">
        <f t="shared" ca="1" si="106"/>
        <v/>
      </c>
      <c r="G1135" s="89" t="str">
        <f t="shared" ca="1" si="107"/>
        <v/>
      </c>
      <c r="H1135" s="90" t="str">
        <f ca="1">+IF(G1135&lt;&gt;"",G1135/(COUNT(C1135:$C$1217)),"")</f>
        <v/>
      </c>
      <c r="I1135" s="89" t="str">
        <f t="shared" ca="1" si="110"/>
        <v/>
      </c>
    </row>
    <row r="1136" spans="1:9" x14ac:dyDescent="0.25">
      <c r="A1136" s="31">
        <v>1119</v>
      </c>
      <c r="B1136" s="81" t="str">
        <f t="shared" ca="1" si="108"/>
        <v/>
      </c>
      <c r="C1136" s="82" t="str">
        <f t="shared" ca="1" si="109"/>
        <v/>
      </c>
      <c r="D1136" s="89" t="str">
        <f t="shared" ca="1" si="105"/>
        <v/>
      </c>
      <c r="E1136" s="90" t="str">
        <f ca="1">+IF(D1136&lt;&gt;"",D1136*VLOOKUP(YEAR($C1136),'Proyecciones DTF'!$B$4:$Y$112,3),"")</f>
        <v/>
      </c>
      <c r="F1136" s="90" t="str">
        <f t="shared" ca="1" si="106"/>
        <v/>
      </c>
      <c r="G1136" s="89" t="str">
        <f t="shared" ca="1" si="107"/>
        <v/>
      </c>
      <c r="H1136" s="90" t="str">
        <f ca="1">+IF(G1136&lt;&gt;"",G1136/(COUNT(C1136:$C$1217)),"")</f>
        <v/>
      </c>
      <c r="I1136" s="89" t="str">
        <f t="shared" ca="1" si="110"/>
        <v/>
      </c>
    </row>
    <row r="1137" spans="1:9" x14ac:dyDescent="0.25">
      <c r="A1137" s="31">
        <v>1120</v>
      </c>
      <c r="B1137" s="81" t="str">
        <f t="shared" ca="1" si="108"/>
        <v/>
      </c>
      <c r="C1137" s="82" t="str">
        <f t="shared" ca="1" si="109"/>
        <v/>
      </c>
      <c r="D1137" s="89" t="str">
        <f t="shared" ca="1" si="105"/>
        <v/>
      </c>
      <c r="E1137" s="90" t="str">
        <f ca="1">+IF(D1137&lt;&gt;"",D1137*VLOOKUP(YEAR($C1137),'Proyecciones DTF'!$B$4:$Y$112,3),"")</f>
        <v/>
      </c>
      <c r="F1137" s="90" t="str">
        <f t="shared" ca="1" si="106"/>
        <v/>
      </c>
      <c r="G1137" s="89" t="str">
        <f t="shared" ca="1" si="107"/>
        <v/>
      </c>
      <c r="H1137" s="90" t="str">
        <f ca="1">+IF(G1137&lt;&gt;"",G1137/(COUNT(C1137:$C$1217)),"")</f>
        <v/>
      </c>
      <c r="I1137" s="89" t="str">
        <f t="shared" ca="1" si="110"/>
        <v/>
      </c>
    </row>
    <row r="1138" spans="1:9" x14ac:dyDescent="0.25">
      <c r="A1138" s="31">
        <v>1121</v>
      </c>
      <c r="B1138" s="81" t="str">
        <f t="shared" ca="1" si="108"/>
        <v/>
      </c>
      <c r="C1138" s="82" t="str">
        <f t="shared" ca="1" si="109"/>
        <v/>
      </c>
      <c r="D1138" s="89" t="str">
        <f t="shared" ca="1" si="105"/>
        <v/>
      </c>
      <c r="E1138" s="90" t="str">
        <f ca="1">+IF(D1138&lt;&gt;"",D1138*VLOOKUP(YEAR($C1138),'Proyecciones DTF'!$B$4:$Y$112,3),"")</f>
        <v/>
      </c>
      <c r="F1138" s="90" t="str">
        <f t="shared" ca="1" si="106"/>
        <v/>
      </c>
      <c r="G1138" s="89" t="str">
        <f t="shared" ca="1" si="107"/>
        <v/>
      </c>
      <c r="H1138" s="90" t="str">
        <f ca="1">+IF(G1138&lt;&gt;"",G1138/(COUNT(C1138:$C$1217)),"")</f>
        <v/>
      </c>
      <c r="I1138" s="89" t="str">
        <f t="shared" ca="1" si="110"/>
        <v/>
      </c>
    </row>
    <row r="1139" spans="1:9" x14ac:dyDescent="0.25">
      <c r="A1139" s="31">
        <v>1122</v>
      </c>
      <c r="B1139" s="81" t="str">
        <f t="shared" ca="1" si="108"/>
        <v/>
      </c>
      <c r="C1139" s="82" t="str">
        <f t="shared" ca="1" si="109"/>
        <v/>
      </c>
      <c r="D1139" s="89" t="str">
        <f t="shared" ca="1" si="105"/>
        <v/>
      </c>
      <c r="E1139" s="90" t="str">
        <f ca="1">+IF(D1139&lt;&gt;"",D1139*VLOOKUP(YEAR($C1139),'Proyecciones DTF'!$B$4:$Y$112,3),"")</f>
        <v/>
      </c>
      <c r="F1139" s="90" t="str">
        <f t="shared" ca="1" si="106"/>
        <v/>
      </c>
      <c r="G1139" s="89" t="str">
        <f t="shared" ca="1" si="107"/>
        <v/>
      </c>
      <c r="H1139" s="90" t="str">
        <f ca="1">+IF(G1139&lt;&gt;"",G1139/(COUNT(C1139:$C$1217)),"")</f>
        <v/>
      </c>
      <c r="I1139" s="89" t="str">
        <f t="shared" ca="1" si="110"/>
        <v/>
      </c>
    </row>
    <row r="1140" spans="1:9" x14ac:dyDescent="0.25">
      <c r="A1140" s="31">
        <v>1123</v>
      </c>
      <c r="B1140" s="81" t="str">
        <f t="shared" ca="1" si="108"/>
        <v/>
      </c>
      <c r="C1140" s="82" t="str">
        <f t="shared" ca="1" si="109"/>
        <v/>
      </c>
      <c r="D1140" s="89" t="str">
        <f t="shared" ca="1" si="105"/>
        <v/>
      </c>
      <c r="E1140" s="90" t="str">
        <f ca="1">+IF(D1140&lt;&gt;"",D1140*VLOOKUP(YEAR($C1140),'Proyecciones DTF'!$B$4:$Y$112,3),"")</f>
        <v/>
      </c>
      <c r="F1140" s="90" t="str">
        <f t="shared" ca="1" si="106"/>
        <v/>
      </c>
      <c r="G1140" s="89" t="str">
        <f t="shared" ca="1" si="107"/>
        <v/>
      </c>
      <c r="H1140" s="90" t="str">
        <f ca="1">+IF(G1140&lt;&gt;"",G1140/(COUNT(C1140:$C$1217)),"")</f>
        <v/>
      </c>
      <c r="I1140" s="89" t="str">
        <f t="shared" ca="1" si="110"/>
        <v/>
      </c>
    </row>
    <row r="1141" spans="1:9" x14ac:dyDescent="0.25">
      <c r="A1141" s="31">
        <v>1124</v>
      </c>
      <c r="B1141" s="81" t="str">
        <f t="shared" ca="1" si="108"/>
        <v/>
      </c>
      <c r="C1141" s="82" t="str">
        <f t="shared" ca="1" si="109"/>
        <v/>
      </c>
      <c r="D1141" s="89" t="str">
        <f t="shared" ca="1" si="105"/>
        <v/>
      </c>
      <c r="E1141" s="90" t="str">
        <f ca="1">+IF(D1141&lt;&gt;"",D1141*VLOOKUP(YEAR($C1141),'Proyecciones DTF'!$B$4:$Y$112,3),"")</f>
        <v/>
      </c>
      <c r="F1141" s="90" t="str">
        <f t="shared" ca="1" si="106"/>
        <v/>
      </c>
      <c r="G1141" s="89" t="str">
        <f t="shared" ca="1" si="107"/>
        <v/>
      </c>
      <c r="H1141" s="90" t="str">
        <f ca="1">+IF(G1141&lt;&gt;"",G1141/(COUNT(C1141:$C$1217)),"")</f>
        <v/>
      </c>
      <c r="I1141" s="89" t="str">
        <f t="shared" ca="1" si="110"/>
        <v/>
      </c>
    </row>
    <row r="1142" spans="1:9" x14ac:dyDescent="0.25">
      <c r="A1142" s="31">
        <v>1125</v>
      </c>
      <c r="B1142" s="81" t="str">
        <f t="shared" ca="1" si="108"/>
        <v/>
      </c>
      <c r="C1142" s="82" t="str">
        <f t="shared" ca="1" si="109"/>
        <v/>
      </c>
      <c r="D1142" s="89" t="str">
        <f t="shared" ca="1" si="105"/>
        <v/>
      </c>
      <c r="E1142" s="90" t="str">
        <f ca="1">+IF(D1142&lt;&gt;"",D1142*VLOOKUP(YEAR($C1142),'Proyecciones DTF'!$B$4:$Y$112,3),"")</f>
        <v/>
      </c>
      <c r="F1142" s="90" t="str">
        <f t="shared" ca="1" si="106"/>
        <v/>
      </c>
      <c r="G1142" s="89" t="str">
        <f t="shared" ca="1" si="107"/>
        <v/>
      </c>
      <c r="H1142" s="90" t="str">
        <f ca="1">+IF(G1142&lt;&gt;"",G1142/(COUNT(C1142:$C$1217)),"")</f>
        <v/>
      </c>
      <c r="I1142" s="89" t="str">
        <f t="shared" ca="1" si="110"/>
        <v/>
      </c>
    </row>
    <row r="1143" spans="1:9" x14ac:dyDescent="0.25">
      <c r="A1143" s="31">
        <v>1126</v>
      </c>
      <c r="B1143" s="81" t="str">
        <f t="shared" ca="1" si="108"/>
        <v/>
      </c>
      <c r="C1143" s="82" t="str">
        <f t="shared" ca="1" si="109"/>
        <v/>
      </c>
      <c r="D1143" s="89" t="str">
        <f t="shared" ca="1" si="105"/>
        <v/>
      </c>
      <c r="E1143" s="90" t="str">
        <f ca="1">+IF(D1143&lt;&gt;"",D1143*VLOOKUP(YEAR($C1143),'Proyecciones DTF'!$B$4:$Y$112,3),"")</f>
        <v/>
      </c>
      <c r="F1143" s="90" t="str">
        <f t="shared" ca="1" si="106"/>
        <v/>
      </c>
      <c r="G1143" s="89" t="str">
        <f t="shared" ca="1" si="107"/>
        <v/>
      </c>
      <c r="H1143" s="90" t="str">
        <f ca="1">+IF(G1143&lt;&gt;"",G1143/(COUNT(C1143:$C$1217)),"")</f>
        <v/>
      </c>
      <c r="I1143" s="89" t="str">
        <f t="shared" ca="1" si="110"/>
        <v/>
      </c>
    </row>
    <row r="1144" spans="1:9" x14ac:dyDescent="0.25">
      <c r="A1144" s="31">
        <v>1127</v>
      </c>
      <c r="B1144" s="81" t="str">
        <f t="shared" ca="1" si="108"/>
        <v/>
      </c>
      <c r="C1144" s="82" t="str">
        <f t="shared" ca="1" si="109"/>
        <v/>
      </c>
      <c r="D1144" s="89" t="str">
        <f t="shared" ca="1" si="105"/>
        <v/>
      </c>
      <c r="E1144" s="90" t="str">
        <f ca="1">+IF(D1144&lt;&gt;"",D1144*VLOOKUP(YEAR($C1144),'Proyecciones DTF'!$B$4:$Y$112,3),"")</f>
        <v/>
      </c>
      <c r="F1144" s="90" t="str">
        <f t="shared" ca="1" si="106"/>
        <v/>
      </c>
      <c r="G1144" s="89" t="str">
        <f t="shared" ca="1" si="107"/>
        <v/>
      </c>
      <c r="H1144" s="90" t="str">
        <f ca="1">+IF(G1144&lt;&gt;"",G1144/(COUNT(C1144:$C$1217)),"")</f>
        <v/>
      </c>
      <c r="I1144" s="89" t="str">
        <f t="shared" ca="1" si="110"/>
        <v/>
      </c>
    </row>
    <row r="1145" spans="1:9" x14ac:dyDescent="0.25">
      <c r="A1145" s="31">
        <v>1128</v>
      </c>
      <c r="B1145" s="81" t="str">
        <f t="shared" ca="1" si="108"/>
        <v/>
      </c>
      <c r="C1145" s="82" t="str">
        <f t="shared" ca="1" si="109"/>
        <v/>
      </c>
      <c r="D1145" s="89" t="str">
        <f t="shared" ca="1" si="105"/>
        <v/>
      </c>
      <c r="E1145" s="90" t="str">
        <f ca="1">+IF(D1145&lt;&gt;"",D1145*VLOOKUP(YEAR($C1145),'Proyecciones DTF'!$B$4:$Y$112,3),"")</f>
        <v/>
      </c>
      <c r="F1145" s="90" t="str">
        <f t="shared" ca="1" si="106"/>
        <v/>
      </c>
      <c r="G1145" s="89" t="str">
        <f t="shared" ca="1" si="107"/>
        <v/>
      </c>
      <c r="H1145" s="90" t="str">
        <f ca="1">+IF(G1145&lt;&gt;"",G1145/(COUNT(C1145:$C$1217)),"")</f>
        <v/>
      </c>
      <c r="I1145" s="89" t="str">
        <f t="shared" ca="1" si="110"/>
        <v/>
      </c>
    </row>
    <row r="1146" spans="1:9" x14ac:dyDescent="0.25">
      <c r="A1146" s="31">
        <v>1129</v>
      </c>
      <c r="B1146" s="81" t="str">
        <f t="shared" ca="1" si="108"/>
        <v/>
      </c>
      <c r="C1146" s="82" t="str">
        <f t="shared" ca="1" si="109"/>
        <v/>
      </c>
      <c r="D1146" s="89" t="str">
        <f t="shared" ca="1" si="105"/>
        <v/>
      </c>
      <c r="E1146" s="90" t="str">
        <f ca="1">+IF(D1146&lt;&gt;"",D1146*VLOOKUP(YEAR($C1146),'Proyecciones DTF'!$B$4:$Y$112,3),"")</f>
        <v/>
      </c>
      <c r="F1146" s="90" t="str">
        <f t="shared" ca="1" si="106"/>
        <v/>
      </c>
      <c r="G1146" s="89" t="str">
        <f t="shared" ca="1" si="107"/>
        <v/>
      </c>
      <c r="H1146" s="90" t="str">
        <f ca="1">+IF(G1146&lt;&gt;"",G1146/(COUNT(C1146:$C$1217)),"")</f>
        <v/>
      </c>
      <c r="I1146" s="89" t="str">
        <f t="shared" ca="1" si="110"/>
        <v/>
      </c>
    </row>
    <row r="1147" spans="1:9" x14ac:dyDescent="0.25">
      <c r="A1147" s="31">
        <v>1130</v>
      </c>
      <c r="B1147" s="81" t="str">
        <f t="shared" ca="1" si="108"/>
        <v/>
      </c>
      <c r="C1147" s="82" t="str">
        <f t="shared" ca="1" si="109"/>
        <v/>
      </c>
      <c r="D1147" s="89" t="str">
        <f t="shared" ca="1" si="105"/>
        <v/>
      </c>
      <c r="E1147" s="90" t="str">
        <f ca="1">+IF(D1147&lt;&gt;"",D1147*VLOOKUP(YEAR($C1147),'Proyecciones DTF'!$B$4:$Y$112,3),"")</f>
        <v/>
      </c>
      <c r="F1147" s="90" t="str">
        <f t="shared" ca="1" si="106"/>
        <v/>
      </c>
      <c r="G1147" s="89" t="str">
        <f t="shared" ca="1" si="107"/>
        <v/>
      </c>
      <c r="H1147" s="90" t="str">
        <f ca="1">+IF(G1147&lt;&gt;"",G1147/(COUNT(C1147:$C$1217)),"")</f>
        <v/>
      </c>
      <c r="I1147" s="89" t="str">
        <f t="shared" ca="1" si="110"/>
        <v/>
      </c>
    </row>
    <row r="1148" spans="1:9" x14ac:dyDescent="0.25">
      <c r="A1148" s="31">
        <v>1131</v>
      </c>
      <c r="B1148" s="81" t="str">
        <f t="shared" ca="1" si="108"/>
        <v/>
      </c>
      <c r="C1148" s="82" t="str">
        <f t="shared" ca="1" si="109"/>
        <v/>
      </c>
      <c r="D1148" s="89" t="str">
        <f t="shared" ca="1" si="105"/>
        <v/>
      </c>
      <c r="E1148" s="90" t="str">
        <f ca="1">+IF(D1148&lt;&gt;"",D1148*VLOOKUP(YEAR($C1148),'Proyecciones DTF'!$B$4:$Y$112,3),"")</f>
        <v/>
      </c>
      <c r="F1148" s="90" t="str">
        <f t="shared" ca="1" si="106"/>
        <v/>
      </c>
      <c r="G1148" s="89" t="str">
        <f t="shared" ca="1" si="107"/>
        <v/>
      </c>
      <c r="H1148" s="90" t="str">
        <f ca="1">+IF(G1148&lt;&gt;"",G1148/(COUNT(C1148:$C$1217)),"")</f>
        <v/>
      </c>
      <c r="I1148" s="89" t="str">
        <f t="shared" ca="1" si="110"/>
        <v/>
      </c>
    </row>
    <row r="1149" spans="1:9" x14ac:dyDescent="0.25">
      <c r="A1149" s="31">
        <v>1132</v>
      </c>
      <c r="B1149" s="81" t="str">
        <f t="shared" ca="1" si="108"/>
        <v/>
      </c>
      <c r="C1149" s="82" t="str">
        <f t="shared" ca="1" si="109"/>
        <v/>
      </c>
      <c r="D1149" s="89" t="str">
        <f t="shared" ca="1" si="105"/>
        <v/>
      </c>
      <c r="E1149" s="90" t="str">
        <f ca="1">+IF(D1149&lt;&gt;"",D1149*VLOOKUP(YEAR($C1149),'Proyecciones DTF'!$B$4:$Y$112,3),"")</f>
        <v/>
      </c>
      <c r="F1149" s="90" t="str">
        <f t="shared" ca="1" si="106"/>
        <v/>
      </c>
      <c r="G1149" s="89" t="str">
        <f t="shared" ca="1" si="107"/>
        <v/>
      </c>
      <c r="H1149" s="90" t="str">
        <f ca="1">+IF(G1149&lt;&gt;"",G1149/(COUNT(C1149:$C$1217)),"")</f>
        <v/>
      </c>
      <c r="I1149" s="89" t="str">
        <f t="shared" ca="1" si="110"/>
        <v/>
      </c>
    </row>
    <row r="1150" spans="1:9" x14ac:dyDescent="0.25">
      <c r="A1150" s="31">
        <v>1133</v>
      </c>
      <c r="B1150" s="81" t="str">
        <f t="shared" ca="1" si="108"/>
        <v/>
      </c>
      <c r="C1150" s="82" t="str">
        <f t="shared" ca="1" si="109"/>
        <v/>
      </c>
      <c r="D1150" s="89" t="str">
        <f t="shared" ca="1" si="105"/>
        <v/>
      </c>
      <c r="E1150" s="90" t="str">
        <f ca="1">+IF(D1150&lt;&gt;"",D1150*VLOOKUP(YEAR($C1150),'Proyecciones DTF'!$B$4:$Y$112,3),"")</f>
        <v/>
      </c>
      <c r="F1150" s="90" t="str">
        <f t="shared" ca="1" si="106"/>
        <v/>
      </c>
      <c r="G1150" s="89" t="str">
        <f t="shared" ca="1" si="107"/>
        <v/>
      </c>
      <c r="H1150" s="90" t="str">
        <f ca="1">+IF(G1150&lt;&gt;"",G1150/(COUNT(C1150:$C$1217)),"")</f>
        <v/>
      </c>
      <c r="I1150" s="89" t="str">
        <f t="shared" ca="1" si="110"/>
        <v/>
      </c>
    </row>
    <row r="1151" spans="1:9" x14ac:dyDescent="0.25">
      <c r="A1151" s="31">
        <v>1134</v>
      </c>
      <c r="B1151" s="81" t="str">
        <f t="shared" ca="1" si="108"/>
        <v/>
      </c>
      <c r="C1151" s="82" t="str">
        <f t="shared" ca="1" si="109"/>
        <v/>
      </c>
      <c r="D1151" s="89" t="str">
        <f t="shared" ca="1" si="105"/>
        <v/>
      </c>
      <c r="E1151" s="90" t="str">
        <f ca="1">+IF(D1151&lt;&gt;"",D1151*VLOOKUP(YEAR($C1151),'Proyecciones DTF'!$B$4:$Y$112,3),"")</f>
        <v/>
      </c>
      <c r="F1151" s="90" t="str">
        <f t="shared" ca="1" si="106"/>
        <v/>
      </c>
      <c r="G1151" s="89" t="str">
        <f t="shared" ca="1" si="107"/>
        <v/>
      </c>
      <c r="H1151" s="90" t="str">
        <f ca="1">+IF(G1151&lt;&gt;"",G1151/(COUNT(C1151:$C$1217)),"")</f>
        <v/>
      </c>
      <c r="I1151" s="89" t="str">
        <f t="shared" ca="1" si="110"/>
        <v/>
      </c>
    </row>
    <row r="1152" spans="1:9" x14ac:dyDescent="0.25">
      <c r="A1152" s="31">
        <v>1135</v>
      </c>
      <c r="B1152" s="81" t="str">
        <f t="shared" ca="1" si="108"/>
        <v/>
      </c>
      <c r="C1152" s="82" t="str">
        <f t="shared" ca="1" si="109"/>
        <v/>
      </c>
      <c r="D1152" s="89" t="str">
        <f t="shared" ca="1" si="105"/>
        <v/>
      </c>
      <c r="E1152" s="90" t="str">
        <f ca="1">+IF(D1152&lt;&gt;"",D1152*VLOOKUP(YEAR($C1152),'Proyecciones DTF'!$B$4:$Y$112,3),"")</f>
        <v/>
      </c>
      <c r="F1152" s="90" t="str">
        <f t="shared" ca="1" si="106"/>
        <v/>
      </c>
      <c r="G1152" s="89" t="str">
        <f t="shared" ca="1" si="107"/>
        <v/>
      </c>
      <c r="H1152" s="90" t="str">
        <f ca="1">+IF(G1152&lt;&gt;"",G1152/(COUNT(C1152:$C$1217)),"")</f>
        <v/>
      </c>
      <c r="I1152" s="89" t="str">
        <f t="shared" ca="1" si="110"/>
        <v/>
      </c>
    </row>
    <row r="1153" spans="1:9" x14ac:dyDescent="0.25">
      <c r="A1153" s="31">
        <v>1136</v>
      </c>
      <c r="B1153" s="81" t="str">
        <f t="shared" ca="1" si="108"/>
        <v/>
      </c>
      <c r="C1153" s="82" t="str">
        <f t="shared" ca="1" si="109"/>
        <v/>
      </c>
      <c r="D1153" s="89" t="str">
        <f t="shared" ca="1" si="105"/>
        <v/>
      </c>
      <c r="E1153" s="90" t="str">
        <f ca="1">+IF(D1153&lt;&gt;"",D1153*VLOOKUP(YEAR($C1153),'Proyecciones DTF'!$B$4:$Y$112,3),"")</f>
        <v/>
      </c>
      <c r="F1153" s="90" t="str">
        <f t="shared" ca="1" si="106"/>
        <v/>
      </c>
      <c r="G1153" s="89" t="str">
        <f t="shared" ca="1" si="107"/>
        <v/>
      </c>
      <c r="H1153" s="90" t="str">
        <f ca="1">+IF(G1153&lt;&gt;"",G1153/(COUNT(C1153:$C$1217)),"")</f>
        <v/>
      </c>
      <c r="I1153" s="89" t="str">
        <f t="shared" ca="1" si="110"/>
        <v/>
      </c>
    </row>
    <row r="1154" spans="1:9" x14ac:dyDescent="0.25">
      <c r="A1154" s="31">
        <v>1137</v>
      </c>
      <c r="B1154" s="81" t="str">
        <f t="shared" ca="1" si="108"/>
        <v/>
      </c>
      <c r="C1154" s="82" t="str">
        <f t="shared" ca="1" si="109"/>
        <v/>
      </c>
      <c r="D1154" s="89" t="str">
        <f t="shared" ca="1" si="105"/>
        <v/>
      </c>
      <c r="E1154" s="90" t="str">
        <f ca="1">+IF(D1154&lt;&gt;"",D1154*VLOOKUP(YEAR($C1154),'Proyecciones DTF'!$B$4:$Y$112,3),"")</f>
        <v/>
      </c>
      <c r="F1154" s="90" t="str">
        <f t="shared" ca="1" si="106"/>
        <v/>
      </c>
      <c r="G1154" s="89" t="str">
        <f t="shared" ca="1" si="107"/>
        <v/>
      </c>
      <c r="H1154" s="90" t="str">
        <f ca="1">+IF(G1154&lt;&gt;"",G1154/(COUNT(C1154:$C$1217)),"")</f>
        <v/>
      </c>
      <c r="I1154" s="89" t="str">
        <f t="shared" ca="1" si="110"/>
        <v/>
      </c>
    </row>
    <row r="1155" spans="1:9" x14ac:dyDescent="0.25">
      <c r="A1155" s="31">
        <v>1138</v>
      </c>
      <c r="B1155" s="81" t="str">
        <f t="shared" ca="1" si="108"/>
        <v/>
      </c>
      <c r="C1155" s="82" t="str">
        <f t="shared" ca="1" si="109"/>
        <v/>
      </c>
      <c r="D1155" s="89" t="str">
        <f t="shared" ca="1" si="105"/>
        <v/>
      </c>
      <c r="E1155" s="90" t="str">
        <f ca="1">+IF(D1155&lt;&gt;"",D1155*VLOOKUP(YEAR($C1155),'Proyecciones DTF'!$B$4:$Y$112,3),"")</f>
        <v/>
      </c>
      <c r="F1155" s="90" t="str">
        <f t="shared" ca="1" si="106"/>
        <v/>
      </c>
      <c r="G1155" s="89" t="str">
        <f t="shared" ca="1" si="107"/>
        <v/>
      </c>
      <c r="H1155" s="90" t="str">
        <f ca="1">+IF(G1155&lt;&gt;"",G1155/(COUNT(C1155:$C$1217)),"")</f>
        <v/>
      </c>
      <c r="I1155" s="89" t="str">
        <f t="shared" ca="1" si="110"/>
        <v/>
      </c>
    </row>
    <row r="1156" spans="1:9" x14ac:dyDescent="0.25">
      <c r="A1156" s="31">
        <v>1139</v>
      </c>
      <c r="B1156" s="81" t="str">
        <f t="shared" ca="1" si="108"/>
        <v/>
      </c>
      <c r="C1156" s="82" t="str">
        <f t="shared" ca="1" si="109"/>
        <v/>
      </c>
      <c r="D1156" s="89" t="str">
        <f t="shared" ca="1" si="105"/>
        <v/>
      </c>
      <c r="E1156" s="90" t="str">
        <f ca="1">+IF(D1156&lt;&gt;"",D1156*VLOOKUP(YEAR($C1156),'Proyecciones DTF'!$B$4:$Y$112,3),"")</f>
        <v/>
      </c>
      <c r="F1156" s="90" t="str">
        <f t="shared" ca="1" si="106"/>
        <v/>
      </c>
      <c r="G1156" s="89" t="str">
        <f t="shared" ca="1" si="107"/>
        <v/>
      </c>
      <c r="H1156" s="90" t="str">
        <f ca="1">+IF(G1156&lt;&gt;"",G1156/(COUNT(C1156:$C$1217)),"")</f>
        <v/>
      </c>
      <c r="I1156" s="89" t="str">
        <f t="shared" ca="1" si="110"/>
        <v/>
      </c>
    </row>
    <row r="1157" spans="1:9" x14ac:dyDescent="0.25">
      <c r="A1157" s="31">
        <v>1140</v>
      </c>
      <c r="B1157" s="81" t="str">
        <f t="shared" ca="1" si="108"/>
        <v/>
      </c>
      <c r="C1157" s="82" t="str">
        <f t="shared" ca="1" si="109"/>
        <v/>
      </c>
      <c r="D1157" s="89" t="str">
        <f t="shared" ca="1" si="105"/>
        <v/>
      </c>
      <c r="E1157" s="90" t="str">
        <f ca="1">+IF(D1157&lt;&gt;"",D1157*VLOOKUP(YEAR($C1157),'Proyecciones DTF'!$B$4:$Y$112,3),"")</f>
        <v/>
      </c>
      <c r="F1157" s="90" t="str">
        <f t="shared" ca="1" si="106"/>
        <v/>
      </c>
      <c r="G1157" s="89" t="str">
        <f t="shared" ca="1" si="107"/>
        <v/>
      </c>
      <c r="H1157" s="90" t="str">
        <f ca="1">+IF(G1157&lt;&gt;"",G1157/(COUNT(C1157:$C$1217)),"")</f>
        <v/>
      </c>
      <c r="I1157" s="89" t="str">
        <f t="shared" ca="1" si="110"/>
        <v/>
      </c>
    </row>
    <row r="1158" spans="1:9" x14ac:dyDescent="0.25">
      <c r="A1158" s="31">
        <v>1141</v>
      </c>
      <c r="B1158" s="81" t="str">
        <f t="shared" ca="1" si="108"/>
        <v/>
      </c>
      <c r="C1158" s="82" t="str">
        <f t="shared" ca="1" si="109"/>
        <v/>
      </c>
      <c r="D1158" s="89" t="str">
        <f t="shared" ca="1" si="105"/>
        <v/>
      </c>
      <c r="E1158" s="90" t="str">
        <f ca="1">+IF(D1158&lt;&gt;"",D1158*VLOOKUP(YEAR($C1158),'Proyecciones DTF'!$B$4:$Y$112,3),"")</f>
        <v/>
      </c>
      <c r="F1158" s="90" t="str">
        <f t="shared" ca="1" si="106"/>
        <v/>
      </c>
      <c r="G1158" s="89" t="str">
        <f t="shared" ca="1" si="107"/>
        <v/>
      </c>
      <c r="H1158" s="90" t="str">
        <f ca="1">+IF(G1158&lt;&gt;"",G1158/(COUNT(C1158:$C$1217)),"")</f>
        <v/>
      </c>
      <c r="I1158" s="89" t="str">
        <f t="shared" ca="1" si="110"/>
        <v/>
      </c>
    </row>
    <row r="1159" spans="1:9" x14ac:dyDescent="0.25">
      <c r="A1159" s="31">
        <v>1142</v>
      </c>
      <c r="B1159" s="81" t="str">
        <f t="shared" ca="1" si="108"/>
        <v/>
      </c>
      <c r="C1159" s="82" t="str">
        <f t="shared" ca="1" si="109"/>
        <v/>
      </c>
      <c r="D1159" s="89" t="str">
        <f t="shared" ca="1" si="105"/>
        <v/>
      </c>
      <c r="E1159" s="90" t="str">
        <f ca="1">+IF(D1159&lt;&gt;"",D1159*VLOOKUP(YEAR($C1159),'Proyecciones DTF'!$B$4:$Y$112,3),"")</f>
        <v/>
      </c>
      <c r="F1159" s="90" t="str">
        <f t="shared" ca="1" si="106"/>
        <v/>
      </c>
      <c r="G1159" s="89" t="str">
        <f t="shared" ca="1" si="107"/>
        <v/>
      </c>
      <c r="H1159" s="90" t="str">
        <f ca="1">+IF(G1159&lt;&gt;"",G1159/(COUNT(C1159:$C$1217)),"")</f>
        <v/>
      </c>
      <c r="I1159" s="89" t="str">
        <f t="shared" ca="1" si="110"/>
        <v/>
      </c>
    </row>
    <row r="1160" spans="1:9" x14ac:dyDescent="0.25">
      <c r="A1160" s="31">
        <v>1143</v>
      </c>
      <c r="B1160" s="81" t="str">
        <f t="shared" ca="1" si="108"/>
        <v/>
      </c>
      <c r="C1160" s="82" t="str">
        <f t="shared" ca="1" si="109"/>
        <v/>
      </c>
      <c r="D1160" s="89" t="str">
        <f t="shared" ca="1" si="105"/>
        <v/>
      </c>
      <c r="E1160" s="90" t="str">
        <f ca="1">+IF(D1160&lt;&gt;"",D1160*VLOOKUP(YEAR($C1160),'Proyecciones DTF'!$B$4:$Y$112,3),"")</f>
        <v/>
      </c>
      <c r="F1160" s="90" t="str">
        <f t="shared" ca="1" si="106"/>
        <v/>
      </c>
      <c r="G1160" s="89" t="str">
        <f t="shared" ca="1" si="107"/>
        <v/>
      </c>
      <c r="H1160" s="90" t="str">
        <f ca="1">+IF(G1160&lt;&gt;"",G1160/(COUNT(C1160:$C$1217)),"")</f>
        <v/>
      </c>
      <c r="I1160" s="89" t="str">
        <f t="shared" ca="1" si="110"/>
        <v/>
      </c>
    </row>
    <row r="1161" spans="1:9" x14ac:dyDescent="0.25">
      <c r="A1161" s="31">
        <v>1144</v>
      </c>
      <c r="B1161" s="81" t="str">
        <f t="shared" ca="1" si="108"/>
        <v/>
      </c>
      <c r="C1161" s="82" t="str">
        <f t="shared" ca="1" si="109"/>
        <v/>
      </c>
      <c r="D1161" s="89" t="str">
        <f t="shared" ca="1" si="105"/>
        <v/>
      </c>
      <c r="E1161" s="90" t="str">
        <f ca="1">+IF(D1161&lt;&gt;"",D1161*VLOOKUP(YEAR($C1161),'Proyecciones DTF'!$B$4:$Y$112,3),"")</f>
        <v/>
      </c>
      <c r="F1161" s="90" t="str">
        <f t="shared" ca="1" si="106"/>
        <v/>
      </c>
      <c r="G1161" s="89" t="str">
        <f t="shared" ca="1" si="107"/>
        <v/>
      </c>
      <c r="H1161" s="90" t="str">
        <f ca="1">+IF(G1161&lt;&gt;"",G1161/(COUNT(C1161:$C$1217)),"")</f>
        <v/>
      </c>
      <c r="I1161" s="89" t="str">
        <f t="shared" ca="1" si="110"/>
        <v/>
      </c>
    </row>
    <row r="1162" spans="1:9" x14ac:dyDescent="0.25">
      <c r="A1162" s="31">
        <v>1145</v>
      </c>
      <c r="B1162" s="81" t="str">
        <f t="shared" ca="1" si="108"/>
        <v/>
      </c>
      <c r="C1162" s="82" t="str">
        <f t="shared" ca="1" si="109"/>
        <v/>
      </c>
      <c r="D1162" s="89" t="str">
        <f t="shared" ca="1" si="105"/>
        <v/>
      </c>
      <c r="E1162" s="90" t="str">
        <f ca="1">+IF(D1162&lt;&gt;"",D1162*VLOOKUP(YEAR($C1162),'Proyecciones DTF'!$B$4:$Y$112,3),"")</f>
        <v/>
      </c>
      <c r="F1162" s="90" t="str">
        <f t="shared" ca="1" si="106"/>
        <v/>
      </c>
      <c r="G1162" s="89" t="str">
        <f t="shared" ca="1" si="107"/>
        <v/>
      </c>
      <c r="H1162" s="90" t="str">
        <f ca="1">+IF(G1162&lt;&gt;"",G1162/(COUNT(C1162:$C$1217)),"")</f>
        <v/>
      </c>
      <c r="I1162" s="89" t="str">
        <f t="shared" ca="1" si="110"/>
        <v/>
      </c>
    </row>
    <row r="1163" spans="1:9" x14ac:dyDescent="0.25">
      <c r="A1163" s="31">
        <v>1146</v>
      </c>
      <c r="B1163" s="81" t="str">
        <f t="shared" ca="1" si="108"/>
        <v/>
      </c>
      <c r="C1163" s="82" t="str">
        <f t="shared" ca="1" si="109"/>
        <v/>
      </c>
      <c r="D1163" s="89" t="str">
        <f t="shared" ca="1" si="105"/>
        <v/>
      </c>
      <c r="E1163" s="90" t="str">
        <f ca="1">+IF(D1163&lt;&gt;"",D1163*VLOOKUP(YEAR($C1163),'Proyecciones DTF'!$B$4:$Y$112,3),"")</f>
        <v/>
      </c>
      <c r="F1163" s="90" t="str">
        <f t="shared" ca="1" si="106"/>
        <v/>
      </c>
      <c r="G1163" s="89" t="str">
        <f t="shared" ca="1" si="107"/>
        <v/>
      </c>
      <c r="H1163" s="90" t="str">
        <f ca="1">+IF(G1163&lt;&gt;"",G1163/(COUNT(C1163:$C$1217)),"")</f>
        <v/>
      </c>
      <c r="I1163" s="89" t="str">
        <f t="shared" ca="1" si="110"/>
        <v/>
      </c>
    </row>
    <row r="1164" spans="1:9" x14ac:dyDescent="0.25">
      <c r="A1164" s="31">
        <v>1147</v>
      </c>
      <c r="B1164" s="81" t="str">
        <f t="shared" ca="1" si="108"/>
        <v/>
      </c>
      <c r="C1164" s="82" t="str">
        <f t="shared" ca="1" si="109"/>
        <v/>
      </c>
      <c r="D1164" s="89" t="str">
        <f t="shared" ca="1" si="105"/>
        <v/>
      </c>
      <c r="E1164" s="90" t="str">
        <f ca="1">+IF(D1164&lt;&gt;"",D1164*VLOOKUP(YEAR($C1164),'Proyecciones DTF'!$B$4:$Y$112,3),"")</f>
        <v/>
      </c>
      <c r="F1164" s="90" t="str">
        <f t="shared" ca="1" si="106"/>
        <v/>
      </c>
      <c r="G1164" s="89" t="str">
        <f t="shared" ca="1" si="107"/>
        <v/>
      </c>
      <c r="H1164" s="90" t="str">
        <f ca="1">+IF(G1164&lt;&gt;"",G1164/(COUNT(C1164:$C$1217)),"")</f>
        <v/>
      </c>
      <c r="I1164" s="89" t="str">
        <f t="shared" ca="1" si="110"/>
        <v/>
      </c>
    </row>
    <row r="1165" spans="1:9" x14ac:dyDescent="0.25">
      <c r="A1165" s="31">
        <v>1148</v>
      </c>
      <c r="B1165" s="81" t="str">
        <f t="shared" ca="1" si="108"/>
        <v/>
      </c>
      <c r="C1165" s="82" t="str">
        <f t="shared" ca="1" si="109"/>
        <v/>
      </c>
      <c r="D1165" s="89" t="str">
        <f t="shared" ca="1" si="105"/>
        <v/>
      </c>
      <c r="E1165" s="90" t="str">
        <f ca="1">+IF(D1165&lt;&gt;"",D1165*VLOOKUP(YEAR($C1165),'Proyecciones DTF'!$B$4:$Y$112,3),"")</f>
        <v/>
      </c>
      <c r="F1165" s="90" t="str">
        <f t="shared" ca="1" si="106"/>
        <v/>
      </c>
      <c r="G1165" s="89" t="str">
        <f t="shared" ca="1" si="107"/>
        <v/>
      </c>
      <c r="H1165" s="90" t="str">
        <f ca="1">+IF(G1165&lt;&gt;"",G1165/(COUNT(C1165:$C$1217)),"")</f>
        <v/>
      </c>
      <c r="I1165" s="89" t="str">
        <f t="shared" ca="1" si="110"/>
        <v/>
      </c>
    </row>
    <row r="1166" spans="1:9" x14ac:dyDescent="0.25">
      <c r="A1166" s="31">
        <v>1149</v>
      </c>
      <c r="B1166" s="81" t="str">
        <f t="shared" ca="1" si="108"/>
        <v/>
      </c>
      <c r="C1166" s="82" t="str">
        <f t="shared" ca="1" si="109"/>
        <v/>
      </c>
      <c r="D1166" s="89" t="str">
        <f t="shared" ca="1" si="105"/>
        <v/>
      </c>
      <c r="E1166" s="90" t="str">
        <f ca="1">+IF(D1166&lt;&gt;"",D1166*VLOOKUP(YEAR($C1166),'Proyecciones DTF'!$B$4:$Y$112,3),"")</f>
        <v/>
      </c>
      <c r="F1166" s="90" t="str">
        <f t="shared" ca="1" si="106"/>
        <v/>
      </c>
      <c r="G1166" s="89" t="str">
        <f t="shared" ca="1" si="107"/>
        <v/>
      </c>
      <c r="H1166" s="90" t="str">
        <f ca="1">+IF(G1166&lt;&gt;"",G1166/(COUNT(C1166:$C$1217)),"")</f>
        <v/>
      </c>
      <c r="I1166" s="89" t="str">
        <f t="shared" ca="1" si="110"/>
        <v/>
      </c>
    </row>
    <row r="1167" spans="1:9" x14ac:dyDescent="0.25">
      <c r="A1167" s="31">
        <v>1150</v>
      </c>
      <c r="B1167" s="81" t="str">
        <f t="shared" ca="1" si="108"/>
        <v/>
      </c>
      <c r="C1167" s="82" t="str">
        <f t="shared" ca="1" si="109"/>
        <v/>
      </c>
      <c r="D1167" s="89" t="str">
        <f t="shared" ca="1" si="105"/>
        <v/>
      </c>
      <c r="E1167" s="90" t="str">
        <f ca="1">+IF(D1167&lt;&gt;"",D1167*VLOOKUP(YEAR($C1167),'Proyecciones DTF'!$B$4:$Y$112,3),"")</f>
        <v/>
      </c>
      <c r="F1167" s="90" t="str">
        <f t="shared" ca="1" si="106"/>
        <v/>
      </c>
      <c r="G1167" s="89" t="str">
        <f t="shared" ca="1" si="107"/>
        <v/>
      </c>
      <c r="H1167" s="90" t="str">
        <f ca="1">+IF(G1167&lt;&gt;"",G1167/(COUNT(C1167:$C$1217)),"")</f>
        <v/>
      </c>
      <c r="I1167" s="89" t="str">
        <f t="shared" ca="1" si="110"/>
        <v/>
      </c>
    </row>
    <row r="1168" spans="1:9" x14ac:dyDescent="0.25">
      <c r="A1168" s="31">
        <v>1151</v>
      </c>
      <c r="B1168" s="81" t="str">
        <f t="shared" ca="1" si="108"/>
        <v/>
      </c>
      <c r="C1168" s="82" t="str">
        <f t="shared" ca="1" si="109"/>
        <v/>
      </c>
      <c r="D1168" s="89" t="str">
        <f t="shared" ca="1" si="105"/>
        <v/>
      </c>
      <c r="E1168" s="90" t="str">
        <f ca="1">+IF(D1168&lt;&gt;"",D1168*VLOOKUP(YEAR($C1168),'Proyecciones DTF'!$B$4:$Y$112,3),"")</f>
        <v/>
      </c>
      <c r="F1168" s="90" t="str">
        <f t="shared" ca="1" si="106"/>
        <v/>
      </c>
      <c r="G1168" s="89" t="str">
        <f t="shared" ca="1" si="107"/>
        <v/>
      </c>
      <c r="H1168" s="90" t="str">
        <f ca="1">+IF(G1168&lt;&gt;"",G1168/(COUNT(C1168:$C$1217)),"")</f>
        <v/>
      </c>
      <c r="I1168" s="89" t="str">
        <f t="shared" ca="1" si="110"/>
        <v/>
      </c>
    </row>
    <row r="1169" spans="1:9" x14ac:dyDescent="0.25">
      <c r="A1169" s="31">
        <v>1152</v>
      </c>
      <c r="B1169" s="81" t="str">
        <f t="shared" ca="1" si="108"/>
        <v/>
      </c>
      <c r="C1169" s="82" t="str">
        <f t="shared" ca="1" si="109"/>
        <v/>
      </c>
      <c r="D1169" s="89" t="str">
        <f t="shared" ca="1" si="105"/>
        <v/>
      </c>
      <c r="E1169" s="90" t="str">
        <f ca="1">+IF(D1169&lt;&gt;"",D1169*VLOOKUP(YEAR($C1169),'Proyecciones DTF'!$B$4:$Y$112,3),"")</f>
        <v/>
      </c>
      <c r="F1169" s="90" t="str">
        <f t="shared" ca="1" si="106"/>
        <v/>
      </c>
      <c r="G1169" s="89" t="str">
        <f t="shared" ca="1" si="107"/>
        <v/>
      </c>
      <c r="H1169" s="90" t="str">
        <f ca="1">+IF(G1169&lt;&gt;"",G1169/(COUNT(C1169:$C$1217)),"")</f>
        <v/>
      </c>
      <c r="I1169" s="89" t="str">
        <f t="shared" ca="1" si="110"/>
        <v/>
      </c>
    </row>
    <row r="1170" spans="1:9" x14ac:dyDescent="0.25">
      <c r="A1170" s="31">
        <v>1153</v>
      </c>
      <c r="B1170" s="81" t="str">
        <f t="shared" ca="1" si="108"/>
        <v/>
      </c>
      <c r="C1170" s="82" t="str">
        <f t="shared" ca="1" si="109"/>
        <v/>
      </c>
      <c r="D1170" s="89" t="str">
        <f t="shared" ca="1" si="105"/>
        <v/>
      </c>
      <c r="E1170" s="90" t="str">
        <f ca="1">+IF(D1170&lt;&gt;"",D1170*VLOOKUP(YEAR($C1170),'Proyecciones DTF'!$B$4:$Y$112,3),"")</f>
        <v/>
      </c>
      <c r="F1170" s="90" t="str">
        <f t="shared" ca="1" si="106"/>
        <v/>
      </c>
      <c r="G1170" s="89" t="str">
        <f t="shared" ca="1" si="107"/>
        <v/>
      </c>
      <c r="H1170" s="90" t="str">
        <f ca="1">+IF(G1170&lt;&gt;"",G1170/(COUNT(C1170:$C$1217)),"")</f>
        <v/>
      </c>
      <c r="I1170" s="89" t="str">
        <f t="shared" ca="1" si="110"/>
        <v/>
      </c>
    </row>
    <row r="1171" spans="1:9" x14ac:dyDescent="0.25">
      <c r="A1171" s="31">
        <v>1154</v>
      </c>
      <c r="B1171" s="81" t="str">
        <f t="shared" ca="1" si="108"/>
        <v/>
      </c>
      <c r="C1171" s="82" t="str">
        <f t="shared" ca="1" si="109"/>
        <v/>
      </c>
      <c r="D1171" s="89" t="str">
        <f t="shared" ref="D1171:D1217" ca="1" si="111">+IF(C1171&lt;&gt;"",I1170,"")</f>
        <v/>
      </c>
      <c r="E1171" s="90" t="str">
        <f ca="1">+IF(D1171&lt;&gt;"",D1171*VLOOKUP(YEAR($C1171),'Proyecciones DTF'!$B$4:$Y$112,3),"")</f>
        <v/>
      </c>
      <c r="F1171" s="90" t="str">
        <f t="shared" ref="F1171:F1217" ca="1" si="112">+IF(E1171&lt;&gt;"",+E1171*(1-$C$15),"")</f>
        <v/>
      </c>
      <c r="G1171" s="89" t="str">
        <f t="shared" ref="G1171:G1217" ca="1" si="113">+IF(F1171&lt;&gt;"",D1171+F1171,"")</f>
        <v/>
      </c>
      <c r="H1171" s="90" t="str">
        <f ca="1">+IF(G1171&lt;&gt;"",G1171/(COUNT(C1171:$C$1217)),"")</f>
        <v/>
      </c>
      <c r="I1171" s="89" t="str">
        <f t="shared" ca="1" si="110"/>
        <v/>
      </c>
    </row>
    <row r="1172" spans="1:9" x14ac:dyDescent="0.25">
      <c r="A1172" s="31">
        <v>1155</v>
      </c>
      <c r="B1172" s="81" t="str">
        <f t="shared" ca="1" si="108"/>
        <v/>
      </c>
      <c r="C1172" s="82" t="str">
        <f t="shared" ca="1" si="109"/>
        <v/>
      </c>
      <c r="D1172" s="89" t="str">
        <f t="shared" ca="1" si="111"/>
        <v/>
      </c>
      <c r="E1172" s="90" t="str">
        <f ca="1">+IF(D1172&lt;&gt;"",D1172*VLOOKUP(YEAR($C1172),'Proyecciones DTF'!$B$4:$Y$112,3),"")</f>
        <v/>
      </c>
      <c r="F1172" s="90" t="str">
        <f t="shared" ca="1" si="112"/>
        <v/>
      </c>
      <c r="G1172" s="89" t="str">
        <f t="shared" ca="1" si="113"/>
        <v/>
      </c>
      <c r="H1172" s="90" t="str">
        <f ca="1">+IF(G1172&lt;&gt;"",G1172/(COUNT(C1172:$C$1217)),"")</f>
        <v/>
      </c>
      <c r="I1172" s="89" t="str">
        <f t="shared" ca="1" si="110"/>
        <v/>
      </c>
    </row>
    <row r="1173" spans="1:9" x14ac:dyDescent="0.25">
      <c r="A1173" s="31">
        <v>1156</v>
      </c>
      <c r="B1173" s="81" t="str">
        <f t="shared" ref="B1173:B1217" ca="1" si="114">+IF(C1173&lt;&gt;"",YEAR(C1173),"")</f>
        <v/>
      </c>
      <c r="C1173" s="82" t="str">
        <f t="shared" ref="C1173:C1217" ca="1" si="115">+IF(EOMONTH($C$1,A1173)&lt;=EOMONTH($C$1,$C$4*12),EOMONTH($C$1,A1173),"")</f>
        <v/>
      </c>
      <c r="D1173" s="89" t="str">
        <f t="shared" ca="1" si="111"/>
        <v/>
      </c>
      <c r="E1173" s="90" t="str">
        <f ca="1">+IF(D1173&lt;&gt;"",D1173*VLOOKUP(YEAR($C1173),'Proyecciones DTF'!$B$4:$Y$112,3),"")</f>
        <v/>
      </c>
      <c r="F1173" s="90" t="str">
        <f t="shared" ca="1" si="112"/>
        <v/>
      </c>
      <c r="G1173" s="89" t="str">
        <f t="shared" ca="1" si="113"/>
        <v/>
      </c>
      <c r="H1173" s="90" t="str">
        <f ca="1">+IF(G1173&lt;&gt;"",G1173/(COUNT(C1173:$C$1217)),"")</f>
        <v/>
      </c>
      <c r="I1173" s="89" t="str">
        <f t="shared" ref="I1173:I1217" ca="1" si="116">+IF(H1173&lt;&gt;"",G1173-H1173,"")</f>
        <v/>
      </c>
    </row>
    <row r="1174" spans="1:9" x14ac:dyDescent="0.25">
      <c r="A1174" s="31">
        <v>1157</v>
      </c>
      <c r="B1174" s="81" t="str">
        <f t="shared" ca="1" si="114"/>
        <v/>
      </c>
      <c r="C1174" s="82" t="str">
        <f t="shared" ca="1" si="115"/>
        <v/>
      </c>
      <c r="D1174" s="89" t="str">
        <f t="shared" ca="1" si="111"/>
        <v/>
      </c>
      <c r="E1174" s="90" t="str">
        <f ca="1">+IF(D1174&lt;&gt;"",D1174*VLOOKUP(YEAR($C1174),'Proyecciones DTF'!$B$4:$Y$112,3),"")</f>
        <v/>
      </c>
      <c r="F1174" s="90" t="str">
        <f t="shared" ca="1" si="112"/>
        <v/>
      </c>
      <c r="G1174" s="89" t="str">
        <f t="shared" ca="1" si="113"/>
        <v/>
      </c>
      <c r="H1174" s="90" t="str">
        <f ca="1">+IF(G1174&lt;&gt;"",G1174/(COUNT(C1174:$C$1217)),"")</f>
        <v/>
      </c>
      <c r="I1174" s="89" t="str">
        <f t="shared" ca="1" si="116"/>
        <v/>
      </c>
    </row>
    <row r="1175" spans="1:9" x14ac:dyDescent="0.25">
      <c r="A1175" s="31">
        <v>1158</v>
      </c>
      <c r="B1175" s="81" t="str">
        <f t="shared" ca="1" si="114"/>
        <v/>
      </c>
      <c r="C1175" s="82" t="str">
        <f t="shared" ca="1" si="115"/>
        <v/>
      </c>
      <c r="D1175" s="89" t="str">
        <f t="shared" ca="1" si="111"/>
        <v/>
      </c>
      <c r="E1175" s="90" t="str">
        <f ca="1">+IF(D1175&lt;&gt;"",D1175*VLOOKUP(YEAR($C1175),'Proyecciones DTF'!$B$4:$Y$112,3),"")</f>
        <v/>
      </c>
      <c r="F1175" s="90" t="str">
        <f t="shared" ca="1" si="112"/>
        <v/>
      </c>
      <c r="G1175" s="89" t="str">
        <f t="shared" ca="1" si="113"/>
        <v/>
      </c>
      <c r="H1175" s="90" t="str">
        <f ca="1">+IF(G1175&lt;&gt;"",G1175/(COUNT(C1175:$C$1217)),"")</f>
        <v/>
      </c>
      <c r="I1175" s="89" t="str">
        <f t="shared" ca="1" si="116"/>
        <v/>
      </c>
    </row>
    <row r="1176" spans="1:9" x14ac:dyDescent="0.25">
      <c r="A1176" s="31">
        <v>1159</v>
      </c>
      <c r="B1176" s="81" t="str">
        <f t="shared" ca="1" si="114"/>
        <v/>
      </c>
      <c r="C1176" s="82" t="str">
        <f t="shared" ca="1" si="115"/>
        <v/>
      </c>
      <c r="D1176" s="89" t="str">
        <f t="shared" ca="1" si="111"/>
        <v/>
      </c>
      <c r="E1176" s="90" t="str">
        <f ca="1">+IF(D1176&lt;&gt;"",D1176*VLOOKUP(YEAR($C1176),'Proyecciones DTF'!$B$4:$Y$112,3),"")</f>
        <v/>
      </c>
      <c r="F1176" s="90" t="str">
        <f t="shared" ca="1" si="112"/>
        <v/>
      </c>
      <c r="G1176" s="89" t="str">
        <f t="shared" ca="1" si="113"/>
        <v/>
      </c>
      <c r="H1176" s="90" t="str">
        <f ca="1">+IF(G1176&lt;&gt;"",G1176/(COUNT(C1176:$C$1217)),"")</f>
        <v/>
      </c>
      <c r="I1176" s="89" t="str">
        <f t="shared" ca="1" si="116"/>
        <v/>
      </c>
    </row>
    <row r="1177" spans="1:9" x14ac:dyDescent="0.25">
      <c r="A1177" s="31">
        <v>1160</v>
      </c>
      <c r="B1177" s="81" t="str">
        <f t="shared" ca="1" si="114"/>
        <v/>
      </c>
      <c r="C1177" s="82" t="str">
        <f t="shared" ca="1" si="115"/>
        <v/>
      </c>
      <c r="D1177" s="89" t="str">
        <f t="shared" ca="1" si="111"/>
        <v/>
      </c>
      <c r="E1177" s="90" t="str">
        <f ca="1">+IF(D1177&lt;&gt;"",D1177*VLOOKUP(YEAR($C1177),'Proyecciones DTF'!$B$4:$Y$112,3),"")</f>
        <v/>
      </c>
      <c r="F1177" s="90" t="str">
        <f t="shared" ca="1" si="112"/>
        <v/>
      </c>
      <c r="G1177" s="89" t="str">
        <f t="shared" ca="1" si="113"/>
        <v/>
      </c>
      <c r="H1177" s="90" t="str">
        <f ca="1">+IF(G1177&lt;&gt;"",G1177/(COUNT(C1177:$C$1217)),"")</f>
        <v/>
      </c>
      <c r="I1177" s="89" t="str">
        <f t="shared" ca="1" si="116"/>
        <v/>
      </c>
    </row>
    <row r="1178" spans="1:9" x14ac:dyDescent="0.25">
      <c r="A1178" s="31">
        <v>1161</v>
      </c>
      <c r="B1178" s="81" t="str">
        <f t="shared" ca="1" si="114"/>
        <v/>
      </c>
      <c r="C1178" s="82" t="str">
        <f t="shared" ca="1" si="115"/>
        <v/>
      </c>
      <c r="D1178" s="89" t="str">
        <f t="shared" ca="1" si="111"/>
        <v/>
      </c>
      <c r="E1178" s="90" t="str">
        <f ca="1">+IF(D1178&lt;&gt;"",D1178*VLOOKUP(YEAR($C1178),'Proyecciones DTF'!$B$4:$Y$112,3),"")</f>
        <v/>
      </c>
      <c r="F1178" s="90" t="str">
        <f t="shared" ca="1" si="112"/>
        <v/>
      </c>
      <c r="G1178" s="89" t="str">
        <f t="shared" ca="1" si="113"/>
        <v/>
      </c>
      <c r="H1178" s="90" t="str">
        <f ca="1">+IF(G1178&lt;&gt;"",G1178/(COUNT(C1178:$C$1217)),"")</f>
        <v/>
      </c>
      <c r="I1178" s="89" t="str">
        <f t="shared" ca="1" si="116"/>
        <v/>
      </c>
    </row>
    <row r="1179" spans="1:9" x14ac:dyDescent="0.25">
      <c r="A1179" s="31">
        <v>1162</v>
      </c>
      <c r="B1179" s="81" t="str">
        <f t="shared" ca="1" si="114"/>
        <v/>
      </c>
      <c r="C1179" s="82" t="str">
        <f t="shared" ca="1" si="115"/>
        <v/>
      </c>
      <c r="D1179" s="89" t="str">
        <f t="shared" ca="1" si="111"/>
        <v/>
      </c>
      <c r="E1179" s="90" t="str">
        <f ca="1">+IF(D1179&lt;&gt;"",D1179*VLOOKUP(YEAR($C1179),'Proyecciones DTF'!$B$4:$Y$112,3),"")</f>
        <v/>
      </c>
      <c r="F1179" s="90" t="str">
        <f t="shared" ca="1" si="112"/>
        <v/>
      </c>
      <c r="G1179" s="89" t="str">
        <f t="shared" ca="1" si="113"/>
        <v/>
      </c>
      <c r="H1179" s="90" t="str">
        <f ca="1">+IF(G1179&lt;&gt;"",G1179/(COUNT(C1179:$C$1217)),"")</f>
        <v/>
      </c>
      <c r="I1179" s="89" t="str">
        <f t="shared" ca="1" si="116"/>
        <v/>
      </c>
    </row>
    <row r="1180" spans="1:9" x14ac:dyDescent="0.25">
      <c r="A1180" s="31">
        <v>1163</v>
      </c>
      <c r="B1180" s="81" t="str">
        <f t="shared" ca="1" si="114"/>
        <v/>
      </c>
      <c r="C1180" s="82" t="str">
        <f t="shared" ca="1" si="115"/>
        <v/>
      </c>
      <c r="D1180" s="89" t="str">
        <f t="shared" ca="1" si="111"/>
        <v/>
      </c>
      <c r="E1180" s="90" t="str">
        <f ca="1">+IF(D1180&lt;&gt;"",D1180*VLOOKUP(YEAR($C1180),'Proyecciones DTF'!$B$4:$Y$112,3),"")</f>
        <v/>
      </c>
      <c r="F1180" s="90" t="str">
        <f t="shared" ca="1" si="112"/>
        <v/>
      </c>
      <c r="G1180" s="89" t="str">
        <f t="shared" ca="1" si="113"/>
        <v/>
      </c>
      <c r="H1180" s="90" t="str">
        <f ca="1">+IF(G1180&lt;&gt;"",G1180/(COUNT(C1180:$C$1217)),"")</f>
        <v/>
      </c>
      <c r="I1180" s="89" t="str">
        <f t="shared" ca="1" si="116"/>
        <v/>
      </c>
    </row>
    <row r="1181" spans="1:9" x14ac:dyDescent="0.25">
      <c r="A1181" s="31">
        <v>1164</v>
      </c>
      <c r="B1181" s="81" t="str">
        <f t="shared" ca="1" si="114"/>
        <v/>
      </c>
      <c r="C1181" s="82" t="str">
        <f t="shared" ca="1" si="115"/>
        <v/>
      </c>
      <c r="D1181" s="89" t="str">
        <f t="shared" ca="1" si="111"/>
        <v/>
      </c>
      <c r="E1181" s="90" t="str">
        <f ca="1">+IF(D1181&lt;&gt;"",D1181*VLOOKUP(YEAR($C1181),'Proyecciones DTF'!$B$4:$Y$112,3),"")</f>
        <v/>
      </c>
      <c r="F1181" s="90" t="str">
        <f t="shared" ca="1" si="112"/>
        <v/>
      </c>
      <c r="G1181" s="89" t="str">
        <f t="shared" ca="1" si="113"/>
        <v/>
      </c>
      <c r="H1181" s="90" t="str">
        <f ca="1">+IF(G1181&lt;&gt;"",G1181/(COUNT(C1181:$C$1217)),"")</f>
        <v/>
      </c>
      <c r="I1181" s="89" t="str">
        <f t="shared" ca="1" si="116"/>
        <v/>
      </c>
    </row>
    <row r="1182" spans="1:9" x14ac:dyDescent="0.25">
      <c r="A1182" s="31">
        <v>1165</v>
      </c>
      <c r="B1182" s="81" t="str">
        <f t="shared" ca="1" si="114"/>
        <v/>
      </c>
      <c r="C1182" s="82" t="str">
        <f t="shared" ca="1" si="115"/>
        <v/>
      </c>
      <c r="D1182" s="89" t="str">
        <f t="shared" ca="1" si="111"/>
        <v/>
      </c>
      <c r="E1182" s="90" t="str">
        <f ca="1">+IF(D1182&lt;&gt;"",D1182*VLOOKUP(YEAR($C1182),'Proyecciones DTF'!$B$4:$Y$112,3),"")</f>
        <v/>
      </c>
      <c r="F1182" s="90" t="str">
        <f t="shared" ca="1" si="112"/>
        <v/>
      </c>
      <c r="G1182" s="89" t="str">
        <f t="shared" ca="1" si="113"/>
        <v/>
      </c>
      <c r="H1182" s="90" t="str">
        <f ca="1">+IF(G1182&lt;&gt;"",G1182/(COUNT(C1182:$C$1217)),"")</f>
        <v/>
      </c>
      <c r="I1182" s="89" t="str">
        <f t="shared" ca="1" si="116"/>
        <v/>
      </c>
    </row>
    <row r="1183" spans="1:9" x14ac:dyDescent="0.25">
      <c r="A1183" s="31">
        <v>1166</v>
      </c>
      <c r="B1183" s="81" t="str">
        <f t="shared" ca="1" si="114"/>
        <v/>
      </c>
      <c r="C1183" s="82" t="str">
        <f t="shared" ca="1" si="115"/>
        <v/>
      </c>
      <c r="D1183" s="89" t="str">
        <f t="shared" ca="1" si="111"/>
        <v/>
      </c>
      <c r="E1183" s="90" t="str">
        <f ca="1">+IF(D1183&lt;&gt;"",D1183*VLOOKUP(YEAR($C1183),'Proyecciones DTF'!$B$4:$Y$112,3),"")</f>
        <v/>
      </c>
      <c r="F1183" s="90" t="str">
        <f t="shared" ca="1" si="112"/>
        <v/>
      </c>
      <c r="G1183" s="89" t="str">
        <f t="shared" ca="1" si="113"/>
        <v/>
      </c>
      <c r="H1183" s="90" t="str">
        <f ca="1">+IF(G1183&lt;&gt;"",G1183/(COUNT(C1183:$C$1217)),"")</f>
        <v/>
      </c>
      <c r="I1183" s="89" t="str">
        <f t="shared" ca="1" si="116"/>
        <v/>
      </c>
    </row>
    <row r="1184" spans="1:9" x14ac:dyDescent="0.25">
      <c r="A1184" s="31">
        <v>1167</v>
      </c>
      <c r="B1184" s="81" t="str">
        <f t="shared" ca="1" si="114"/>
        <v/>
      </c>
      <c r="C1184" s="82" t="str">
        <f t="shared" ca="1" si="115"/>
        <v/>
      </c>
      <c r="D1184" s="89" t="str">
        <f t="shared" ca="1" si="111"/>
        <v/>
      </c>
      <c r="E1184" s="90" t="str">
        <f ca="1">+IF(D1184&lt;&gt;"",D1184*VLOOKUP(YEAR($C1184),'Proyecciones DTF'!$B$4:$Y$112,3),"")</f>
        <v/>
      </c>
      <c r="F1184" s="90" t="str">
        <f t="shared" ca="1" si="112"/>
        <v/>
      </c>
      <c r="G1184" s="89" t="str">
        <f t="shared" ca="1" si="113"/>
        <v/>
      </c>
      <c r="H1184" s="90" t="str">
        <f ca="1">+IF(G1184&lt;&gt;"",G1184/(COUNT(C1184:$C$1217)),"")</f>
        <v/>
      </c>
      <c r="I1184" s="89" t="str">
        <f t="shared" ca="1" si="116"/>
        <v/>
      </c>
    </row>
    <row r="1185" spans="1:9" x14ac:dyDescent="0.25">
      <c r="A1185" s="31">
        <v>1168</v>
      </c>
      <c r="B1185" s="81" t="str">
        <f t="shared" ca="1" si="114"/>
        <v/>
      </c>
      <c r="C1185" s="82" t="str">
        <f t="shared" ca="1" si="115"/>
        <v/>
      </c>
      <c r="D1185" s="89" t="str">
        <f t="shared" ca="1" si="111"/>
        <v/>
      </c>
      <c r="E1185" s="90" t="str">
        <f ca="1">+IF(D1185&lt;&gt;"",D1185*VLOOKUP(YEAR($C1185),'Proyecciones DTF'!$B$4:$Y$112,3),"")</f>
        <v/>
      </c>
      <c r="F1185" s="90" t="str">
        <f t="shared" ca="1" si="112"/>
        <v/>
      </c>
      <c r="G1185" s="89" t="str">
        <f t="shared" ca="1" si="113"/>
        <v/>
      </c>
      <c r="H1185" s="90" t="str">
        <f ca="1">+IF(G1185&lt;&gt;"",G1185/(COUNT(C1185:$C$1217)),"")</f>
        <v/>
      </c>
      <c r="I1185" s="89" t="str">
        <f t="shared" ca="1" si="116"/>
        <v/>
      </c>
    </row>
    <row r="1186" spans="1:9" x14ac:dyDescent="0.25">
      <c r="A1186" s="31">
        <v>1169</v>
      </c>
      <c r="B1186" s="81" t="str">
        <f t="shared" ca="1" si="114"/>
        <v/>
      </c>
      <c r="C1186" s="82" t="str">
        <f t="shared" ca="1" si="115"/>
        <v/>
      </c>
      <c r="D1186" s="89" t="str">
        <f t="shared" ca="1" si="111"/>
        <v/>
      </c>
      <c r="E1186" s="90" t="str">
        <f ca="1">+IF(D1186&lt;&gt;"",D1186*VLOOKUP(YEAR($C1186),'Proyecciones DTF'!$B$4:$Y$112,3),"")</f>
        <v/>
      </c>
      <c r="F1186" s="90" t="str">
        <f t="shared" ca="1" si="112"/>
        <v/>
      </c>
      <c r="G1186" s="89" t="str">
        <f t="shared" ca="1" si="113"/>
        <v/>
      </c>
      <c r="H1186" s="90" t="str">
        <f ca="1">+IF(G1186&lt;&gt;"",G1186/(COUNT(C1186:$C$1217)),"")</f>
        <v/>
      </c>
      <c r="I1186" s="89" t="str">
        <f t="shared" ca="1" si="116"/>
        <v/>
      </c>
    </row>
    <row r="1187" spans="1:9" x14ac:dyDescent="0.25">
      <c r="A1187" s="31">
        <v>1170</v>
      </c>
      <c r="B1187" s="81" t="str">
        <f t="shared" ca="1" si="114"/>
        <v/>
      </c>
      <c r="C1187" s="82" t="str">
        <f t="shared" ca="1" si="115"/>
        <v/>
      </c>
      <c r="D1187" s="89" t="str">
        <f t="shared" ca="1" si="111"/>
        <v/>
      </c>
      <c r="E1187" s="90" t="str">
        <f ca="1">+IF(D1187&lt;&gt;"",D1187*VLOOKUP(YEAR($C1187),'Proyecciones DTF'!$B$4:$Y$112,3),"")</f>
        <v/>
      </c>
      <c r="F1187" s="90" t="str">
        <f t="shared" ca="1" si="112"/>
        <v/>
      </c>
      <c r="G1187" s="89" t="str">
        <f t="shared" ca="1" si="113"/>
        <v/>
      </c>
      <c r="H1187" s="90" t="str">
        <f ca="1">+IF(G1187&lt;&gt;"",G1187/(COUNT(C1187:$C$1217)),"")</f>
        <v/>
      </c>
      <c r="I1187" s="89" t="str">
        <f t="shared" ca="1" si="116"/>
        <v/>
      </c>
    </row>
    <row r="1188" spans="1:9" x14ac:dyDescent="0.25">
      <c r="A1188" s="31">
        <v>1171</v>
      </c>
      <c r="B1188" s="81" t="str">
        <f t="shared" ca="1" si="114"/>
        <v/>
      </c>
      <c r="C1188" s="82" t="str">
        <f t="shared" ca="1" si="115"/>
        <v/>
      </c>
      <c r="D1188" s="89" t="str">
        <f t="shared" ca="1" si="111"/>
        <v/>
      </c>
      <c r="E1188" s="90" t="str">
        <f ca="1">+IF(D1188&lt;&gt;"",D1188*VLOOKUP(YEAR($C1188),'Proyecciones DTF'!$B$4:$Y$112,3),"")</f>
        <v/>
      </c>
      <c r="F1188" s="90" t="str">
        <f t="shared" ca="1" si="112"/>
        <v/>
      </c>
      <c r="G1188" s="89" t="str">
        <f t="shared" ca="1" si="113"/>
        <v/>
      </c>
      <c r="H1188" s="90" t="str">
        <f ca="1">+IF(G1188&lt;&gt;"",G1188/(COUNT(C1188:$C$1217)),"")</f>
        <v/>
      </c>
      <c r="I1188" s="89" t="str">
        <f t="shared" ca="1" si="116"/>
        <v/>
      </c>
    </row>
    <row r="1189" spans="1:9" x14ac:dyDescent="0.25">
      <c r="A1189" s="31">
        <v>1172</v>
      </c>
      <c r="B1189" s="81" t="str">
        <f t="shared" ca="1" si="114"/>
        <v/>
      </c>
      <c r="C1189" s="82" t="str">
        <f t="shared" ca="1" si="115"/>
        <v/>
      </c>
      <c r="D1189" s="89" t="str">
        <f t="shared" ca="1" si="111"/>
        <v/>
      </c>
      <c r="E1189" s="90" t="str">
        <f ca="1">+IF(D1189&lt;&gt;"",D1189*VLOOKUP(YEAR($C1189),'Proyecciones DTF'!$B$4:$Y$112,3),"")</f>
        <v/>
      </c>
      <c r="F1189" s="90" t="str">
        <f t="shared" ca="1" si="112"/>
        <v/>
      </c>
      <c r="G1189" s="89" t="str">
        <f t="shared" ca="1" si="113"/>
        <v/>
      </c>
      <c r="H1189" s="90" t="str">
        <f ca="1">+IF(G1189&lt;&gt;"",G1189/(COUNT(C1189:$C$1217)),"")</f>
        <v/>
      </c>
      <c r="I1189" s="89" t="str">
        <f t="shared" ca="1" si="116"/>
        <v/>
      </c>
    </row>
    <row r="1190" spans="1:9" x14ac:dyDescent="0.25">
      <c r="A1190" s="31">
        <v>1173</v>
      </c>
      <c r="B1190" s="81" t="str">
        <f t="shared" ca="1" si="114"/>
        <v/>
      </c>
      <c r="C1190" s="82" t="str">
        <f t="shared" ca="1" si="115"/>
        <v/>
      </c>
      <c r="D1190" s="89" t="str">
        <f t="shared" ca="1" si="111"/>
        <v/>
      </c>
      <c r="E1190" s="90" t="str">
        <f ca="1">+IF(D1190&lt;&gt;"",D1190*VLOOKUP(YEAR($C1190),'Proyecciones DTF'!$B$4:$Y$112,3),"")</f>
        <v/>
      </c>
      <c r="F1190" s="90" t="str">
        <f t="shared" ca="1" si="112"/>
        <v/>
      </c>
      <c r="G1190" s="89" t="str">
        <f t="shared" ca="1" si="113"/>
        <v/>
      </c>
      <c r="H1190" s="90" t="str">
        <f ca="1">+IF(G1190&lt;&gt;"",G1190/(COUNT(C1190:$C$1217)),"")</f>
        <v/>
      </c>
      <c r="I1190" s="89" t="str">
        <f t="shared" ca="1" si="116"/>
        <v/>
      </c>
    </row>
    <row r="1191" spans="1:9" x14ac:dyDescent="0.25">
      <c r="A1191" s="31">
        <v>1174</v>
      </c>
      <c r="B1191" s="81" t="str">
        <f t="shared" ca="1" si="114"/>
        <v/>
      </c>
      <c r="C1191" s="82" t="str">
        <f t="shared" ca="1" si="115"/>
        <v/>
      </c>
      <c r="D1191" s="89" t="str">
        <f t="shared" ca="1" si="111"/>
        <v/>
      </c>
      <c r="E1191" s="90" t="str">
        <f ca="1">+IF(D1191&lt;&gt;"",D1191*VLOOKUP(YEAR($C1191),'Proyecciones DTF'!$B$4:$Y$112,3),"")</f>
        <v/>
      </c>
      <c r="F1191" s="90" t="str">
        <f t="shared" ca="1" si="112"/>
        <v/>
      </c>
      <c r="G1191" s="89" t="str">
        <f t="shared" ca="1" si="113"/>
        <v/>
      </c>
      <c r="H1191" s="90" t="str">
        <f ca="1">+IF(G1191&lt;&gt;"",G1191/(COUNT(C1191:$C$1217)),"")</f>
        <v/>
      </c>
      <c r="I1191" s="89" t="str">
        <f t="shared" ca="1" si="116"/>
        <v/>
      </c>
    </row>
    <row r="1192" spans="1:9" x14ac:dyDescent="0.25">
      <c r="A1192" s="31">
        <v>1175</v>
      </c>
      <c r="B1192" s="81" t="str">
        <f t="shared" ca="1" si="114"/>
        <v/>
      </c>
      <c r="C1192" s="82" t="str">
        <f t="shared" ca="1" si="115"/>
        <v/>
      </c>
      <c r="D1192" s="89" t="str">
        <f t="shared" ca="1" si="111"/>
        <v/>
      </c>
      <c r="E1192" s="90" t="str">
        <f ca="1">+IF(D1192&lt;&gt;"",D1192*VLOOKUP(YEAR($C1192),'Proyecciones DTF'!$B$4:$Y$112,3),"")</f>
        <v/>
      </c>
      <c r="F1192" s="90" t="str">
        <f t="shared" ca="1" si="112"/>
        <v/>
      </c>
      <c r="G1192" s="89" t="str">
        <f t="shared" ca="1" si="113"/>
        <v/>
      </c>
      <c r="H1192" s="90" t="str">
        <f ca="1">+IF(G1192&lt;&gt;"",G1192/(COUNT(C1192:$C$1217)),"")</f>
        <v/>
      </c>
      <c r="I1192" s="89" t="str">
        <f t="shared" ca="1" si="116"/>
        <v/>
      </c>
    </row>
    <row r="1193" spans="1:9" x14ac:dyDescent="0.25">
      <c r="A1193" s="31">
        <v>1176</v>
      </c>
      <c r="B1193" s="81" t="str">
        <f t="shared" ca="1" si="114"/>
        <v/>
      </c>
      <c r="C1193" s="82" t="str">
        <f t="shared" ca="1" si="115"/>
        <v/>
      </c>
      <c r="D1193" s="89" t="str">
        <f t="shared" ca="1" si="111"/>
        <v/>
      </c>
      <c r="E1193" s="90" t="str">
        <f ca="1">+IF(D1193&lt;&gt;"",D1193*VLOOKUP(YEAR($C1193),'Proyecciones DTF'!$B$4:$Y$112,3),"")</f>
        <v/>
      </c>
      <c r="F1193" s="90" t="str">
        <f t="shared" ca="1" si="112"/>
        <v/>
      </c>
      <c r="G1193" s="89" t="str">
        <f t="shared" ca="1" si="113"/>
        <v/>
      </c>
      <c r="H1193" s="90" t="str">
        <f ca="1">+IF(G1193&lt;&gt;"",G1193/(COUNT(C1193:$C$1217)),"")</f>
        <v/>
      </c>
      <c r="I1193" s="89" t="str">
        <f t="shared" ca="1" si="116"/>
        <v/>
      </c>
    </row>
    <row r="1194" spans="1:9" x14ac:dyDescent="0.25">
      <c r="A1194" s="31">
        <v>1177</v>
      </c>
      <c r="B1194" s="81" t="str">
        <f t="shared" ca="1" si="114"/>
        <v/>
      </c>
      <c r="C1194" s="82" t="str">
        <f t="shared" ca="1" si="115"/>
        <v/>
      </c>
      <c r="D1194" s="89" t="str">
        <f t="shared" ca="1" si="111"/>
        <v/>
      </c>
      <c r="E1194" s="90" t="str">
        <f ca="1">+IF(D1194&lt;&gt;"",D1194*VLOOKUP(YEAR($C1194),'Proyecciones DTF'!$B$4:$Y$112,3),"")</f>
        <v/>
      </c>
      <c r="F1194" s="90" t="str">
        <f t="shared" ca="1" si="112"/>
        <v/>
      </c>
      <c r="G1194" s="89" t="str">
        <f t="shared" ca="1" si="113"/>
        <v/>
      </c>
      <c r="H1194" s="90" t="str">
        <f ca="1">+IF(G1194&lt;&gt;"",G1194/(COUNT(C1194:$C$1217)),"")</f>
        <v/>
      </c>
      <c r="I1194" s="89" t="str">
        <f t="shared" ca="1" si="116"/>
        <v/>
      </c>
    </row>
    <row r="1195" spans="1:9" x14ac:dyDescent="0.25">
      <c r="A1195" s="31">
        <v>1178</v>
      </c>
      <c r="B1195" s="81" t="str">
        <f t="shared" ca="1" si="114"/>
        <v/>
      </c>
      <c r="C1195" s="82" t="str">
        <f t="shared" ca="1" si="115"/>
        <v/>
      </c>
      <c r="D1195" s="89" t="str">
        <f t="shared" ca="1" si="111"/>
        <v/>
      </c>
      <c r="E1195" s="90" t="str">
        <f ca="1">+IF(D1195&lt;&gt;"",D1195*VLOOKUP(YEAR($C1195),'Proyecciones DTF'!$B$4:$Y$112,3),"")</f>
        <v/>
      </c>
      <c r="F1195" s="90" t="str">
        <f t="shared" ca="1" si="112"/>
        <v/>
      </c>
      <c r="G1195" s="89" t="str">
        <f t="shared" ca="1" si="113"/>
        <v/>
      </c>
      <c r="H1195" s="90" t="str">
        <f ca="1">+IF(G1195&lt;&gt;"",G1195/(COUNT(C1195:$C$1217)),"")</f>
        <v/>
      </c>
      <c r="I1195" s="89" t="str">
        <f t="shared" ca="1" si="116"/>
        <v/>
      </c>
    </row>
    <row r="1196" spans="1:9" x14ac:dyDescent="0.25">
      <c r="A1196" s="31">
        <v>1179</v>
      </c>
      <c r="B1196" s="81" t="str">
        <f t="shared" ca="1" si="114"/>
        <v/>
      </c>
      <c r="C1196" s="82" t="str">
        <f t="shared" ca="1" si="115"/>
        <v/>
      </c>
      <c r="D1196" s="89" t="str">
        <f t="shared" ca="1" si="111"/>
        <v/>
      </c>
      <c r="E1196" s="90" t="str">
        <f ca="1">+IF(D1196&lt;&gt;"",D1196*VLOOKUP(YEAR($C1196),'Proyecciones DTF'!$B$4:$Y$112,3),"")</f>
        <v/>
      </c>
      <c r="F1196" s="90" t="str">
        <f t="shared" ca="1" si="112"/>
        <v/>
      </c>
      <c r="G1196" s="89" t="str">
        <f t="shared" ca="1" si="113"/>
        <v/>
      </c>
      <c r="H1196" s="90" t="str">
        <f ca="1">+IF(G1196&lt;&gt;"",G1196/(COUNT(C1196:$C$1217)),"")</f>
        <v/>
      </c>
      <c r="I1196" s="89" t="str">
        <f t="shared" ca="1" si="116"/>
        <v/>
      </c>
    </row>
    <row r="1197" spans="1:9" x14ac:dyDescent="0.25">
      <c r="A1197" s="31">
        <v>1180</v>
      </c>
      <c r="B1197" s="81" t="str">
        <f t="shared" ca="1" si="114"/>
        <v/>
      </c>
      <c r="C1197" s="82" t="str">
        <f t="shared" ca="1" si="115"/>
        <v/>
      </c>
      <c r="D1197" s="89" t="str">
        <f t="shared" ca="1" si="111"/>
        <v/>
      </c>
      <c r="E1197" s="90" t="str">
        <f ca="1">+IF(D1197&lt;&gt;"",D1197*VLOOKUP(YEAR($C1197),'Proyecciones DTF'!$B$4:$Y$112,3),"")</f>
        <v/>
      </c>
      <c r="F1197" s="90" t="str">
        <f t="shared" ca="1" si="112"/>
        <v/>
      </c>
      <c r="G1197" s="89" t="str">
        <f t="shared" ca="1" si="113"/>
        <v/>
      </c>
      <c r="H1197" s="90" t="str">
        <f ca="1">+IF(G1197&lt;&gt;"",G1197/(COUNT(C1197:$C$1217)),"")</f>
        <v/>
      </c>
      <c r="I1197" s="89" t="str">
        <f t="shared" ca="1" si="116"/>
        <v/>
      </c>
    </row>
    <row r="1198" spans="1:9" x14ac:dyDescent="0.25">
      <c r="A1198" s="31">
        <v>1181</v>
      </c>
      <c r="B1198" s="81" t="str">
        <f t="shared" ca="1" si="114"/>
        <v/>
      </c>
      <c r="C1198" s="82" t="str">
        <f t="shared" ca="1" si="115"/>
        <v/>
      </c>
      <c r="D1198" s="89" t="str">
        <f t="shared" ca="1" si="111"/>
        <v/>
      </c>
      <c r="E1198" s="90" t="str">
        <f ca="1">+IF(D1198&lt;&gt;"",D1198*VLOOKUP(YEAR($C1198),'Proyecciones DTF'!$B$4:$Y$112,3),"")</f>
        <v/>
      </c>
      <c r="F1198" s="90" t="str">
        <f t="shared" ca="1" si="112"/>
        <v/>
      </c>
      <c r="G1198" s="89" t="str">
        <f t="shared" ca="1" si="113"/>
        <v/>
      </c>
      <c r="H1198" s="90" t="str">
        <f ca="1">+IF(G1198&lt;&gt;"",G1198/(COUNT(C1198:$C$1217)),"")</f>
        <v/>
      </c>
      <c r="I1198" s="89" t="str">
        <f t="shared" ca="1" si="116"/>
        <v/>
      </c>
    </row>
    <row r="1199" spans="1:9" x14ac:dyDescent="0.25">
      <c r="A1199" s="31">
        <v>1182</v>
      </c>
      <c r="B1199" s="81" t="str">
        <f t="shared" ca="1" si="114"/>
        <v/>
      </c>
      <c r="C1199" s="82" t="str">
        <f t="shared" ca="1" si="115"/>
        <v/>
      </c>
      <c r="D1199" s="89" t="str">
        <f t="shared" ca="1" si="111"/>
        <v/>
      </c>
      <c r="E1199" s="90" t="str">
        <f ca="1">+IF(D1199&lt;&gt;"",D1199*VLOOKUP(YEAR($C1199),'Proyecciones DTF'!$B$4:$Y$112,3),"")</f>
        <v/>
      </c>
      <c r="F1199" s="90" t="str">
        <f t="shared" ca="1" si="112"/>
        <v/>
      </c>
      <c r="G1199" s="89" t="str">
        <f t="shared" ca="1" si="113"/>
        <v/>
      </c>
      <c r="H1199" s="90" t="str">
        <f ca="1">+IF(G1199&lt;&gt;"",G1199/(COUNT(C1199:$C$1217)),"")</f>
        <v/>
      </c>
      <c r="I1199" s="89" t="str">
        <f t="shared" ca="1" si="116"/>
        <v/>
      </c>
    </row>
    <row r="1200" spans="1:9" x14ac:dyDescent="0.25">
      <c r="A1200" s="31">
        <v>1183</v>
      </c>
      <c r="B1200" s="81" t="str">
        <f t="shared" ca="1" si="114"/>
        <v/>
      </c>
      <c r="C1200" s="82" t="str">
        <f t="shared" ca="1" si="115"/>
        <v/>
      </c>
      <c r="D1200" s="89" t="str">
        <f t="shared" ca="1" si="111"/>
        <v/>
      </c>
      <c r="E1200" s="90" t="str">
        <f ca="1">+IF(D1200&lt;&gt;"",D1200*VLOOKUP(YEAR($C1200),'Proyecciones DTF'!$B$4:$Y$112,3),"")</f>
        <v/>
      </c>
      <c r="F1200" s="90" t="str">
        <f t="shared" ca="1" si="112"/>
        <v/>
      </c>
      <c r="G1200" s="89" t="str">
        <f t="shared" ca="1" si="113"/>
        <v/>
      </c>
      <c r="H1200" s="90" t="str">
        <f ca="1">+IF(G1200&lt;&gt;"",G1200/(COUNT(C1200:$C$1217)),"")</f>
        <v/>
      </c>
      <c r="I1200" s="89" t="str">
        <f t="shared" ca="1" si="116"/>
        <v/>
      </c>
    </row>
    <row r="1201" spans="1:9" x14ac:dyDescent="0.25">
      <c r="A1201" s="31">
        <v>1184</v>
      </c>
      <c r="B1201" s="81" t="str">
        <f t="shared" ca="1" si="114"/>
        <v/>
      </c>
      <c r="C1201" s="82" t="str">
        <f t="shared" ca="1" si="115"/>
        <v/>
      </c>
      <c r="D1201" s="89" t="str">
        <f t="shared" ca="1" si="111"/>
        <v/>
      </c>
      <c r="E1201" s="90" t="str">
        <f ca="1">+IF(D1201&lt;&gt;"",D1201*VLOOKUP(YEAR($C1201),'Proyecciones DTF'!$B$4:$Y$112,3),"")</f>
        <v/>
      </c>
      <c r="F1201" s="90" t="str">
        <f t="shared" ca="1" si="112"/>
        <v/>
      </c>
      <c r="G1201" s="89" t="str">
        <f t="shared" ca="1" si="113"/>
        <v/>
      </c>
      <c r="H1201" s="90" t="str">
        <f ca="1">+IF(G1201&lt;&gt;"",G1201/(COUNT(C1201:$C$1217)),"")</f>
        <v/>
      </c>
      <c r="I1201" s="89" t="str">
        <f t="shared" ca="1" si="116"/>
        <v/>
      </c>
    </row>
    <row r="1202" spans="1:9" x14ac:dyDescent="0.25">
      <c r="A1202" s="31">
        <v>1185</v>
      </c>
      <c r="B1202" s="81" t="str">
        <f t="shared" ca="1" si="114"/>
        <v/>
      </c>
      <c r="C1202" s="82" t="str">
        <f t="shared" ca="1" si="115"/>
        <v/>
      </c>
      <c r="D1202" s="89" t="str">
        <f t="shared" ca="1" si="111"/>
        <v/>
      </c>
      <c r="E1202" s="90" t="str">
        <f ca="1">+IF(D1202&lt;&gt;"",D1202*VLOOKUP(YEAR($C1202),'Proyecciones DTF'!$B$4:$Y$112,3),"")</f>
        <v/>
      </c>
      <c r="F1202" s="90" t="str">
        <f t="shared" ca="1" si="112"/>
        <v/>
      </c>
      <c r="G1202" s="89" t="str">
        <f t="shared" ca="1" si="113"/>
        <v/>
      </c>
      <c r="H1202" s="90" t="str">
        <f ca="1">+IF(G1202&lt;&gt;"",G1202/(COUNT(C1202:$C$1217)),"")</f>
        <v/>
      </c>
      <c r="I1202" s="89" t="str">
        <f t="shared" ca="1" si="116"/>
        <v/>
      </c>
    </row>
    <row r="1203" spans="1:9" x14ac:dyDescent="0.25">
      <c r="A1203" s="31">
        <v>1186</v>
      </c>
      <c r="B1203" s="81" t="str">
        <f t="shared" ca="1" si="114"/>
        <v/>
      </c>
      <c r="C1203" s="82" t="str">
        <f t="shared" ca="1" si="115"/>
        <v/>
      </c>
      <c r="D1203" s="89" t="str">
        <f t="shared" ca="1" si="111"/>
        <v/>
      </c>
      <c r="E1203" s="90" t="str">
        <f ca="1">+IF(D1203&lt;&gt;"",D1203*VLOOKUP(YEAR($C1203),'Proyecciones DTF'!$B$4:$Y$112,3),"")</f>
        <v/>
      </c>
      <c r="F1203" s="90" t="str">
        <f t="shared" ca="1" si="112"/>
        <v/>
      </c>
      <c r="G1203" s="89" t="str">
        <f t="shared" ca="1" si="113"/>
        <v/>
      </c>
      <c r="H1203" s="90" t="str">
        <f ca="1">+IF(G1203&lt;&gt;"",G1203/(COUNT(C1203:$C$1217)),"")</f>
        <v/>
      </c>
      <c r="I1203" s="89" t="str">
        <f t="shared" ca="1" si="116"/>
        <v/>
      </c>
    </row>
    <row r="1204" spans="1:9" x14ac:dyDescent="0.25">
      <c r="A1204" s="31">
        <v>1187</v>
      </c>
      <c r="B1204" s="81" t="str">
        <f t="shared" ca="1" si="114"/>
        <v/>
      </c>
      <c r="C1204" s="82" t="str">
        <f t="shared" ca="1" si="115"/>
        <v/>
      </c>
      <c r="D1204" s="89" t="str">
        <f t="shared" ca="1" si="111"/>
        <v/>
      </c>
      <c r="E1204" s="90" t="str">
        <f ca="1">+IF(D1204&lt;&gt;"",D1204*VLOOKUP(YEAR($C1204),'Proyecciones DTF'!$B$4:$Y$112,3),"")</f>
        <v/>
      </c>
      <c r="F1204" s="90" t="str">
        <f t="shared" ca="1" si="112"/>
        <v/>
      </c>
      <c r="G1204" s="89" t="str">
        <f t="shared" ca="1" si="113"/>
        <v/>
      </c>
      <c r="H1204" s="90" t="str">
        <f ca="1">+IF(G1204&lt;&gt;"",G1204/(COUNT(C1204:$C$1217)),"")</f>
        <v/>
      </c>
      <c r="I1204" s="89" t="str">
        <f t="shared" ca="1" si="116"/>
        <v/>
      </c>
    </row>
    <row r="1205" spans="1:9" x14ac:dyDescent="0.25">
      <c r="A1205" s="31">
        <v>1188</v>
      </c>
      <c r="B1205" s="81" t="str">
        <f t="shared" ca="1" si="114"/>
        <v/>
      </c>
      <c r="C1205" s="82" t="str">
        <f t="shared" ca="1" si="115"/>
        <v/>
      </c>
      <c r="D1205" s="89" t="str">
        <f t="shared" ca="1" si="111"/>
        <v/>
      </c>
      <c r="E1205" s="90" t="str">
        <f ca="1">+IF(D1205&lt;&gt;"",D1205*VLOOKUP(YEAR($C1205),'Proyecciones DTF'!$B$4:$Y$112,3),"")</f>
        <v/>
      </c>
      <c r="F1205" s="90" t="str">
        <f t="shared" ca="1" si="112"/>
        <v/>
      </c>
      <c r="G1205" s="89" t="str">
        <f t="shared" ca="1" si="113"/>
        <v/>
      </c>
      <c r="H1205" s="90" t="str">
        <f ca="1">+IF(G1205&lt;&gt;"",G1205/(COUNT(C1205:$C$1217)),"")</f>
        <v/>
      </c>
      <c r="I1205" s="89" t="str">
        <f t="shared" ca="1" si="116"/>
        <v/>
      </c>
    </row>
    <row r="1206" spans="1:9" x14ac:dyDescent="0.25">
      <c r="A1206" s="31">
        <v>1189</v>
      </c>
      <c r="B1206" s="81" t="str">
        <f t="shared" ca="1" si="114"/>
        <v/>
      </c>
      <c r="C1206" s="82" t="str">
        <f t="shared" ca="1" si="115"/>
        <v/>
      </c>
      <c r="D1206" s="89" t="str">
        <f t="shared" ca="1" si="111"/>
        <v/>
      </c>
      <c r="E1206" s="90" t="str">
        <f ca="1">+IF(D1206&lt;&gt;"",D1206*VLOOKUP(YEAR($C1206),'Proyecciones DTF'!$B$4:$Y$112,3),"")</f>
        <v/>
      </c>
      <c r="F1206" s="90" t="str">
        <f t="shared" ca="1" si="112"/>
        <v/>
      </c>
      <c r="G1206" s="89" t="str">
        <f t="shared" ca="1" si="113"/>
        <v/>
      </c>
      <c r="H1206" s="90" t="str">
        <f ca="1">+IF(G1206&lt;&gt;"",G1206/(COUNT(C1206:$C$1217)),"")</f>
        <v/>
      </c>
      <c r="I1206" s="89" t="str">
        <f t="shared" ca="1" si="116"/>
        <v/>
      </c>
    </row>
    <row r="1207" spans="1:9" x14ac:dyDescent="0.25">
      <c r="A1207" s="31">
        <v>1190</v>
      </c>
      <c r="B1207" s="81" t="str">
        <f t="shared" ca="1" si="114"/>
        <v/>
      </c>
      <c r="C1207" s="82" t="str">
        <f t="shared" ca="1" si="115"/>
        <v/>
      </c>
      <c r="D1207" s="89" t="str">
        <f t="shared" ca="1" si="111"/>
        <v/>
      </c>
      <c r="E1207" s="90" t="str">
        <f ca="1">+IF(D1207&lt;&gt;"",D1207*VLOOKUP(YEAR($C1207),'Proyecciones DTF'!$B$4:$Y$112,3),"")</f>
        <v/>
      </c>
      <c r="F1207" s="90" t="str">
        <f t="shared" ca="1" si="112"/>
        <v/>
      </c>
      <c r="G1207" s="89" t="str">
        <f t="shared" ca="1" si="113"/>
        <v/>
      </c>
      <c r="H1207" s="90" t="str">
        <f ca="1">+IF(G1207&lt;&gt;"",G1207/(COUNT(C1207:$C$1217)),"")</f>
        <v/>
      </c>
      <c r="I1207" s="89" t="str">
        <f t="shared" ca="1" si="116"/>
        <v/>
      </c>
    </row>
    <row r="1208" spans="1:9" x14ac:dyDescent="0.25">
      <c r="A1208" s="31">
        <v>1191</v>
      </c>
      <c r="B1208" s="81" t="str">
        <f t="shared" ca="1" si="114"/>
        <v/>
      </c>
      <c r="C1208" s="82" t="str">
        <f t="shared" ca="1" si="115"/>
        <v/>
      </c>
      <c r="D1208" s="89" t="str">
        <f t="shared" ca="1" si="111"/>
        <v/>
      </c>
      <c r="E1208" s="90" t="str">
        <f ca="1">+IF(D1208&lt;&gt;"",D1208*VLOOKUP(YEAR($C1208),'Proyecciones DTF'!$B$4:$Y$112,3),"")</f>
        <v/>
      </c>
      <c r="F1208" s="90" t="str">
        <f t="shared" ca="1" si="112"/>
        <v/>
      </c>
      <c r="G1208" s="89" t="str">
        <f t="shared" ca="1" si="113"/>
        <v/>
      </c>
      <c r="H1208" s="90" t="str">
        <f ca="1">+IF(G1208&lt;&gt;"",G1208/(COUNT(C1208:$C$1217)),"")</f>
        <v/>
      </c>
      <c r="I1208" s="89" t="str">
        <f t="shared" ca="1" si="116"/>
        <v/>
      </c>
    </row>
    <row r="1209" spans="1:9" x14ac:dyDescent="0.25">
      <c r="A1209" s="31">
        <v>1192</v>
      </c>
      <c r="B1209" s="81" t="str">
        <f t="shared" ca="1" si="114"/>
        <v/>
      </c>
      <c r="C1209" s="82" t="str">
        <f t="shared" ca="1" si="115"/>
        <v/>
      </c>
      <c r="D1209" s="89" t="str">
        <f t="shared" ca="1" si="111"/>
        <v/>
      </c>
      <c r="E1209" s="90" t="str">
        <f ca="1">+IF(D1209&lt;&gt;"",D1209*VLOOKUP(YEAR($C1209),'Proyecciones DTF'!$B$4:$Y$112,3),"")</f>
        <v/>
      </c>
      <c r="F1209" s="90" t="str">
        <f t="shared" ca="1" si="112"/>
        <v/>
      </c>
      <c r="G1209" s="89" t="str">
        <f t="shared" ca="1" si="113"/>
        <v/>
      </c>
      <c r="H1209" s="90" t="str">
        <f ca="1">+IF(G1209&lt;&gt;"",G1209/(COUNT(C1209:$C$1217)),"")</f>
        <v/>
      </c>
      <c r="I1209" s="89" t="str">
        <f t="shared" ca="1" si="116"/>
        <v/>
      </c>
    </row>
    <row r="1210" spans="1:9" x14ac:dyDescent="0.25">
      <c r="A1210" s="31">
        <v>1193</v>
      </c>
      <c r="B1210" s="81" t="str">
        <f t="shared" ca="1" si="114"/>
        <v/>
      </c>
      <c r="C1210" s="82" t="str">
        <f t="shared" ca="1" si="115"/>
        <v/>
      </c>
      <c r="D1210" s="89" t="str">
        <f t="shared" ca="1" si="111"/>
        <v/>
      </c>
      <c r="E1210" s="90" t="str">
        <f ca="1">+IF(D1210&lt;&gt;"",D1210*VLOOKUP(YEAR($C1210),'Proyecciones DTF'!$B$4:$Y$112,3),"")</f>
        <v/>
      </c>
      <c r="F1210" s="90" t="str">
        <f t="shared" ca="1" si="112"/>
        <v/>
      </c>
      <c r="G1210" s="89" t="str">
        <f t="shared" ca="1" si="113"/>
        <v/>
      </c>
      <c r="H1210" s="90" t="str">
        <f ca="1">+IF(G1210&lt;&gt;"",G1210/(COUNT(C1210:$C$1217)),"")</f>
        <v/>
      </c>
      <c r="I1210" s="89" t="str">
        <f t="shared" ca="1" si="116"/>
        <v/>
      </c>
    </row>
    <row r="1211" spans="1:9" x14ac:dyDescent="0.25">
      <c r="A1211" s="31">
        <v>1194</v>
      </c>
      <c r="B1211" s="81" t="str">
        <f t="shared" ca="1" si="114"/>
        <v/>
      </c>
      <c r="C1211" s="82" t="str">
        <f t="shared" ca="1" si="115"/>
        <v/>
      </c>
      <c r="D1211" s="89" t="str">
        <f t="shared" ca="1" si="111"/>
        <v/>
      </c>
      <c r="E1211" s="90" t="str">
        <f ca="1">+IF(D1211&lt;&gt;"",D1211*VLOOKUP(YEAR($C1211),'Proyecciones DTF'!$B$4:$Y$112,3),"")</f>
        <v/>
      </c>
      <c r="F1211" s="90" t="str">
        <f t="shared" ca="1" si="112"/>
        <v/>
      </c>
      <c r="G1211" s="89" t="str">
        <f t="shared" ca="1" si="113"/>
        <v/>
      </c>
      <c r="H1211" s="90" t="str">
        <f ca="1">+IF(G1211&lt;&gt;"",G1211/(COUNT(C1211:$C$1217)),"")</f>
        <v/>
      </c>
      <c r="I1211" s="89" t="str">
        <f t="shared" ca="1" si="116"/>
        <v/>
      </c>
    </row>
    <row r="1212" spans="1:9" x14ac:dyDescent="0.25">
      <c r="A1212" s="31">
        <v>1195</v>
      </c>
      <c r="B1212" s="81" t="str">
        <f t="shared" ca="1" si="114"/>
        <v/>
      </c>
      <c r="C1212" s="82" t="str">
        <f t="shared" ca="1" si="115"/>
        <v/>
      </c>
      <c r="D1212" s="89" t="str">
        <f t="shared" ca="1" si="111"/>
        <v/>
      </c>
      <c r="E1212" s="90" t="str">
        <f ca="1">+IF(D1212&lt;&gt;"",D1212*VLOOKUP(YEAR($C1212),'Proyecciones DTF'!$B$4:$Y$112,3),"")</f>
        <v/>
      </c>
      <c r="F1212" s="90" t="str">
        <f t="shared" ca="1" si="112"/>
        <v/>
      </c>
      <c r="G1212" s="89" t="str">
        <f t="shared" ca="1" si="113"/>
        <v/>
      </c>
      <c r="H1212" s="90" t="str">
        <f ca="1">+IF(G1212&lt;&gt;"",G1212/(COUNT(C1212:$C$1217)),"")</f>
        <v/>
      </c>
      <c r="I1212" s="89" t="str">
        <f t="shared" ca="1" si="116"/>
        <v/>
      </c>
    </row>
    <row r="1213" spans="1:9" x14ac:dyDescent="0.25">
      <c r="A1213" s="31">
        <v>1196</v>
      </c>
      <c r="B1213" s="81" t="str">
        <f t="shared" ca="1" si="114"/>
        <v/>
      </c>
      <c r="C1213" s="82" t="str">
        <f t="shared" ca="1" si="115"/>
        <v/>
      </c>
      <c r="D1213" s="89" t="str">
        <f t="shared" ca="1" si="111"/>
        <v/>
      </c>
      <c r="E1213" s="90" t="str">
        <f ca="1">+IF(D1213&lt;&gt;"",D1213*VLOOKUP(YEAR($C1213),'Proyecciones DTF'!$B$4:$Y$112,3),"")</f>
        <v/>
      </c>
      <c r="F1213" s="90" t="str">
        <f t="shared" ca="1" si="112"/>
        <v/>
      </c>
      <c r="G1213" s="89" t="str">
        <f t="shared" ca="1" si="113"/>
        <v/>
      </c>
      <c r="H1213" s="90" t="str">
        <f ca="1">+IF(G1213&lt;&gt;"",G1213/(COUNT(C1213:$C$1217)),"")</f>
        <v/>
      </c>
      <c r="I1213" s="89" t="str">
        <f t="shared" ca="1" si="116"/>
        <v/>
      </c>
    </row>
    <row r="1214" spans="1:9" x14ac:dyDescent="0.25">
      <c r="A1214" s="31">
        <v>1197</v>
      </c>
      <c r="B1214" s="81" t="str">
        <f t="shared" ca="1" si="114"/>
        <v/>
      </c>
      <c r="C1214" s="82" t="str">
        <f t="shared" ca="1" si="115"/>
        <v/>
      </c>
      <c r="D1214" s="89" t="str">
        <f t="shared" ca="1" si="111"/>
        <v/>
      </c>
      <c r="E1214" s="90" t="str">
        <f ca="1">+IF(D1214&lt;&gt;"",D1214*VLOOKUP(YEAR($C1214),'Proyecciones DTF'!$B$4:$Y$112,3),"")</f>
        <v/>
      </c>
      <c r="F1214" s="90" t="str">
        <f t="shared" ca="1" si="112"/>
        <v/>
      </c>
      <c r="G1214" s="89" t="str">
        <f t="shared" ca="1" si="113"/>
        <v/>
      </c>
      <c r="H1214" s="90" t="str">
        <f ca="1">+IF(G1214&lt;&gt;"",G1214/(COUNT(C1214:$C$1217)),"")</f>
        <v/>
      </c>
      <c r="I1214" s="89" t="str">
        <f t="shared" ca="1" si="116"/>
        <v/>
      </c>
    </row>
    <row r="1215" spans="1:9" x14ac:dyDescent="0.25">
      <c r="A1215" s="31">
        <v>1198</v>
      </c>
      <c r="B1215" s="81" t="str">
        <f t="shared" ca="1" si="114"/>
        <v/>
      </c>
      <c r="C1215" s="82" t="str">
        <f t="shared" ca="1" si="115"/>
        <v/>
      </c>
      <c r="D1215" s="89" t="str">
        <f t="shared" ca="1" si="111"/>
        <v/>
      </c>
      <c r="E1215" s="90" t="str">
        <f ca="1">+IF(D1215&lt;&gt;"",D1215*VLOOKUP(YEAR($C1215),'Proyecciones DTF'!$B$4:$Y$112,3),"")</f>
        <v/>
      </c>
      <c r="F1215" s="90" t="str">
        <f t="shared" ca="1" si="112"/>
        <v/>
      </c>
      <c r="G1215" s="89" t="str">
        <f t="shared" ca="1" si="113"/>
        <v/>
      </c>
      <c r="H1215" s="90" t="str">
        <f ca="1">+IF(G1215&lt;&gt;"",G1215/(COUNT(C1215:$C$1217)),"")</f>
        <v/>
      </c>
      <c r="I1215" s="89" t="str">
        <f t="shared" ca="1" si="116"/>
        <v/>
      </c>
    </row>
    <row r="1216" spans="1:9" x14ac:dyDescent="0.25">
      <c r="A1216" s="31">
        <v>1199</v>
      </c>
      <c r="B1216" s="81" t="str">
        <f t="shared" ca="1" si="114"/>
        <v/>
      </c>
      <c r="C1216" s="82" t="str">
        <f t="shared" ca="1" si="115"/>
        <v/>
      </c>
      <c r="D1216" s="89" t="str">
        <f t="shared" ca="1" si="111"/>
        <v/>
      </c>
      <c r="E1216" s="90" t="str">
        <f ca="1">+IF(D1216&lt;&gt;"",D1216*VLOOKUP(YEAR($C1216),'Proyecciones DTF'!$B$4:$Y$112,3),"")</f>
        <v/>
      </c>
      <c r="F1216" s="90" t="str">
        <f t="shared" ca="1" si="112"/>
        <v/>
      </c>
      <c r="G1216" s="89" t="str">
        <f t="shared" ca="1" si="113"/>
        <v/>
      </c>
      <c r="H1216" s="90" t="str">
        <f ca="1">+IF(G1216&lt;&gt;"",G1216/(COUNT(C1216:$C$1217)),"")</f>
        <v/>
      </c>
      <c r="I1216" s="89" t="str">
        <f t="shared" ca="1" si="116"/>
        <v/>
      </c>
    </row>
    <row r="1217" spans="1:9" x14ac:dyDescent="0.25">
      <c r="A1217" s="31">
        <v>1200</v>
      </c>
      <c r="B1217" s="81" t="str">
        <f t="shared" ca="1" si="114"/>
        <v/>
      </c>
      <c r="C1217" s="82" t="str">
        <f t="shared" ca="1" si="115"/>
        <v/>
      </c>
      <c r="D1217" s="89" t="str">
        <f t="shared" ca="1" si="111"/>
        <v/>
      </c>
      <c r="E1217" s="90" t="str">
        <f ca="1">+IF(D1217&lt;&gt;"",D1217*VLOOKUP(YEAR($C1217),'Proyecciones DTF'!$B$4:$Y$112,3),"")</f>
        <v/>
      </c>
      <c r="F1217" s="90" t="str">
        <f t="shared" ca="1" si="112"/>
        <v/>
      </c>
      <c r="G1217" s="89" t="str">
        <f t="shared" ca="1" si="113"/>
        <v/>
      </c>
      <c r="H1217" s="90" t="str">
        <f ca="1">+IF(G1217&lt;&gt;"",G1217/(COUNT(C1217:$C$1217)),"")</f>
        <v/>
      </c>
      <c r="I1217" s="89" t="str">
        <f t="shared" ca="1" si="116"/>
        <v/>
      </c>
    </row>
    <row r="1218" spans="1:9" x14ac:dyDescent="0.25">
      <c r="B1218" s="81"/>
      <c r="C1218" s="82"/>
      <c r="D1218" s="89"/>
      <c r="E1218" s="90"/>
      <c r="F1218" s="90"/>
      <c r="G1218" s="89"/>
      <c r="H1218" s="90"/>
      <c r="I1218" s="89"/>
    </row>
    <row r="1219" spans="1:9" x14ac:dyDescent="0.25">
      <c r="B1219" s="81"/>
      <c r="C1219" s="82"/>
      <c r="D1219" s="89"/>
      <c r="E1219" s="90"/>
      <c r="F1219" s="90"/>
      <c r="G1219" s="89"/>
      <c r="H1219" s="90"/>
      <c r="I1219" s="89"/>
    </row>
    <row r="1220" spans="1:9" x14ac:dyDescent="0.25">
      <c r="B1220" s="81"/>
      <c r="C1220" s="82"/>
      <c r="D1220" s="89"/>
      <c r="E1220" s="90"/>
      <c r="F1220" s="90"/>
      <c r="G1220" s="89"/>
      <c r="H1220" s="90"/>
      <c r="I1220" s="89"/>
    </row>
    <row r="1221" spans="1:9" x14ac:dyDescent="0.25">
      <c r="B1221" s="81"/>
      <c r="C1221" s="82"/>
      <c r="D1221" s="89"/>
      <c r="E1221" s="90"/>
      <c r="F1221" s="90"/>
      <c r="G1221" s="89"/>
      <c r="H1221" s="90"/>
      <c r="I1221" s="89"/>
    </row>
    <row r="1222" spans="1:9" x14ac:dyDescent="0.25">
      <c r="B1222" s="81"/>
      <c r="C1222" s="82"/>
      <c r="D1222" s="89"/>
      <c r="E1222" s="90"/>
      <c r="F1222" s="90"/>
      <c r="G1222" s="89"/>
      <c r="H1222" s="90"/>
      <c r="I1222" s="89"/>
    </row>
    <row r="1223" spans="1:9" x14ac:dyDescent="0.25">
      <c r="B1223" s="81"/>
      <c r="C1223" s="82"/>
      <c r="D1223" s="89"/>
      <c r="E1223" s="90"/>
      <c r="F1223" s="90"/>
      <c r="G1223" s="89"/>
      <c r="H1223" s="90"/>
      <c r="I1223" s="89"/>
    </row>
    <row r="1224" spans="1:9" x14ac:dyDescent="0.25">
      <c r="B1224" s="81"/>
      <c r="C1224" s="82"/>
      <c r="D1224" s="89"/>
      <c r="E1224" s="90"/>
      <c r="F1224" s="90"/>
      <c r="G1224" s="89"/>
      <c r="H1224" s="90"/>
      <c r="I1224" s="89"/>
    </row>
    <row r="1225" spans="1:9" x14ac:dyDescent="0.25">
      <c r="B1225" s="81"/>
      <c r="C1225" s="82"/>
      <c r="D1225" s="89"/>
      <c r="E1225" s="90"/>
      <c r="F1225" s="90"/>
      <c r="G1225" s="89"/>
      <c r="H1225" s="90"/>
      <c r="I1225" s="89"/>
    </row>
    <row r="1226" spans="1:9" x14ac:dyDescent="0.25">
      <c r="B1226" s="81"/>
      <c r="C1226" s="82"/>
      <c r="D1226" s="89"/>
      <c r="E1226" s="90"/>
      <c r="F1226" s="90"/>
      <c r="G1226" s="89"/>
      <c r="H1226" s="90"/>
      <c r="I1226" s="89"/>
    </row>
    <row r="1227" spans="1:9" x14ac:dyDescent="0.25">
      <c r="B1227" s="81"/>
      <c r="C1227" s="82"/>
      <c r="D1227" s="89"/>
      <c r="E1227" s="90"/>
      <c r="F1227" s="90"/>
      <c r="G1227" s="89"/>
      <c r="H1227" s="90"/>
      <c r="I1227" s="89"/>
    </row>
    <row r="1228" spans="1:9" x14ac:dyDescent="0.25">
      <c r="B1228" s="81"/>
      <c r="C1228" s="82"/>
      <c r="D1228" s="89"/>
      <c r="E1228" s="90"/>
      <c r="F1228" s="90"/>
      <c r="G1228" s="89"/>
      <c r="H1228" s="90"/>
      <c r="I1228" s="89"/>
    </row>
    <row r="1229" spans="1:9" x14ac:dyDescent="0.25">
      <c r="B1229" s="81"/>
      <c r="C1229" s="82"/>
      <c r="D1229" s="89"/>
      <c r="E1229" s="90"/>
      <c r="F1229" s="90"/>
      <c r="G1229" s="89"/>
      <c r="H1229" s="90"/>
      <c r="I1229" s="89"/>
    </row>
    <row r="1230" spans="1:9" x14ac:dyDescent="0.25">
      <c r="B1230" s="81"/>
      <c r="C1230" s="82"/>
      <c r="D1230" s="89"/>
      <c r="E1230" s="90"/>
      <c r="F1230" s="90"/>
      <c r="G1230" s="89"/>
      <c r="H1230" s="90"/>
      <c r="I1230" s="89"/>
    </row>
    <row r="1231" spans="1:9" x14ac:dyDescent="0.25">
      <c r="B1231" s="81"/>
      <c r="C1231" s="82"/>
      <c r="D1231" s="89"/>
      <c r="E1231" s="90"/>
      <c r="F1231" s="90"/>
      <c r="G1231" s="89"/>
      <c r="H1231" s="90"/>
      <c r="I1231" s="89"/>
    </row>
    <row r="1232" spans="1:9" x14ac:dyDescent="0.25">
      <c r="B1232" s="81"/>
      <c r="C1232" s="82"/>
      <c r="D1232" s="89"/>
      <c r="E1232" s="90"/>
      <c r="F1232" s="90"/>
      <c r="G1232" s="89"/>
      <c r="H1232" s="90"/>
      <c r="I1232" s="89"/>
    </row>
    <row r="1233" spans="2:9" x14ac:dyDescent="0.25">
      <c r="B1233" s="81"/>
      <c r="C1233" s="82"/>
      <c r="D1233" s="89"/>
      <c r="E1233" s="90"/>
      <c r="F1233" s="90"/>
      <c r="G1233" s="89"/>
      <c r="H1233" s="90"/>
      <c r="I1233" s="89"/>
    </row>
    <row r="1234" spans="2:9" x14ac:dyDescent="0.25">
      <c r="B1234" s="81"/>
      <c r="C1234" s="82"/>
      <c r="D1234" s="89"/>
      <c r="E1234" s="90"/>
      <c r="F1234" s="90"/>
      <c r="G1234" s="89"/>
      <c r="H1234" s="90"/>
      <c r="I1234" s="89"/>
    </row>
    <row r="1235" spans="2:9" x14ac:dyDescent="0.25">
      <c r="B1235" s="81"/>
      <c r="C1235" s="82"/>
      <c r="D1235" s="89"/>
      <c r="E1235" s="90"/>
      <c r="F1235" s="90"/>
      <c r="G1235" s="89"/>
      <c r="H1235" s="90"/>
      <c r="I1235" s="89"/>
    </row>
    <row r="1236" spans="2:9" x14ac:dyDescent="0.25">
      <c r="B1236" s="81"/>
      <c r="C1236" s="82"/>
      <c r="D1236" s="89"/>
      <c r="E1236" s="90"/>
      <c r="F1236" s="90"/>
      <c r="G1236" s="89"/>
      <c r="H1236" s="90"/>
      <c r="I1236" s="89"/>
    </row>
    <row r="1237" spans="2:9" x14ac:dyDescent="0.25">
      <c r="B1237" s="81"/>
      <c r="C1237" s="82"/>
      <c r="D1237" s="89"/>
      <c r="E1237" s="90"/>
      <c r="F1237" s="90"/>
      <c r="G1237" s="89"/>
      <c r="H1237" s="90"/>
      <c r="I1237" s="89"/>
    </row>
    <row r="1238" spans="2:9" x14ac:dyDescent="0.25">
      <c r="B1238" s="81"/>
      <c r="C1238" s="82"/>
      <c r="D1238" s="89"/>
      <c r="E1238" s="90"/>
      <c r="F1238" s="90"/>
      <c r="G1238" s="89"/>
      <c r="H1238" s="90"/>
      <c r="I1238" s="89"/>
    </row>
    <row r="1239" spans="2:9" x14ac:dyDescent="0.25">
      <c r="B1239" s="81"/>
      <c r="C1239" s="82"/>
      <c r="D1239" s="89"/>
      <c r="E1239" s="90"/>
      <c r="F1239" s="90"/>
      <c r="G1239" s="89"/>
      <c r="H1239" s="90"/>
      <c r="I1239" s="89"/>
    </row>
    <row r="1240" spans="2:9" x14ac:dyDescent="0.25">
      <c r="B1240" s="81"/>
      <c r="C1240" s="82"/>
      <c r="D1240" s="89"/>
      <c r="E1240" s="90"/>
      <c r="F1240" s="90"/>
      <c r="G1240" s="89"/>
      <c r="H1240" s="90"/>
      <c r="I1240" s="89"/>
    </row>
    <row r="1241" spans="2:9" x14ac:dyDescent="0.25">
      <c r="B1241" s="81"/>
      <c r="C1241" s="82"/>
      <c r="D1241" s="89"/>
      <c r="E1241" s="90"/>
      <c r="F1241" s="90"/>
      <c r="G1241" s="89"/>
      <c r="H1241" s="90"/>
      <c r="I1241" s="89"/>
    </row>
    <row r="1242" spans="2:9" x14ac:dyDescent="0.25">
      <c r="B1242" s="81"/>
      <c r="C1242" s="82"/>
      <c r="D1242" s="89"/>
      <c r="E1242" s="90"/>
      <c r="F1242" s="90"/>
      <c r="G1242" s="89"/>
      <c r="H1242" s="90"/>
      <c r="I1242" s="89"/>
    </row>
    <row r="1243" spans="2:9" x14ac:dyDescent="0.25">
      <c r="B1243" s="81"/>
      <c r="C1243" s="82"/>
      <c r="D1243" s="89"/>
      <c r="E1243" s="90"/>
      <c r="F1243" s="90"/>
      <c r="G1243" s="89"/>
      <c r="H1243" s="90"/>
      <c r="I1243" s="89"/>
    </row>
    <row r="1244" spans="2:9" x14ac:dyDescent="0.25">
      <c r="B1244" s="81"/>
      <c r="C1244" s="82"/>
      <c r="D1244" s="89"/>
      <c r="E1244" s="90"/>
      <c r="F1244" s="90"/>
      <c r="G1244" s="89"/>
      <c r="H1244" s="90"/>
      <c r="I1244" s="89"/>
    </row>
    <row r="1245" spans="2:9" x14ac:dyDescent="0.25">
      <c r="B1245" s="81"/>
      <c r="C1245" s="82"/>
      <c r="D1245" s="89"/>
      <c r="E1245" s="90"/>
      <c r="F1245" s="90"/>
      <c r="G1245" s="89"/>
      <c r="H1245" s="90"/>
      <c r="I1245" s="89"/>
    </row>
    <row r="1246" spans="2:9" x14ac:dyDescent="0.25">
      <c r="B1246" s="81"/>
      <c r="C1246" s="82"/>
      <c r="D1246" s="89"/>
      <c r="E1246" s="90"/>
      <c r="F1246" s="90"/>
      <c r="G1246" s="89"/>
      <c r="H1246" s="90"/>
      <c r="I1246" s="89"/>
    </row>
    <row r="1247" spans="2:9" x14ac:dyDescent="0.25">
      <c r="B1247" s="81"/>
      <c r="C1247" s="82"/>
      <c r="D1247" s="89"/>
      <c r="E1247" s="90"/>
      <c r="F1247" s="90"/>
      <c r="G1247" s="89"/>
      <c r="H1247" s="90"/>
      <c r="I1247" s="89"/>
    </row>
    <row r="1248" spans="2:9" x14ac:dyDescent="0.25">
      <c r="B1248" s="81"/>
      <c r="C1248" s="82"/>
      <c r="D1248" s="89"/>
      <c r="E1248" s="90"/>
      <c r="F1248" s="90"/>
      <c r="G1248" s="89"/>
      <c r="H1248" s="90"/>
      <c r="I1248" s="89"/>
    </row>
    <row r="1249" spans="2:9" x14ac:dyDescent="0.25">
      <c r="B1249" s="81"/>
      <c r="C1249" s="82"/>
      <c r="D1249" s="89"/>
      <c r="E1249" s="90"/>
      <c r="F1249" s="90"/>
      <c r="G1249" s="89"/>
      <c r="H1249" s="90"/>
      <c r="I1249" s="89"/>
    </row>
    <row r="1250" spans="2:9" x14ac:dyDescent="0.25">
      <c r="B1250" s="81"/>
      <c r="C1250" s="82"/>
      <c r="D1250" s="89"/>
      <c r="E1250" s="90"/>
      <c r="F1250" s="90"/>
      <c r="G1250" s="89"/>
      <c r="H1250" s="90"/>
      <c r="I1250" s="89"/>
    </row>
    <row r="1251" spans="2:9" x14ac:dyDescent="0.25">
      <c r="B1251" s="81"/>
      <c r="C1251" s="82"/>
      <c r="D1251" s="89"/>
      <c r="E1251" s="90"/>
      <c r="F1251" s="90"/>
      <c r="G1251" s="89"/>
      <c r="H1251" s="90"/>
      <c r="I1251" s="89"/>
    </row>
    <row r="1252" spans="2:9" x14ac:dyDescent="0.25">
      <c r="B1252" s="81"/>
      <c r="C1252" s="82"/>
      <c r="D1252" s="89"/>
      <c r="E1252" s="90"/>
      <c r="F1252" s="90"/>
      <c r="G1252" s="89"/>
      <c r="H1252" s="90"/>
      <c r="I1252" s="89"/>
    </row>
    <row r="1253" spans="2:9" x14ac:dyDescent="0.25">
      <c r="B1253" s="81"/>
      <c r="C1253" s="82"/>
      <c r="D1253" s="89"/>
      <c r="E1253" s="90"/>
      <c r="F1253" s="90"/>
      <c r="G1253" s="89"/>
      <c r="H1253" s="90"/>
      <c r="I1253" s="89"/>
    </row>
    <row r="1254" spans="2:9" x14ac:dyDescent="0.25">
      <c r="B1254" s="81"/>
      <c r="C1254" s="82"/>
      <c r="D1254" s="89"/>
      <c r="E1254" s="90"/>
      <c r="F1254" s="90"/>
      <c r="G1254" s="89"/>
      <c r="H1254" s="90"/>
      <c r="I1254" s="89"/>
    </row>
    <row r="1255" spans="2:9" x14ac:dyDescent="0.25">
      <c r="B1255" s="81"/>
      <c r="C1255" s="82"/>
      <c r="D1255" s="89"/>
      <c r="E1255" s="90"/>
      <c r="F1255" s="90"/>
      <c r="G1255" s="89"/>
      <c r="H1255" s="90"/>
      <c r="I1255" s="89"/>
    </row>
    <row r="1256" spans="2:9" x14ac:dyDescent="0.25">
      <c r="B1256" s="81"/>
      <c r="C1256" s="82"/>
      <c r="D1256" s="89"/>
      <c r="E1256" s="90"/>
      <c r="F1256" s="90"/>
      <c r="G1256" s="89"/>
      <c r="H1256" s="90"/>
      <c r="I1256" s="89"/>
    </row>
    <row r="1257" spans="2:9" x14ac:dyDescent="0.25">
      <c r="B1257" s="81"/>
      <c r="C1257" s="82"/>
      <c r="D1257" s="89"/>
      <c r="E1257" s="90"/>
      <c r="F1257" s="90"/>
      <c r="G1257" s="89"/>
      <c r="H1257" s="90"/>
      <c r="I1257" s="89"/>
    </row>
    <row r="1258" spans="2:9" x14ac:dyDescent="0.25">
      <c r="B1258" s="81"/>
      <c r="C1258" s="82"/>
      <c r="D1258" s="89"/>
      <c r="E1258" s="90"/>
      <c r="F1258" s="90"/>
      <c r="G1258" s="89"/>
      <c r="H1258" s="90"/>
      <c r="I1258" s="89"/>
    </row>
    <row r="1259" spans="2:9" x14ac:dyDescent="0.25">
      <c r="B1259" s="81"/>
      <c r="C1259" s="82"/>
      <c r="D1259" s="89"/>
      <c r="E1259" s="90"/>
      <c r="F1259" s="90"/>
      <c r="G1259" s="89"/>
      <c r="H1259" s="90"/>
      <c r="I1259" s="89"/>
    </row>
    <row r="1260" spans="2:9" x14ac:dyDescent="0.25">
      <c r="B1260" s="81"/>
      <c r="C1260" s="82"/>
      <c r="D1260" s="89"/>
      <c r="E1260" s="90"/>
      <c r="F1260" s="90"/>
      <c r="G1260" s="89"/>
      <c r="H1260" s="90"/>
      <c r="I1260" s="89"/>
    </row>
    <row r="1261" spans="2:9" x14ac:dyDescent="0.25">
      <c r="B1261" s="81"/>
      <c r="C1261" s="82"/>
      <c r="D1261" s="89"/>
      <c r="E1261" s="90"/>
      <c r="F1261" s="90"/>
      <c r="G1261" s="89"/>
      <c r="H1261" s="90"/>
      <c r="I1261" s="89"/>
    </row>
    <row r="1262" spans="2:9" x14ac:dyDescent="0.25">
      <c r="B1262" s="81"/>
      <c r="C1262" s="82"/>
      <c r="D1262" s="89"/>
      <c r="E1262" s="90"/>
      <c r="F1262" s="90"/>
      <c r="G1262" s="89"/>
      <c r="H1262" s="90"/>
      <c r="I1262" s="89"/>
    </row>
    <row r="1263" spans="2:9" x14ac:dyDescent="0.25">
      <c r="B1263" s="81"/>
      <c r="C1263" s="82"/>
      <c r="D1263" s="89"/>
      <c r="E1263" s="90"/>
      <c r="F1263" s="90"/>
      <c r="G1263" s="89"/>
      <c r="H1263" s="90"/>
      <c r="I1263" s="89"/>
    </row>
    <row r="1264" spans="2:9" x14ac:dyDescent="0.25">
      <c r="B1264" s="81"/>
      <c r="C1264" s="82"/>
      <c r="D1264" s="89"/>
      <c r="E1264" s="90"/>
      <c r="F1264" s="90"/>
      <c r="G1264" s="89"/>
      <c r="H1264" s="90"/>
      <c r="I1264" s="89"/>
    </row>
    <row r="1265" spans="2:9" x14ac:dyDescent="0.25">
      <c r="B1265" s="81"/>
      <c r="C1265" s="82"/>
      <c r="D1265" s="89"/>
      <c r="E1265" s="90"/>
      <c r="F1265" s="90"/>
      <c r="G1265" s="89"/>
      <c r="H1265" s="90"/>
      <c r="I1265" s="89"/>
    </row>
    <row r="1266" spans="2:9" x14ac:dyDescent="0.25">
      <c r="B1266" s="81"/>
      <c r="C1266" s="82"/>
      <c r="D1266" s="89"/>
      <c r="E1266" s="90"/>
      <c r="F1266" s="90"/>
      <c r="G1266" s="89"/>
      <c r="H1266" s="90"/>
      <c r="I1266" s="89"/>
    </row>
    <row r="1267" spans="2:9" x14ac:dyDescent="0.25">
      <c r="B1267" s="81"/>
      <c r="C1267" s="82"/>
      <c r="D1267" s="89"/>
      <c r="E1267" s="90"/>
      <c r="F1267" s="90"/>
      <c r="G1267" s="89"/>
      <c r="H1267" s="90"/>
      <c r="I1267" s="89"/>
    </row>
    <row r="1268" spans="2:9" x14ac:dyDescent="0.25">
      <c r="B1268" s="81"/>
      <c r="C1268" s="82"/>
      <c r="D1268" s="89"/>
      <c r="E1268" s="90"/>
      <c r="F1268" s="90"/>
      <c r="G1268" s="89"/>
      <c r="H1268" s="90"/>
      <c r="I1268" s="89"/>
    </row>
    <row r="1269" spans="2:9" x14ac:dyDescent="0.25">
      <c r="B1269" s="81"/>
      <c r="C1269" s="82"/>
      <c r="D1269" s="89"/>
      <c r="E1269" s="90"/>
      <c r="F1269" s="90"/>
      <c r="G1269" s="89"/>
      <c r="H1269" s="90"/>
      <c r="I1269" s="89"/>
    </row>
    <row r="1270" spans="2:9" x14ac:dyDescent="0.25">
      <c r="B1270" s="81"/>
      <c r="C1270" s="82"/>
      <c r="D1270" s="89"/>
      <c r="E1270" s="90"/>
      <c r="F1270" s="90"/>
      <c r="G1270" s="89"/>
      <c r="H1270" s="90"/>
      <c r="I1270" s="89"/>
    </row>
    <row r="1271" spans="2:9" x14ac:dyDescent="0.25">
      <c r="B1271" s="81"/>
      <c r="C1271" s="82"/>
      <c r="D1271" s="89"/>
      <c r="E1271" s="90"/>
      <c r="F1271" s="90"/>
      <c r="G1271" s="89"/>
      <c r="H1271" s="90"/>
      <c r="I1271" s="89"/>
    </row>
    <row r="1272" spans="2:9" x14ac:dyDescent="0.25">
      <c r="B1272" s="81"/>
      <c r="C1272" s="82"/>
      <c r="D1272" s="89"/>
      <c r="E1272" s="90"/>
      <c r="F1272" s="90"/>
      <c r="G1272" s="89"/>
      <c r="H1272" s="90"/>
      <c r="I1272" s="89"/>
    </row>
    <row r="1273" spans="2:9" x14ac:dyDescent="0.25">
      <c r="B1273" s="81"/>
      <c r="C1273" s="82"/>
      <c r="D1273" s="89"/>
      <c r="E1273" s="90"/>
      <c r="F1273" s="90"/>
      <c r="G1273" s="89"/>
      <c r="H1273" s="90"/>
      <c r="I1273" s="89"/>
    </row>
    <row r="1274" spans="2:9" x14ac:dyDescent="0.25">
      <c r="B1274" s="81"/>
      <c r="C1274" s="82"/>
      <c r="D1274" s="89"/>
      <c r="E1274" s="90"/>
      <c r="F1274" s="90"/>
      <c r="G1274" s="89"/>
      <c r="H1274" s="90"/>
      <c r="I1274" s="89"/>
    </row>
    <row r="1275" spans="2:9" x14ac:dyDescent="0.25">
      <c r="B1275" s="81"/>
      <c r="C1275" s="82"/>
      <c r="D1275" s="89"/>
      <c r="E1275" s="90"/>
      <c r="F1275" s="90"/>
      <c r="G1275" s="89"/>
      <c r="H1275" s="90"/>
      <c r="I1275" s="89"/>
    </row>
    <row r="1276" spans="2:9" x14ac:dyDescent="0.25">
      <c r="B1276" s="81"/>
      <c r="C1276" s="82"/>
      <c r="D1276" s="89"/>
      <c r="E1276" s="90"/>
      <c r="F1276" s="90"/>
      <c r="G1276" s="89"/>
      <c r="H1276" s="90"/>
      <c r="I1276" s="89"/>
    </row>
    <row r="1277" spans="2:9" x14ac:dyDescent="0.25">
      <c r="B1277" s="81"/>
      <c r="C1277" s="82"/>
      <c r="D1277" s="89"/>
      <c r="E1277" s="90"/>
      <c r="F1277" s="90"/>
      <c r="G1277" s="89"/>
      <c r="H1277" s="90"/>
      <c r="I1277" s="89"/>
    </row>
    <row r="1278" spans="2:9" x14ac:dyDescent="0.25">
      <c r="B1278" s="81"/>
      <c r="C1278" s="82"/>
      <c r="D1278" s="89"/>
      <c r="E1278" s="90"/>
      <c r="F1278" s="90"/>
      <c r="G1278" s="89"/>
      <c r="H1278" s="90"/>
      <c r="I1278" s="89"/>
    </row>
    <row r="1279" spans="2:9" x14ac:dyDescent="0.25">
      <c r="B1279" s="81"/>
      <c r="C1279" s="82"/>
      <c r="D1279" s="89"/>
      <c r="E1279" s="90"/>
      <c r="F1279" s="90"/>
      <c r="G1279" s="89"/>
      <c r="H1279" s="90"/>
      <c r="I1279" s="89"/>
    </row>
    <row r="1280" spans="2:9" x14ac:dyDescent="0.25">
      <c r="B1280" s="81"/>
      <c r="C1280" s="82"/>
      <c r="D1280" s="89"/>
      <c r="E1280" s="90"/>
      <c r="F1280" s="90"/>
      <c r="G1280" s="89"/>
      <c r="H1280" s="90"/>
      <c r="I1280" s="89"/>
    </row>
    <row r="1281" spans="2:9" x14ac:dyDescent="0.25">
      <c r="B1281" s="81"/>
      <c r="C1281" s="82"/>
      <c r="D1281" s="89"/>
      <c r="E1281" s="90"/>
      <c r="F1281" s="90"/>
      <c r="G1281" s="89"/>
      <c r="H1281" s="90"/>
      <c r="I1281" s="89"/>
    </row>
    <row r="1282" spans="2:9" x14ac:dyDescent="0.25">
      <c r="B1282" s="81"/>
      <c r="C1282" s="82"/>
      <c r="D1282" s="89"/>
      <c r="E1282" s="90"/>
      <c r="F1282" s="90"/>
      <c r="G1282" s="89"/>
      <c r="H1282" s="90"/>
      <c r="I1282" s="89"/>
    </row>
    <row r="1283" spans="2:9" x14ac:dyDescent="0.25">
      <c r="B1283" s="81"/>
      <c r="C1283" s="82"/>
      <c r="D1283" s="89"/>
      <c r="E1283" s="90"/>
      <c r="F1283" s="90"/>
      <c r="G1283" s="89"/>
      <c r="H1283" s="90"/>
      <c r="I1283" s="89"/>
    </row>
    <row r="1284" spans="2:9" x14ac:dyDescent="0.25">
      <c r="B1284" s="81"/>
      <c r="C1284" s="82"/>
      <c r="D1284" s="89"/>
      <c r="E1284" s="90"/>
      <c r="F1284" s="90"/>
      <c r="G1284" s="89"/>
      <c r="H1284" s="90"/>
      <c r="I1284" s="89"/>
    </row>
    <row r="1285" spans="2:9" x14ac:dyDescent="0.25">
      <c r="B1285" s="81"/>
      <c r="C1285" s="82"/>
      <c r="D1285" s="89"/>
      <c r="E1285" s="90"/>
      <c r="F1285" s="90"/>
      <c r="G1285" s="89"/>
      <c r="H1285" s="90"/>
      <c r="I1285" s="89"/>
    </row>
    <row r="1286" spans="2:9" x14ac:dyDescent="0.25">
      <c r="B1286" s="81"/>
      <c r="C1286" s="82"/>
      <c r="D1286" s="89"/>
      <c r="E1286" s="90"/>
      <c r="F1286" s="90"/>
      <c r="G1286" s="89"/>
      <c r="H1286" s="90"/>
      <c r="I1286" s="89"/>
    </row>
    <row r="1287" spans="2:9" x14ac:dyDescent="0.25">
      <c r="B1287" s="81"/>
      <c r="C1287" s="82"/>
      <c r="D1287" s="89"/>
      <c r="E1287" s="90"/>
      <c r="F1287" s="90"/>
      <c r="G1287" s="89"/>
      <c r="H1287" s="90"/>
      <c r="I1287" s="89"/>
    </row>
    <row r="1288" spans="2:9" x14ac:dyDescent="0.25">
      <c r="B1288" s="81"/>
      <c r="C1288" s="82"/>
      <c r="D1288" s="89"/>
      <c r="E1288" s="90"/>
      <c r="F1288" s="90"/>
      <c r="G1288" s="89"/>
      <c r="H1288" s="90"/>
      <c r="I1288" s="89"/>
    </row>
    <row r="1289" spans="2:9" x14ac:dyDescent="0.25">
      <c r="B1289" s="81"/>
      <c r="C1289" s="82"/>
      <c r="D1289" s="89"/>
      <c r="E1289" s="90"/>
      <c r="F1289" s="90"/>
      <c r="G1289" s="89"/>
      <c r="H1289" s="90"/>
      <c r="I1289" s="89"/>
    </row>
    <row r="1290" spans="2:9" x14ac:dyDescent="0.25">
      <c r="B1290" s="81"/>
      <c r="C1290" s="82"/>
      <c r="D1290" s="89"/>
      <c r="E1290" s="90"/>
      <c r="F1290" s="90"/>
      <c r="G1290" s="89"/>
      <c r="H1290" s="90"/>
      <c r="I1290" s="89"/>
    </row>
    <row r="1291" spans="2:9" x14ac:dyDescent="0.25">
      <c r="B1291" s="81"/>
      <c r="C1291" s="82"/>
      <c r="D1291" s="89"/>
      <c r="E1291" s="90"/>
      <c r="F1291" s="90"/>
      <c r="G1291" s="89"/>
      <c r="H1291" s="90"/>
      <c r="I1291" s="89"/>
    </row>
    <row r="1292" spans="2:9" x14ac:dyDescent="0.25">
      <c r="B1292" s="81"/>
      <c r="C1292" s="82"/>
      <c r="D1292" s="89"/>
      <c r="E1292" s="90"/>
      <c r="F1292" s="90"/>
      <c r="G1292" s="89"/>
      <c r="H1292" s="90"/>
      <c r="I1292" s="89"/>
    </row>
    <row r="1293" spans="2:9" x14ac:dyDescent="0.25">
      <c r="B1293" s="81"/>
      <c r="C1293" s="82"/>
      <c r="D1293" s="89"/>
      <c r="E1293" s="90"/>
      <c r="F1293" s="90"/>
      <c r="G1293" s="89"/>
      <c r="H1293" s="90"/>
      <c r="I1293" s="89"/>
    </row>
    <row r="1294" spans="2:9" x14ac:dyDescent="0.25">
      <c r="B1294" s="81"/>
      <c r="C1294" s="82"/>
      <c r="D1294" s="89"/>
      <c r="E1294" s="90"/>
      <c r="F1294" s="90"/>
      <c r="G1294" s="89"/>
      <c r="H1294" s="90"/>
      <c r="I1294" s="8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N656"/>
  <sheetViews>
    <sheetView showGridLines="0" workbookViewId="0">
      <selection activeCell="C10" sqref="C10"/>
    </sheetView>
  </sheetViews>
  <sheetFormatPr baseColWidth="10" defaultColWidth="11.42578125" defaultRowHeight="15" x14ac:dyDescent="0.25"/>
  <cols>
    <col min="1" max="1" width="4" bestFit="1" customWidth="1"/>
    <col min="2" max="2" width="21.42578125" bestFit="1" customWidth="1"/>
    <col min="3" max="3" width="12.5703125" bestFit="1" customWidth="1"/>
    <col min="4" max="4" width="11.5703125"/>
    <col min="5" max="5" width="12.5703125" bestFit="1" customWidth="1"/>
    <col min="6" max="6" width="16.7109375" bestFit="1" customWidth="1"/>
    <col min="7" max="7" width="14.5703125" bestFit="1" customWidth="1"/>
    <col min="8" max="8" width="12.5703125" bestFit="1" customWidth="1"/>
    <col min="9" max="14" width="11.5703125" customWidth="1"/>
    <col min="15" max="16384" width="11.42578125" style="3"/>
  </cols>
  <sheetData>
    <row r="1" spans="1:14" x14ac:dyDescent="0.25">
      <c r="A1" s="31"/>
      <c r="B1" s="1" t="s">
        <v>33</v>
      </c>
      <c r="C1" s="2">
        <f ca="1">Simulador!I6</f>
        <v>45513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31"/>
      <c r="B2" s="1" t="s">
        <v>6</v>
      </c>
      <c r="C2" s="92">
        <f>Simulador!I7</f>
        <v>1200000000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31"/>
      <c r="B3" s="1" t="s">
        <v>79</v>
      </c>
      <c r="C3" s="3">
        <f>Simulador!I9</f>
        <v>120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31"/>
      <c r="B4" s="1" t="s">
        <v>23</v>
      </c>
      <c r="C4" s="3">
        <f>C3/12</f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3"/>
      <c r="B5" s="1" t="s">
        <v>7</v>
      </c>
      <c r="C5" s="92">
        <f>+Simulador!I10</f>
        <v>6922000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B6" s="1" t="s">
        <v>51</v>
      </c>
      <c r="C6" s="2">
        <f ca="1">+EOMONTH(EDATE(C1,(C4*12)),0)</f>
        <v>49187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B8" s="1" t="s">
        <v>80</v>
      </c>
      <c r="C8" s="110">
        <f>AVERAGE('Proyecciones DTF'!C5:C112)</f>
        <v>3.7610185185185094E-2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B9" s="1" t="s">
        <v>81</v>
      </c>
      <c r="C9" s="79">
        <v>3.5000000000000003E-2</v>
      </c>
      <c r="E9" s="111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B10" s="1" t="s">
        <v>80</v>
      </c>
      <c r="C10" s="110">
        <f>C8+C9</f>
        <v>7.2610185185185097E-2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B11" s="1" t="s">
        <v>82</v>
      </c>
      <c r="C11" s="110">
        <f>(1+C10)^(1/12)-1</f>
        <v>5.8583520265851341E-3</v>
      </c>
      <c r="E11" s="112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B12" s="1" t="s">
        <v>83</v>
      </c>
      <c r="C12" s="113">
        <f>-PMT(C11,C3,,C2,0)</f>
        <v>6921569.9854938183</v>
      </c>
      <c r="E12" s="111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B13" s="1" t="s">
        <v>84</v>
      </c>
      <c r="C13" s="113">
        <f>(C2*C11)/((1+C11)^C3-1)</f>
        <v>6921569.9854937866</v>
      </c>
      <c r="E13" s="111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B14" s="1" t="s">
        <v>7</v>
      </c>
      <c r="C14" s="113">
        <f>MROUND(C12,1000)</f>
        <v>6922000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D15" s="3"/>
      <c r="E15" s="111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B16" s="3" t="s">
        <v>55</v>
      </c>
      <c r="C16" s="42">
        <v>7.0000000000000007E-2</v>
      </c>
      <c r="D16" s="3"/>
      <c r="E16" s="111"/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s="3" t="s">
        <v>54</v>
      </c>
      <c r="C17" s="42">
        <f>1-C16</f>
        <v>0.92999999999999994</v>
      </c>
      <c r="D17" s="3"/>
      <c r="E17" s="111"/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5"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25"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4" x14ac:dyDescent="0.25"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2:14" x14ac:dyDescent="0.25"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2:14" x14ac:dyDescent="0.25"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4" x14ac:dyDescent="0.25"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2:14" x14ac:dyDescent="0.25"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2:14" x14ac:dyDescent="0.25"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2:14" x14ac:dyDescent="0.25"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2:14" x14ac:dyDescent="0.25"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2:14" x14ac:dyDescent="0.25"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5:14" x14ac:dyDescent="0.25"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5:14" x14ac:dyDescent="0.25"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5:14" x14ac:dyDescent="0.25"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5:14" x14ac:dyDescent="0.25"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5:14" x14ac:dyDescent="0.25"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5:14" x14ac:dyDescent="0.25"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5:14" x14ac:dyDescent="0.25"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5:14" x14ac:dyDescent="0.25"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5:14" x14ac:dyDescent="0.25"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5:14" x14ac:dyDescent="0.25"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5:14" x14ac:dyDescent="0.25"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5:14" x14ac:dyDescent="0.25"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5:14" x14ac:dyDescent="0.25"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5:14" x14ac:dyDescent="0.25"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5:14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5:14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5:14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5:14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5:14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5:14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5:14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5:14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5:14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5:14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5:14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5:14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5:14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5:14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5:14" x14ac:dyDescent="0.25">
      <c r="E61" s="57"/>
      <c r="F61" s="3"/>
      <c r="G61" s="3"/>
      <c r="H61" s="3"/>
      <c r="I61" s="3"/>
      <c r="J61" s="3"/>
      <c r="K61" s="3"/>
      <c r="L61" s="3"/>
      <c r="M61" s="3"/>
      <c r="N61" s="3"/>
    </row>
    <row r="62" spans="5:14" x14ac:dyDescent="0.25">
      <c r="E62" s="56"/>
      <c r="F62" s="3"/>
      <c r="G62" s="3"/>
      <c r="H62" s="3"/>
      <c r="I62" s="3"/>
      <c r="J62" s="3"/>
      <c r="K62" s="3"/>
      <c r="L62" s="3"/>
      <c r="M62" s="3"/>
      <c r="N62" s="3"/>
    </row>
    <row r="63" spans="5:14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5:14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5:14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5:14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5:14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5:14" x14ac:dyDescent="0.25"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5:14" x14ac:dyDescent="0.25"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5:14" x14ac:dyDescent="0.25"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5:14" x14ac:dyDescent="0.25"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5:14" x14ac:dyDescent="0.25"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5:14" x14ac:dyDescent="0.25"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5:14" x14ac:dyDescent="0.25"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5:14" x14ac:dyDescent="0.25"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5:14" x14ac:dyDescent="0.25"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5:14" x14ac:dyDescent="0.25"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5:14" x14ac:dyDescent="0.25"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5:14" x14ac:dyDescent="0.25"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5:14" x14ac:dyDescent="0.25"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5:14" x14ac:dyDescent="0.25"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5:14" x14ac:dyDescent="0.25"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5:14" x14ac:dyDescent="0.25"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5:14" x14ac:dyDescent="0.25"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5:14" x14ac:dyDescent="0.25"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5:14" x14ac:dyDescent="0.25"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5:14" x14ac:dyDescent="0.25"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5:14" x14ac:dyDescent="0.25"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5:14" x14ac:dyDescent="0.25"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5:14" x14ac:dyDescent="0.25"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5:14" x14ac:dyDescent="0.25"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5:14" x14ac:dyDescent="0.25"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5:14" x14ac:dyDescent="0.25"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5:14" x14ac:dyDescent="0.25"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5:14" x14ac:dyDescent="0.25"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5:14" x14ac:dyDescent="0.25"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5:14" x14ac:dyDescent="0.25"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5:14" x14ac:dyDescent="0.25"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5:14" x14ac:dyDescent="0.25"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5:14" x14ac:dyDescent="0.25"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5:14" x14ac:dyDescent="0.25"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5:14" x14ac:dyDescent="0.25"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5:14" x14ac:dyDescent="0.25"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5:14" x14ac:dyDescent="0.25"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5:14" x14ac:dyDescent="0.25"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5:14" x14ac:dyDescent="0.25"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5:14" x14ac:dyDescent="0.25"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5:14" x14ac:dyDescent="0.25"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5:14" x14ac:dyDescent="0.25"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5:14" x14ac:dyDescent="0.25"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5:14" x14ac:dyDescent="0.25"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5:14" x14ac:dyDescent="0.25"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5:14" x14ac:dyDescent="0.25"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5:14" x14ac:dyDescent="0.25"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5:14" x14ac:dyDescent="0.25"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5:14" x14ac:dyDescent="0.25"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5:14" x14ac:dyDescent="0.25"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5:14" x14ac:dyDescent="0.25"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5:14" x14ac:dyDescent="0.25"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5:14" x14ac:dyDescent="0.25"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5:14" x14ac:dyDescent="0.25"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5:14" x14ac:dyDescent="0.25"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5:14" x14ac:dyDescent="0.25"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5:14" x14ac:dyDescent="0.25"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5:14" x14ac:dyDescent="0.25"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5:14" x14ac:dyDescent="0.25"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5:14" x14ac:dyDescent="0.25"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5:14" x14ac:dyDescent="0.25"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5:14" x14ac:dyDescent="0.25"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5:14" x14ac:dyDescent="0.25"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5:14" x14ac:dyDescent="0.25"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5:14" x14ac:dyDescent="0.25"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5:14" x14ac:dyDescent="0.25"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5:14" x14ac:dyDescent="0.25"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5:14" x14ac:dyDescent="0.25"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5:14" x14ac:dyDescent="0.25"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5:14" x14ac:dyDescent="0.25"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5:14" x14ac:dyDescent="0.25"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5:14" x14ac:dyDescent="0.25"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5:14" x14ac:dyDescent="0.25"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5:14" x14ac:dyDescent="0.25"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5:14" x14ac:dyDescent="0.25"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5:14" x14ac:dyDescent="0.25"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5:14" x14ac:dyDescent="0.25"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5:14" x14ac:dyDescent="0.25"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5:14" x14ac:dyDescent="0.25"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5:14" x14ac:dyDescent="0.25"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5:14" x14ac:dyDescent="0.25"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5:14" x14ac:dyDescent="0.25"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5:14" x14ac:dyDescent="0.25"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5:14" x14ac:dyDescent="0.25"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5:14" x14ac:dyDescent="0.25"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5:14" x14ac:dyDescent="0.25"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5:14" x14ac:dyDescent="0.25"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5:14" x14ac:dyDescent="0.25"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5:14" x14ac:dyDescent="0.25"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5:14" x14ac:dyDescent="0.25"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5:14" x14ac:dyDescent="0.25"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5:14" x14ac:dyDescent="0.25"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5:14" x14ac:dyDescent="0.25"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5:14" x14ac:dyDescent="0.25"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5:14" x14ac:dyDescent="0.25"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5:14" x14ac:dyDescent="0.25"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5:14" x14ac:dyDescent="0.25"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5:14" x14ac:dyDescent="0.25"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5:14" x14ac:dyDescent="0.25"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5:14" x14ac:dyDescent="0.25"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5:14" x14ac:dyDescent="0.25"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5:14" x14ac:dyDescent="0.25"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5:14" x14ac:dyDescent="0.25"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5:14" x14ac:dyDescent="0.25"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5:14" x14ac:dyDescent="0.25"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5:14" x14ac:dyDescent="0.25"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5:14" x14ac:dyDescent="0.25"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5:14" x14ac:dyDescent="0.25"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5:14" x14ac:dyDescent="0.25"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5:14" x14ac:dyDescent="0.25"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5:14" x14ac:dyDescent="0.25"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5:14" x14ac:dyDescent="0.25"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5:14" x14ac:dyDescent="0.25"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5:14" x14ac:dyDescent="0.25"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5:14" x14ac:dyDescent="0.25"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5:14" x14ac:dyDescent="0.25"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5:14" x14ac:dyDescent="0.25"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5:14" x14ac:dyDescent="0.25"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5:14" x14ac:dyDescent="0.25"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5:14" x14ac:dyDescent="0.25"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5:14" x14ac:dyDescent="0.25"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5:14" x14ac:dyDescent="0.25"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5:14" x14ac:dyDescent="0.25"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5:14" x14ac:dyDescent="0.25"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5:14" x14ac:dyDescent="0.25"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5:14" x14ac:dyDescent="0.25"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5:14" x14ac:dyDescent="0.25"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5:14" x14ac:dyDescent="0.25"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5:14" x14ac:dyDescent="0.25"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5:14" x14ac:dyDescent="0.25"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5:14" x14ac:dyDescent="0.25"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5:14" x14ac:dyDescent="0.25"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5:14" x14ac:dyDescent="0.25"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5:14" x14ac:dyDescent="0.25"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5:14" x14ac:dyDescent="0.25"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5:14" x14ac:dyDescent="0.25"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5:14" x14ac:dyDescent="0.25"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5:14" x14ac:dyDescent="0.25"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5:14" x14ac:dyDescent="0.25"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5:14" x14ac:dyDescent="0.25"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5:14" x14ac:dyDescent="0.25"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5:14" x14ac:dyDescent="0.25"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5:14" x14ac:dyDescent="0.25"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5:14" x14ac:dyDescent="0.25"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5:14" x14ac:dyDescent="0.25"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5:14" x14ac:dyDescent="0.25"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5:14" x14ac:dyDescent="0.25"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5:14" x14ac:dyDescent="0.25"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5:14" x14ac:dyDescent="0.25"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5:14" x14ac:dyDescent="0.25"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5:14" x14ac:dyDescent="0.25"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5:14" x14ac:dyDescent="0.25"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5:14" x14ac:dyDescent="0.25"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5:14" x14ac:dyDescent="0.25"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5:14" x14ac:dyDescent="0.25"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5:14" x14ac:dyDescent="0.25"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5:14" x14ac:dyDescent="0.25"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5:14" x14ac:dyDescent="0.25"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5:14" x14ac:dyDescent="0.25"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5:14" x14ac:dyDescent="0.25"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5:14" x14ac:dyDescent="0.25"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5:14" x14ac:dyDescent="0.25"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5:14" x14ac:dyDescent="0.25"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5:14" x14ac:dyDescent="0.25"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5:14" x14ac:dyDescent="0.25"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5:14" x14ac:dyDescent="0.25"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5:14" x14ac:dyDescent="0.25"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5:14" x14ac:dyDescent="0.25"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5:14" x14ac:dyDescent="0.25"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5:14" x14ac:dyDescent="0.25"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5:14" x14ac:dyDescent="0.25"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5:14" x14ac:dyDescent="0.25"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5:14" x14ac:dyDescent="0.25"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5:14" x14ac:dyDescent="0.25"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5:14" x14ac:dyDescent="0.25"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5:14" x14ac:dyDescent="0.25"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5:14" x14ac:dyDescent="0.25"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5:14" x14ac:dyDescent="0.25"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5:14" x14ac:dyDescent="0.25"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5:14" x14ac:dyDescent="0.25"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5:14" x14ac:dyDescent="0.25"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5:14" x14ac:dyDescent="0.25"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5:14" x14ac:dyDescent="0.25"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5:14" x14ac:dyDescent="0.25"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5:14" x14ac:dyDescent="0.25"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5:14" x14ac:dyDescent="0.25"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5:14" x14ac:dyDescent="0.25"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5:14" x14ac:dyDescent="0.25"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5:14" x14ac:dyDescent="0.25"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5:14" x14ac:dyDescent="0.25"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5:14" x14ac:dyDescent="0.25"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5:14" x14ac:dyDescent="0.25"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5:14" x14ac:dyDescent="0.25"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5:14" x14ac:dyDescent="0.25"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5:14" x14ac:dyDescent="0.25"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5:14" x14ac:dyDescent="0.25"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5:14" x14ac:dyDescent="0.25"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5:14" x14ac:dyDescent="0.25"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5:14" x14ac:dyDescent="0.25"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5:14" x14ac:dyDescent="0.25"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5:14" x14ac:dyDescent="0.25"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5:14" x14ac:dyDescent="0.25"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5:14" x14ac:dyDescent="0.25"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5:14" x14ac:dyDescent="0.25"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5:14" x14ac:dyDescent="0.25"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5:14" x14ac:dyDescent="0.25"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5:14" x14ac:dyDescent="0.25"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5:14" x14ac:dyDescent="0.25"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5:14" x14ac:dyDescent="0.25"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5:14" x14ac:dyDescent="0.25"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5:14" x14ac:dyDescent="0.25"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5:14" x14ac:dyDescent="0.25"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5:14" x14ac:dyDescent="0.25"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5:14" x14ac:dyDescent="0.25"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5:14" x14ac:dyDescent="0.25"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5:14" x14ac:dyDescent="0.25"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5:14" x14ac:dyDescent="0.25"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5:14" x14ac:dyDescent="0.25"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5:14" x14ac:dyDescent="0.25"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5:14" x14ac:dyDescent="0.25"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5:14" x14ac:dyDescent="0.25"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5:14" x14ac:dyDescent="0.25"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5:14" x14ac:dyDescent="0.25"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5:14" x14ac:dyDescent="0.25"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5:14" x14ac:dyDescent="0.25"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5:14" x14ac:dyDescent="0.25"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5:14" x14ac:dyDescent="0.25"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5:14" x14ac:dyDescent="0.25"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5:14" x14ac:dyDescent="0.25"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5:14" x14ac:dyDescent="0.25"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5:14" x14ac:dyDescent="0.25"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5:14" x14ac:dyDescent="0.25"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5:14" x14ac:dyDescent="0.25"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5:14" x14ac:dyDescent="0.25"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5:14" x14ac:dyDescent="0.25"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5:14" x14ac:dyDescent="0.25"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5:14" x14ac:dyDescent="0.25"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5:14" x14ac:dyDescent="0.25"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5:14" x14ac:dyDescent="0.25"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5:14" x14ac:dyDescent="0.25"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5:14" x14ac:dyDescent="0.25"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5:14" x14ac:dyDescent="0.25"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5:14" x14ac:dyDescent="0.25"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5:14" x14ac:dyDescent="0.25"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5:14" x14ac:dyDescent="0.25"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5:14" x14ac:dyDescent="0.25"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5:14" x14ac:dyDescent="0.25"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5:14" x14ac:dyDescent="0.25"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5:14" x14ac:dyDescent="0.25"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5:14" x14ac:dyDescent="0.25"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5:14" x14ac:dyDescent="0.25"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5:14" x14ac:dyDescent="0.25"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5:14" x14ac:dyDescent="0.25"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5:14" x14ac:dyDescent="0.25"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5:14" x14ac:dyDescent="0.25"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5:14" x14ac:dyDescent="0.25"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5:14" x14ac:dyDescent="0.25"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5:14" x14ac:dyDescent="0.25"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5:14" x14ac:dyDescent="0.25"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5:14" x14ac:dyDescent="0.25"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5:14" x14ac:dyDescent="0.25"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5:14" x14ac:dyDescent="0.25"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5:14" x14ac:dyDescent="0.25"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5:14" x14ac:dyDescent="0.25"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5:14" x14ac:dyDescent="0.25"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5:14" x14ac:dyDescent="0.25"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5:14" x14ac:dyDescent="0.25"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5:14" x14ac:dyDescent="0.25"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5:14" x14ac:dyDescent="0.25"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5:14" x14ac:dyDescent="0.25"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5:14" x14ac:dyDescent="0.25"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5:14" x14ac:dyDescent="0.25"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5:14" x14ac:dyDescent="0.25"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5:14" x14ac:dyDescent="0.25"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5:14" x14ac:dyDescent="0.25"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5:14" x14ac:dyDescent="0.25"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5:14" x14ac:dyDescent="0.25"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5:14" x14ac:dyDescent="0.25"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5:14" x14ac:dyDescent="0.25"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5:14" x14ac:dyDescent="0.25"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5:14" x14ac:dyDescent="0.25"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5:14" x14ac:dyDescent="0.25"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5:14" x14ac:dyDescent="0.25"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5:14" x14ac:dyDescent="0.25"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5:14" x14ac:dyDescent="0.25"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5:14" x14ac:dyDescent="0.25"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5:14" x14ac:dyDescent="0.25"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5:14" x14ac:dyDescent="0.25"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5:14" x14ac:dyDescent="0.25"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5:14" x14ac:dyDescent="0.25"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5:14" x14ac:dyDescent="0.25"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5:14" x14ac:dyDescent="0.25"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5:14" x14ac:dyDescent="0.25"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5:14" x14ac:dyDescent="0.25"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5:14" x14ac:dyDescent="0.25"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5:14" x14ac:dyDescent="0.25"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5:14" x14ac:dyDescent="0.25"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5:14" x14ac:dyDescent="0.25"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5:14" x14ac:dyDescent="0.25"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5:14" x14ac:dyDescent="0.25"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5:14" x14ac:dyDescent="0.25"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5:14" x14ac:dyDescent="0.25"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5:14" x14ac:dyDescent="0.25"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5:14" x14ac:dyDescent="0.25"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5:14" x14ac:dyDescent="0.25"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5:14" x14ac:dyDescent="0.25"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5:14" x14ac:dyDescent="0.25"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5:14" x14ac:dyDescent="0.25"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5:14" x14ac:dyDescent="0.25"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5:14" x14ac:dyDescent="0.25"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5:14" x14ac:dyDescent="0.25"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5:14" x14ac:dyDescent="0.25"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5:14" x14ac:dyDescent="0.25"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5:14" x14ac:dyDescent="0.25"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5:14" x14ac:dyDescent="0.25"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5:14" x14ac:dyDescent="0.25"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5:14" x14ac:dyDescent="0.25"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5:14" x14ac:dyDescent="0.25"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5:14" x14ac:dyDescent="0.25"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5:14" x14ac:dyDescent="0.25"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5:14" x14ac:dyDescent="0.25"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5:14" x14ac:dyDescent="0.25"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5:14" x14ac:dyDescent="0.25"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5:14" x14ac:dyDescent="0.25"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5:14" x14ac:dyDescent="0.25"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5:14" x14ac:dyDescent="0.25"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5:14" x14ac:dyDescent="0.25"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5:14" x14ac:dyDescent="0.25"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5:14" x14ac:dyDescent="0.25"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5:14" x14ac:dyDescent="0.25"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5:14" x14ac:dyDescent="0.25"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5:14" x14ac:dyDescent="0.25"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5:14" x14ac:dyDescent="0.25"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5:14" x14ac:dyDescent="0.25"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5:14" x14ac:dyDescent="0.25"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5:14" x14ac:dyDescent="0.25"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5:14" x14ac:dyDescent="0.25"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5:14" x14ac:dyDescent="0.25"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5:14" x14ac:dyDescent="0.25"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5:14" x14ac:dyDescent="0.25"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5:14" x14ac:dyDescent="0.25"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5:14" x14ac:dyDescent="0.25"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5:14" x14ac:dyDescent="0.25"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5:14" x14ac:dyDescent="0.25"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5:14" x14ac:dyDescent="0.25"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5:14" x14ac:dyDescent="0.25"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5:14" x14ac:dyDescent="0.25"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5:14" x14ac:dyDescent="0.25"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5:14" x14ac:dyDescent="0.25"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5:14" x14ac:dyDescent="0.25"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5:14" x14ac:dyDescent="0.25"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5:14" x14ac:dyDescent="0.25"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5:14" x14ac:dyDescent="0.25"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5:14" x14ac:dyDescent="0.25"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5:14" x14ac:dyDescent="0.25"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5:14" x14ac:dyDescent="0.25"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5:14" x14ac:dyDescent="0.25"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5:14" x14ac:dyDescent="0.25"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5:14" x14ac:dyDescent="0.25"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5:14" x14ac:dyDescent="0.25"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5:14" x14ac:dyDescent="0.25"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5:14" x14ac:dyDescent="0.25"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5:14" x14ac:dyDescent="0.25"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5:14" x14ac:dyDescent="0.25"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5:14" x14ac:dyDescent="0.25"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5:14" x14ac:dyDescent="0.25"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5:14" x14ac:dyDescent="0.25"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5:14" x14ac:dyDescent="0.25"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5:14" x14ac:dyDescent="0.25"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5:14" x14ac:dyDescent="0.25"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5:14" x14ac:dyDescent="0.25"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5:14" x14ac:dyDescent="0.25"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5:14" x14ac:dyDescent="0.25"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5:14" x14ac:dyDescent="0.25"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5:14" x14ac:dyDescent="0.25"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5:14" x14ac:dyDescent="0.25"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5:14" x14ac:dyDescent="0.25"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5:14" x14ac:dyDescent="0.25"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5:14" x14ac:dyDescent="0.25"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5:14" x14ac:dyDescent="0.25"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5:14" x14ac:dyDescent="0.25"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5:14" x14ac:dyDescent="0.25"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5:14" x14ac:dyDescent="0.25"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5:14" x14ac:dyDescent="0.25"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5:14" x14ac:dyDescent="0.25"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5:14" x14ac:dyDescent="0.25"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5:14" x14ac:dyDescent="0.25"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5:14" x14ac:dyDescent="0.25"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5:14" x14ac:dyDescent="0.25"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5:14" x14ac:dyDescent="0.25"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5:14" x14ac:dyDescent="0.25"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5:14" x14ac:dyDescent="0.25"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5:14" x14ac:dyDescent="0.25"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5:14" x14ac:dyDescent="0.25"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5:14" x14ac:dyDescent="0.25"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5:14" x14ac:dyDescent="0.25"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5:14" x14ac:dyDescent="0.25"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5:14" x14ac:dyDescent="0.25"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5:14" x14ac:dyDescent="0.25"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5:14" x14ac:dyDescent="0.25"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5:14" x14ac:dyDescent="0.25"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5:14" x14ac:dyDescent="0.25"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5:14" x14ac:dyDescent="0.25"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5:14" x14ac:dyDescent="0.25"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5:14" x14ac:dyDescent="0.25"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5:14" x14ac:dyDescent="0.25"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5:14" x14ac:dyDescent="0.25"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5:14" x14ac:dyDescent="0.25"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5:14" x14ac:dyDescent="0.25"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5:14" x14ac:dyDescent="0.25"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5:14" x14ac:dyDescent="0.25"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5:14" x14ac:dyDescent="0.25"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5:14" x14ac:dyDescent="0.25"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5:14" x14ac:dyDescent="0.25"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5:14" x14ac:dyDescent="0.25"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5:14" x14ac:dyDescent="0.25"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5:14" x14ac:dyDescent="0.25"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5:14" x14ac:dyDescent="0.25"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5:14" x14ac:dyDescent="0.25"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5:14" x14ac:dyDescent="0.25"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5:14" x14ac:dyDescent="0.25"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5:14" x14ac:dyDescent="0.25"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5:14" x14ac:dyDescent="0.25"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5:14" x14ac:dyDescent="0.25"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5:14" x14ac:dyDescent="0.25"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5:14" x14ac:dyDescent="0.25"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5:14" x14ac:dyDescent="0.25"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5:14" x14ac:dyDescent="0.25"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5:14" x14ac:dyDescent="0.25"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5:14" x14ac:dyDescent="0.25"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5:14" x14ac:dyDescent="0.25"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5:14" x14ac:dyDescent="0.25"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5:14" x14ac:dyDescent="0.25"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5:14" x14ac:dyDescent="0.25"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5:14" x14ac:dyDescent="0.25"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5:14" x14ac:dyDescent="0.25"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5:14" x14ac:dyDescent="0.25"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5:14" x14ac:dyDescent="0.25"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5:14" x14ac:dyDescent="0.25"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5:14" x14ac:dyDescent="0.25"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5:14" x14ac:dyDescent="0.25"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5:14" x14ac:dyDescent="0.25"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5:14" x14ac:dyDescent="0.25"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5:14" x14ac:dyDescent="0.25"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5:14" x14ac:dyDescent="0.25"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5:14" x14ac:dyDescent="0.25"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5:14" x14ac:dyDescent="0.25"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5:14" x14ac:dyDescent="0.25"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5:14" x14ac:dyDescent="0.25"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5:14" x14ac:dyDescent="0.25"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5:14" x14ac:dyDescent="0.25"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5:14" x14ac:dyDescent="0.25"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5:14" x14ac:dyDescent="0.25"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5:14" x14ac:dyDescent="0.25"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5:14" x14ac:dyDescent="0.25"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5:14" x14ac:dyDescent="0.25"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5:14" x14ac:dyDescent="0.25"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5:14" x14ac:dyDescent="0.25"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5:14" x14ac:dyDescent="0.25"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5:14" x14ac:dyDescent="0.25"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5:14" x14ac:dyDescent="0.25"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5:14" x14ac:dyDescent="0.25"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5:14" x14ac:dyDescent="0.25"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5:14" x14ac:dyDescent="0.25"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5:14" x14ac:dyDescent="0.25"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5:14" x14ac:dyDescent="0.25"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5:14" x14ac:dyDescent="0.25"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5:14" x14ac:dyDescent="0.25"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5:14" x14ac:dyDescent="0.25"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5:14" x14ac:dyDescent="0.25"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5:14" x14ac:dyDescent="0.25"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5:14" x14ac:dyDescent="0.25"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5:14" x14ac:dyDescent="0.25"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5:14" x14ac:dyDescent="0.25"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5:14" x14ac:dyDescent="0.25"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5:14" x14ac:dyDescent="0.25"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5:14" x14ac:dyDescent="0.25"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5:14" x14ac:dyDescent="0.25"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5:14" x14ac:dyDescent="0.25"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5:14" x14ac:dyDescent="0.25"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5:14" x14ac:dyDescent="0.25"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5:14" x14ac:dyDescent="0.25"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5:14" x14ac:dyDescent="0.25"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5:14" x14ac:dyDescent="0.25"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5:14" x14ac:dyDescent="0.25"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5:14" x14ac:dyDescent="0.25"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5:14" x14ac:dyDescent="0.25"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5:14" x14ac:dyDescent="0.25"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5:14" x14ac:dyDescent="0.25"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5:14" x14ac:dyDescent="0.25"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5:14" x14ac:dyDescent="0.25"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5:14" x14ac:dyDescent="0.25"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5:14" x14ac:dyDescent="0.25"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5:14" x14ac:dyDescent="0.25"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5:14" x14ac:dyDescent="0.25"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5:14" x14ac:dyDescent="0.25"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5:14" x14ac:dyDescent="0.25"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5:14" x14ac:dyDescent="0.25"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5:14" x14ac:dyDescent="0.25"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5:14" x14ac:dyDescent="0.25"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5:14" x14ac:dyDescent="0.25"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5:14" x14ac:dyDescent="0.25"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5:14" x14ac:dyDescent="0.25"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5:14" x14ac:dyDescent="0.25"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5:14" x14ac:dyDescent="0.25"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5:14" x14ac:dyDescent="0.25"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5:14" x14ac:dyDescent="0.25"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5:14" x14ac:dyDescent="0.25"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5:14" x14ac:dyDescent="0.25"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5:14" x14ac:dyDescent="0.25"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5:14" x14ac:dyDescent="0.25"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5:14" x14ac:dyDescent="0.25"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5:14" x14ac:dyDescent="0.25"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5:14" x14ac:dyDescent="0.25"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5:14" x14ac:dyDescent="0.25"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5:14" x14ac:dyDescent="0.25"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5:14" x14ac:dyDescent="0.25"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5:14" x14ac:dyDescent="0.25"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5:14" x14ac:dyDescent="0.25"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5:14" x14ac:dyDescent="0.25"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5:14" x14ac:dyDescent="0.25"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5:14" x14ac:dyDescent="0.25"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5:14" x14ac:dyDescent="0.25"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5:14" x14ac:dyDescent="0.25"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5:14" x14ac:dyDescent="0.25"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5:14" x14ac:dyDescent="0.25"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5:14" x14ac:dyDescent="0.25"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5:14" x14ac:dyDescent="0.25"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5:14" x14ac:dyDescent="0.25"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5:14" x14ac:dyDescent="0.25"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5:14" x14ac:dyDescent="0.25"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5:14" x14ac:dyDescent="0.25"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5:14" x14ac:dyDescent="0.25"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5:14" x14ac:dyDescent="0.25"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5:14" x14ac:dyDescent="0.25"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5:14" x14ac:dyDescent="0.25"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5:14" x14ac:dyDescent="0.25"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5:14" x14ac:dyDescent="0.25"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5:14" x14ac:dyDescent="0.25"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5:14" x14ac:dyDescent="0.25"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5:14" x14ac:dyDescent="0.25"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5:14" x14ac:dyDescent="0.25"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5:14" x14ac:dyDescent="0.25"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5:14" x14ac:dyDescent="0.25"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5:14" x14ac:dyDescent="0.25"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5:14" x14ac:dyDescent="0.25"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5:14" x14ac:dyDescent="0.25"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5:14" x14ac:dyDescent="0.25"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5:14" x14ac:dyDescent="0.25"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5:14" x14ac:dyDescent="0.25"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5:14" x14ac:dyDescent="0.25"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5:14" x14ac:dyDescent="0.25"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5:14" x14ac:dyDescent="0.25"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5:14" x14ac:dyDescent="0.25"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5:14" x14ac:dyDescent="0.25"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5:14" x14ac:dyDescent="0.25"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5:14" x14ac:dyDescent="0.25"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5:14" x14ac:dyDescent="0.25"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5:14" x14ac:dyDescent="0.25"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5:14" x14ac:dyDescent="0.25"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5:14" x14ac:dyDescent="0.25"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5:14" x14ac:dyDescent="0.25"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5:14" x14ac:dyDescent="0.25"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5:14" x14ac:dyDescent="0.25"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5:14" x14ac:dyDescent="0.25"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5:14" x14ac:dyDescent="0.25"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5:14" x14ac:dyDescent="0.25"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5:14" x14ac:dyDescent="0.25"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5:14" x14ac:dyDescent="0.25"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5:14" x14ac:dyDescent="0.25"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5:14" x14ac:dyDescent="0.25"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5:14" x14ac:dyDescent="0.25"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5:14" x14ac:dyDescent="0.25"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5:14" x14ac:dyDescent="0.25"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5:14" x14ac:dyDescent="0.25"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5:14" x14ac:dyDescent="0.25"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5:14" x14ac:dyDescent="0.25"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5:14" x14ac:dyDescent="0.25"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5:14" x14ac:dyDescent="0.25"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5:14" x14ac:dyDescent="0.25"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5:14" x14ac:dyDescent="0.25"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5:14" x14ac:dyDescent="0.25"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5:14" x14ac:dyDescent="0.25"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5:14" x14ac:dyDescent="0.25"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5:14" x14ac:dyDescent="0.25"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5:14" x14ac:dyDescent="0.25"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5:14" x14ac:dyDescent="0.25"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5:14" x14ac:dyDescent="0.25"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5:14" x14ac:dyDescent="0.25">
      <c r="E656" s="3"/>
      <c r="F656" s="3"/>
      <c r="G656" s="3"/>
      <c r="H656" s="3"/>
      <c r="I656" s="3"/>
      <c r="J656" s="3"/>
      <c r="K656" s="3"/>
      <c r="L656" s="3"/>
      <c r="M656" s="3"/>
      <c r="N656" s="3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Simulador</vt:lpstr>
      <vt:lpstr>Simulación ahorro</vt:lpstr>
      <vt:lpstr>Proyecciones DTF</vt:lpstr>
      <vt:lpstr>Proyecciones cuota</vt:lpstr>
      <vt:lpstr>Mesada</vt:lpstr>
      <vt:lpstr>Simulación inversa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Serna Mesa</dc:creator>
  <cp:keywords/>
  <dc:description/>
  <cp:lastModifiedBy>Ladi Alejandra Ossa Arenas</cp:lastModifiedBy>
  <cp:revision/>
  <dcterms:created xsi:type="dcterms:W3CDTF">2014-08-06T19:29:46Z</dcterms:created>
  <dcterms:modified xsi:type="dcterms:W3CDTF">2024-08-09T19:30:10Z</dcterms:modified>
  <cp:category/>
  <cp:contentStatus/>
</cp:coreProperties>
</file>